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A610D2AC-78F3-4F75-A8E4-E9934ECA1FA6}" xr6:coauthVersionLast="47" xr6:coauthVersionMax="47" xr10:uidLastSave="{00000000-0000-0000-0000-000000000000}"/>
  <bookViews>
    <workbookView xWindow="-93" yWindow="-93" windowWidth="20186" windowHeight="12800" tabRatio="708" firstSheet="2" activeTab="6" xr2:uid="{00000000-000D-0000-FFFF-FFFF00000000}"/>
  </bookViews>
  <sheets>
    <sheet name="Data" sheetId="1" r:id="rId1"/>
    <sheet name="Simulation 1 Runway Manual" sheetId="5" r:id="rId2"/>
    <sheet name="Simulation 1 Runway Formula" sheetId="10" r:id="rId3"/>
    <sheet name=" Results 1 FR" sheetId="8" r:id="rId4"/>
    <sheet name="Simulation 2 Full Runway" sheetId="11" r:id="rId5"/>
    <sheet name=" Results 2 FR" sheetId="12" r:id="rId6"/>
    <sheet name="Simulation 1 Full 1 Mid" sheetId="13" r:id="rId7"/>
    <sheet name=" Results 1F1M" sheetId="14" r:id="rId8"/>
  </sheets>
  <definedNames>
    <definedName name="action_type">Data!$D$16:$F$17</definedName>
    <definedName name="arrival_gap">Data!$D$3:$F$6</definedName>
    <definedName name="arrive_gap">Data!$D$3:$F$6</definedName>
    <definedName name="fuel_cost">Data!$I$28:$K$30</definedName>
    <definedName name="jet_indicator">Data!$I$2:$J$4</definedName>
    <definedName name="jet_type">Data!$D$10:$F$12</definedName>
    <definedName name="jumbo_comp">Data!$D$22:$F$24</definedName>
    <definedName name="mid_comp">Data!$D$29:$F$31</definedName>
    <definedName name="service_fee">Data!$I$9:$K$11</definedName>
    <definedName name="small_comp">Data!$D$36:$F$38</definedName>
    <definedName name="solver_typ" localSheetId="0" hidden="1">2</definedName>
    <definedName name="solver_typ" localSheetId="6" hidden="1">2</definedName>
    <definedName name="solver_typ" localSheetId="2" hidden="1">2</definedName>
    <definedName name="solver_typ" localSheetId="1" hidden="1">2</definedName>
    <definedName name="solver_typ" localSheetId="4" hidden="1">2</definedName>
    <definedName name="solver_ver" localSheetId="0" hidden="1">16</definedName>
    <definedName name="solver_ver" localSheetId="6" hidden="1">16</definedName>
    <definedName name="solver_ver" localSheetId="2" hidden="1">16</definedName>
    <definedName name="solver_ver" localSheetId="1" hidden="1">16</definedName>
    <definedName name="solver_ver" localSheetId="4" hidden="1">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 i="8" l="1"/>
  <c r="O8" i="8"/>
  <c r="O9" i="8"/>
  <c r="O10" i="8"/>
  <c r="K7" i="8"/>
  <c r="K8" i="8"/>
  <c r="K9" i="8"/>
  <c r="K10" i="8"/>
  <c r="G7" i="8"/>
  <c r="G8" i="8"/>
  <c r="G9" i="8"/>
  <c r="G10" i="8"/>
  <c r="C7" i="8"/>
  <c r="C8" i="8"/>
  <c r="C9" i="8"/>
  <c r="C10" i="8"/>
  <c r="AH8" i="14"/>
  <c r="AH6" i="14"/>
  <c r="AH11" i="14" s="1"/>
  <c r="AH5" i="14"/>
  <c r="AH10" i="14" s="1"/>
  <c r="AH4" i="14"/>
  <c r="AH9" i="14" s="1"/>
  <c r="AH4" i="12"/>
  <c r="AH9" i="12" s="1"/>
  <c r="AH6" i="12"/>
  <c r="AH11" i="12" s="1"/>
  <c r="AH5" i="12"/>
  <c r="AH10" i="12" s="1"/>
  <c r="AH8" i="12"/>
  <c r="AA8" i="8"/>
  <c r="AA6" i="8"/>
  <c r="AA11" i="8" s="1"/>
  <c r="AA5" i="8"/>
  <c r="AA10" i="8" s="1"/>
  <c r="AA4" i="8"/>
  <c r="AA9" i="8" s="1"/>
  <c r="C171" i="11"/>
  <c r="D171" i="11" s="1"/>
  <c r="F171" i="11"/>
  <c r="G171" i="11" s="1"/>
  <c r="H171" i="11" s="1"/>
  <c r="I171" i="11"/>
  <c r="J171" i="11" s="1"/>
  <c r="N171" i="11"/>
  <c r="C172" i="11"/>
  <c r="D172" i="11" s="1"/>
  <c r="F172" i="11"/>
  <c r="G172" i="11" s="1"/>
  <c r="H172" i="11" s="1"/>
  <c r="I172" i="11"/>
  <c r="J172" i="11" s="1"/>
  <c r="N172" i="11"/>
  <c r="C173" i="11"/>
  <c r="D173" i="11" s="1"/>
  <c r="F173" i="11"/>
  <c r="G173" i="11" s="1"/>
  <c r="H173" i="11" s="1"/>
  <c r="I173" i="11"/>
  <c r="J173" i="11" s="1"/>
  <c r="N173" i="11"/>
  <c r="C174" i="11"/>
  <c r="D174" i="11" s="1"/>
  <c r="F174" i="11"/>
  <c r="G174" i="11" s="1"/>
  <c r="H174" i="11" s="1"/>
  <c r="I174" i="11"/>
  <c r="J174" i="11" s="1"/>
  <c r="N174" i="11"/>
  <c r="C7" i="12"/>
  <c r="C8" i="12"/>
  <c r="C9" i="12"/>
  <c r="C10" i="12"/>
  <c r="C7" i="14"/>
  <c r="C8" i="14"/>
  <c r="C9" i="14"/>
  <c r="C10" i="14"/>
  <c r="AD10" i="14"/>
  <c r="AC10" i="14"/>
  <c r="AB10" i="14"/>
  <c r="AA10" i="14"/>
  <c r="Z10" i="14"/>
  <c r="Y10" i="14"/>
  <c r="X10" i="14"/>
  <c r="W10" i="14"/>
  <c r="V10" i="14"/>
  <c r="U10" i="14"/>
  <c r="T10" i="14"/>
  <c r="S10" i="14"/>
  <c r="R10" i="14"/>
  <c r="Q10" i="14"/>
  <c r="P10" i="14"/>
  <c r="O10" i="14"/>
  <c r="N10" i="14"/>
  <c r="M10" i="14"/>
  <c r="L10" i="14"/>
  <c r="K10" i="14"/>
  <c r="J10" i="14"/>
  <c r="I10" i="14"/>
  <c r="H10" i="14"/>
  <c r="G10" i="14"/>
  <c r="F10" i="14"/>
  <c r="E10" i="14"/>
  <c r="D10" i="14"/>
  <c r="B10" i="14"/>
  <c r="AD9" i="14"/>
  <c r="AC9" i="14"/>
  <c r="AB9" i="14"/>
  <c r="AA9" i="14"/>
  <c r="Z9" i="14"/>
  <c r="Y9" i="14"/>
  <c r="X9" i="14"/>
  <c r="W9" i="14"/>
  <c r="V9" i="14"/>
  <c r="U9" i="14"/>
  <c r="T9" i="14"/>
  <c r="S9" i="14"/>
  <c r="R9" i="14"/>
  <c r="Q9" i="14"/>
  <c r="P9" i="14"/>
  <c r="O9" i="14"/>
  <c r="N9" i="14"/>
  <c r="M9" i="14"/>
  <c r="L9" i="14"/>
  <c r="K9" i="14"/>
  <c r="J9" i="14"/>
  <c r="I9" i="14"/>
  <c r="H9" i="14"/>
  <c r="G9" i="14"/>
  <c r="F9" i="14"/>
  <c r="E9" i="14"/>
  <c r="D9" i="14"/>
  <c r="B9" i="14"/>
  <c r="AD8" i="14"/>
  <c r="AC8" i="14"/>
  <c r="AB8" i="14"/>
  <c r="AA8" i="14"/>
  <c r="Z8" i="14"/>
  <c r="Y8" i="14"/>
  <c r="X8" i="14"/>
  <c r="W8" i="14"/>
  <c r="V8" i="14"/>
  <c r="U8" i="14"/>
  <c r="T8" i="14"/>
  <c r="S8" i="14"/>
  <c r="R8" i="14"/>
  <c r="Q8" i="14"/>
  <c r="P8" i="14"/>
  <c r="O8" i="14"/>
  <c r="N8" i="14"/>
  <c r="M8" i="14"/>
  <c r="L8" i="14"/>
  <c r="K8" i="14"/>
  <c r="J8" i="14"/>
  <c r="I8" i="14"/>
  <c r="H8" i="14"/>
  <c r="G8" i="14"/>
  <c r="F8" i="14"/>
  <c r="E8" i="14"/>
  <c r="D8" i="14"/>
  <c r="B8" i="14"/>
  <c r="AD7" i="14"/>
  <c r="AC7" i="14"/>
  <c r="AB7" i="14"/>
  <c r="AA7" i="14"/>
  <c r="Z7" i="14"/>
  <c r="Y7" i="14"/>
  <c r="X7" i="14"/>
  <c r="W7" i="14"/>
  <c r="V7" i="14"/>
  <c r="U7" i="14"/>
  <c r="T7" i="14"/>
  <c r="S7" i="14"/>
  <c r="R7" i="14"/>
  <c r="Q7" i="14"/>
  <c r="P7" i="14"/>
  <c r="O7" i="14"/>
  <c r="N7" i="14"/>
  <c r="M7" i="14"/>
  <c r="L7" i="14"/>
  <c r="K7" i="14"/>
  <c r="J7" i="14"/>
  <c r="I7" i="14"/>
  <c r="H7" i="14"/>
  <c r="G7" i="14"/>
  <c r="F7" i="14"/>
  <c r="E7" i="14"/>
  <c r="D7" i="14"/>
  <c r="B7" i="14"/>
  <c r="N174" i="13"/>
  <c r="I174" i="13"/>
  <c r="J174" i="13" s="1"/>
  <c r="F174" i="13"/>
  <c r="G174" i="13" s="1"/>
  <c r="H174" i="13" s="1"/>
  <c r="C174" i="13"/>
  <c r="D174" i="13" s="1"/>
  <c r="N173" i="13"/>
  <c r="I173" i="13"/>
  <c r="J173" i="13" s="1"/>
  <c r="F173" i="13"/>
  <c r="G173" i="13" s="1"/>
  <c r="H173" i="13" s="1"/>
  <c r="C173" i="13"/>
  <c r="D173" i="13" s="1"/>
  <c r="N172" i="13"/>
  <c r="I172" i="13"/>
  <c r="J172" i="13" s="1"/>
  <c r="F172" i="13"/>
  <c r="G172" i="13" s="1"/>
  <c r="C172" i="13"/>
  <c r="D172" i="13" s="1"/>
  <c r="N171" i="13"/>
  <c r="I171" i="13"/>
  <c r="J171" i="13" s="1"/>
  <c r="F171" i="13"/>
  <c r="G171" i="13" s="1"/>
  <c r="C171" i="13"/>
  <c r="D171" i="13" s="1"/>
  <c r="N170" i="13"/>
  <c r="I170" i="13"/>
  <c r="J170" i="13" s="1"/>
  <c r="F170" i="13"/>
  <c r="G170" i="13" s="1"/>
  <c r="C170" i="13"/>
  <c r="D170" i="13" s="1"/>
  <c r="N169" i="13"/>
  <c r="I169" i="13"/>
  <c r="J169" i="13" s="1"/>
  <c r="F169" i="13"/>
  <c r="G169" i="13" s="1"/>
  <c r="C169" i="13"/>
  <c r="D169" i="13" s="1"/>
  <c r="N168" i="13"/>
  <c r="I168" i="13"/>
  <c r="J168" i="13" s="1"/>
  <c r="F168" i="13"/>
  <c r="G168" i="13" s="1"/>
  <c r="C168" i="13"/>
  <c r="D168" i="13" s="1"/>
  <c r="N167" i="13"/>
  <c r="I167" i="13"/>
  <c r="J167" i="13" s="1"/>
  <c r="F167" i="13"/>
  <c r="G167" i="13" s="1"/>
  <c r="H167" i="13" s="1"/>
  <c r="C167" i="13"/>
  <c r="D167" i="13" s="1"/>
  <c r="N166" i="13"/>
  <c r="I166" i="13"/>
  <c r="J166" i="13" s="1"/>
  <c r="F166" i="13"/>
  <c r="G166" i="13" s="1"/>
  <c r="H166" i="13" s="1"/>
  <c r="C166" i="13"/>
  <c r="D166" i="13" s="1"/>
  <c r="N165" i="13"/>
  <c r="I165" i="13"/>
  <c r="J165" i="13" s="1"/>
  <c r="F165" i="13"/>
  <c r="G165" i="13" s="1"/>
  <c r="H165" i="13" s="1"/>
  <c r="AB165" i="13" s="1"/>
  <c r="C165" i="13"/>
  <c r="D165" i="13" s="1"/>
  <c r="N164" i="13"/>
  <c r="I164" i="13"/>
  <c r="J164" i="13" s="1"/>
  <c r="F164" i="13"/>
  <c r="G164" i="13" s="1"/>
  <c r="H164" i="13" s="1"/>
  <c r="Z164" i="13" s="1"/>
  <c r="C164" i="13"/>
  <c r="D164" i="13" s="1"/>
  <c r="N163" i="13"/>
  <c r="I163" i="13"/>
  <c r="J163" i="13" s="1"/>
  <c r="F163" i="13"/>
  <c r="G163" i="13" s="1"/>
  <c r="H163" i="13" s="1"/>
  <c r="Z163" i="13" s="1"/>
  <c r="C163" i="13"/>
  <c r="D163" i="13" s="1"/>
  <c r="N162" i="13"/>
  <c r="I162" i="13"/>
  <c r="J162" i="13" s="1"/>
  <c r="F162" i="13"/>
  <c r="G162" i="13" s="1"/>
  <c r="C162" i="13"/>
  <c r="D162" i="13" s="1"/>
  <c r="N161" i="13"/>
  <c r="I161" i="13"/>
  <c r="J161" i="13" s="1"/>
  <c r="F161" i="13"/>
  <c r="G161" i="13" s="1"/>
  <c r="H161" i="13" s="1"/>
  <c r="AA161" i="13" s="1"/>
  <c r="C161" i="13"/>
  <c r="D161" i="13" s="1"/>
  <c r="N160" i="13"/>
  <c r="I160" i="13"/>
  <c r="J160" i="13" s="1"/>
  <c r="F160" i="13"/>
  <c r="G160" i="13" s="1"/>
  <c r="H160" i="13" s="1"/>
  <c r="C160" i="13"/>
  <c r="D160" i="13" s="1"/>
  <c r="N159" i="13"/>
  <c r="I159" i="13"/>
  <c r="J159" i="13" s="1"/>
  <c r="F159" i="13"/>
  <c r="G159" i="13" s="1"/>
  <c r="C159" i="13"/>
  <c r="D159" i="13" s="1"/>
  <c r="N158" i="13"/>
  <c r="I158" i="13"/>
  <c r="J158" i="13" s="1"/>
  <c r="F158" i="13"/>
  <c r="G158" i="13" s="1"/>
  <c r="C158" i="13"/>
  <c r="D158" i="13" s="1"/>
  <c r="N157" i="13"/>
  <c r="I157" i="13"/>
  <c r="J157" i="13" s="1"/>
  <c r="F157" i="13"/>
  <c r="G157" i="13" s="1"/>
  <c r="C157" i="13"/>
  <c r="D157" i="13" s="1"/>
  <c r="N156" i="13"/>
  <c r="I156" i="13"/>
  <c r="J156" i="13" s="1"/>
  <c r="F156" i="13"/>
  <c r="G156" i="13" s="1"/>
  <c r="C156" i="13"/>
  <c r="D156" i="13" s="1"/>
  <c r="N155" i="13"/>
  <c r="I155" i="13"/>
  <c r="J155" i="13" s="1"/>
  <c r="F155" i="13"/>
  <c r="G155" i="13" s="1"/>
  <c r="C155" i="13"/>
  <c r="D155" i="13" s="1"/>
  <c r="N154" i="13"/>
  <c r="I154" i="13"/>
  <c r="J154" i="13" s="1"/>
  <c r="F154" i="13"/>
  <c r="G154" i="13" s="1"/>
  <c r="H154" i="13" s="1"/>
  <c r="AA154" i="13" s="1"/>
  <c r="C154" i="13"/>
  <c r="D154" i="13" s="1"/>
  <c r="N153" i="13"/>
  <c r="I153" i="13"/>
  <c r="J153" i="13" s="1"/>
  <c r="F153" i="13"/>
  <c r="G153" i="13" s="1"/>
  <c r="C153" i="13"/>
  <c r="D153" i="13" s="1"/>
  <c r="N152" i="13"/>
  <c r="I152" i="13"/>
  <c r="J152" i="13" s="1"/>
  <c r="F152" i="13"/>
  <c r="G152" i="13" s="1"/>
  <c r="C152" i="13"/>
  <c r="D152" i="13" s="1"/>
  <c r="N151" i="13"/>
  <c r="I151" i="13"/>
  <c r="J151" i="13" s="1"/>
  <c r="F151" i="13"/>
  <c r="G151" i="13" s="1"/>
  <c r="C151" i="13"/>
  <c r="D151" i="13" s="1"/>
  <c r="N150" i="13"/>
  <c r="I150" i="13"/>
  <c r="J150" i="13" s="1"/>
  <c r="F150" i="13"/>
  <c r="G150" i="13" s="1"/>
  <c r="C150" i="13"/>
  <c r="D150" i="13" s="1"/>
  <c r="N149" i="13"/>
  <c r="I149" i="13"/>
  <c r="J149" i="13" s="1"/>
  <c r="F149" i="13"/>
  <c r="G149" i="13" s="1"/>
  <c r="C149" i="13"/>
  <c r="D149" i="13" s="1"/>
  <c r="N148" i="13"/>
  <c r="I148" i="13"/>
  <c r="J148" i="13" s="1"/>
  <c r="F148" i="13"/>
  <c r="G148" i="13" s="1"/>
  <c r="C148" i="13"/>
  <c r="D148" i="13" s="1"/>
  <c r="N147" i="13"/>
  <c r="I147" i="13"/>
  <c r="J147" i="13" s="1"/>
  <c r="F147" i="13"/>
  <c r="G147" i="13" s="1"/>
  <c r="C147" i="13"/>
  <c r="D147" i="13" s="1"/>
  <c r="N146" i="13"/>
  <c r="I146" i="13"/>
  <c r="J146" i="13" s="1"/>
  <c r="F146" i="13"/>
  <c r="G146" i="13" s="1"/>
  <c r="H146" i="13" s="1"/>
  <c r="C146" i="13"/>
  <c r="D146" i="13" s="1"/>
  <c r="N145" i="13"/>
  <c r="I145" i="13"/>
  <c r="J145" i="13" s="1"/>
  <c r="F145" i="13"/>
  <c r="G145" i="13" s="1"/>
  <c r="H145" i="13" s="1"/>
  <c r="C145" i="13"/>
  <c r="D145" i="13" s="1"/>
  <c r="N144" i="13"/>
  <c r="I144" i="13"/>
  <c r="J144" i="13" s="1"/>
  <c r="F144" i="13"/>
  <c r="G144" i="13" s="1"/>
  <c r="C144" i="13"/>
  <c r="D144" i="13" s="1"/>
  <c r="N143" i="13"/>
  <c r="I143" i="13"/>
  <c r="J143" i="13" s="1"/>
  <c r="F143" i="13"/>
  <c r="G143" i="13" s="1"/>
  <c r="C143" i="13"/>
  <c r="D143" i="13" s="1"/>
  <c r="N142" i="13"/>
  <c r="I142" i="13"/>
  <c r="J142" i="13" s="1"/>
  <c r="F142" i="13"/>
  <c r="G142" i="13" s="1"/>
  <c r="H142" i="13" s="1"/>
  <c r="C142" i="13"/>
  <c r="D142" i="13" s="1"/>
  <c r="N141" i="13"/>
  <c r="I141" i="13"/>
  <c r="J141" i="13" s="1"/>
  <c r="F141" i="13"/>
  <c r="G141" i="13" s="1"/>
  <c r="C141" i="13"/>
  <c r="D141" i="13" s="1"/>
  <c r="N140" i="13"/>
  <c r="I140" i="13"/>
  <c r="J140" i="13" s="1"/>
  <c r="F140" i="13"/>
  <c r="G140" i="13" s="1"/>
  <c r="C140" i="13"/>
  <c r="D140" i="13" s="1"/>
  <c r="N139" i="13"/>
  <c r="I139" i="13"/>
  <c r="J139" i="13" s="1"/>
  <c r="F139" i="13"/>
  <c r="G139" i="13" s="1"/>
  <c r="C139" i="13"/>
  <c r="D139" i="13" s="1"/>
  <c r="N138" i="13"/>
  <c r="I138" i="13"/>
  <c r="J138" i="13" s="1"/>
  <c r="F138" i="13"/>
  <c r="G138" i="13" s="1"/>
  <c r="C138" i="13"/>
  <c r="D138" i="13" s="1"/>
  <c r="N137" i="13"/>
  <c r="I137" i="13"/>
  <c r="J137" i="13" s="1"/>
  <c r="F137" i="13"/>
  <c r="G137" i="13" s="1"/>
  <c r="C137" i="13"/>
  <c r="D137" i="13" s="1"/>
  <c r="N136" i="13"/>
  <c r="I136" i="13"/>
  <c r="J136" i="13" s="1"/>
  <c r="F136" i="13"/>
  <c r="G136" i="13" s="1"/>
  <c r="C136" i="13"/>
  <c r="D136" i="13" s="1"/>
  <c r="N135" i="13"/>
  <c r="I135" i="13"/>
  <c r="J135" i="13" s="1"/>
  <c r="F135" i="13"/>
  <c r="G135" i="13" s="1"/>
  <c r="H135" i="13" s="1"/>
  <c r="C135" i="13"/>
  <c r="D135" i="13" s="1"/>
  <c r="N134" i="13"/>
  <c r="I134" i="13"/>
  <c r="J134" i="13" s="1"/>
  <c r="F134" i="13"/>
  <c r="G134" i="13" s="1"/>
  <c r="H134" i="13" s="1"/>
  <c r="C134" i="13"/>
  <c r="D134" i="13" s="1"/>
  <c r="N133" i="13"/>
  <c r="I133" i="13"/>
  <c r="J133" i="13" s="1"/>
  <c r="F133" i="13"/>
  <c r="G133" i="13" s="1"/>
  <c r="H133" i="13" s="1"/>
  <c r="C133" i="13"/>
  <c r="D133" i="13" s="1"/>
  <c r="N132" i="13"/>
  <c r="I132" i="13"/>
  <c r="J132" i="13" s="1"/>
  <c r="F132" i="13"/>
  <c r="G132" i="13" s="1"/>
  <c r="H132" i="13" s="1"/>
  <c r="C132" i="13"/>
  <c r="D132" i="13" s="1"/>
  <c r="N131" i="13"/>
  <c r="I131" i="13"/>
  <c r="J131" i="13" s="1"/>
  <c r="F131" i="13"/>
  <c r="G131" i="13" s="1"/>
  <c r="H131" i="13" s="1"/>
  <c r="AA131" i="13" s="1"/>
  <c r="C131" i="13"/>
  <c r="D131" i="13" s="1"/>
  <c r="N130" i="13"/>
  <c r="I130" i="13"/>
  <c r="J130" i="13" s="1"/>
  <c r="F130" i="13"/>
  <c r="G130" i="13" s="1"/>
  <c r="H130" i="13" s="1"/>
  <c r="Z130" i="13" s="1"/>
  <c r="C130" i="13"/>
  <c r="D130" i="13" s="1"/>
  <c r="N129" i="13"/>
  <c r="I129" i="13"/>
  <c r="J129" i="13" s="1"/>
  <c r="F129" i="13"/>
  <c r="G129" i="13" s="1"/>
  <c r="C129" i="13"/>
  <c r="D129" i="13" s="1"/>
  <c r="N128" i="13"/>
  <c r="I128" i="13"/>
  <c r="J128" i="13" s="1"/>
  <c r="F128" i="13"/>
  <c r="G128" i="13" s="1"/>
  <c r="H128" i="13" s="1"/>
  <c r="C128" i="13"/>
  <c r="D128" i="13" s="1"/>
  <c r="N127" i="13"/>
  <c r="I127" i="13"/>
  <c r="J127" i="13" s="1"/>
  <c r="F127" i="13"/>
  <c r="G127" i="13" s="1"/>
  <c r="H127" i="13" s="1"/>
  <c r="C127" i="13"/>
  <c r="D127" i="13" s="1"/>
  <c r="N126" i="13"/>
  <c r="I126" i="13"/>
  <c r="J126" i="13" s="1"/>
  <c r="F126" i="13"/>
  <c r="G126" i="13" s="1"/>
  <c r="C126" i="13"/>
  <c r="D126" i="13" s="1"/>
  <c r="N125" i="13"/>
  <c r="I125" i="13"/>
  <c r="J125" i="13" s="1"/>
  <c r="F125" i="13"/>
  <c r="G125" i="13" s="1"/>
  <c r="C125" i="13"/>
  <c r="D125" i="13" s="1"/>
  <c r="N124" i="13"/>
  <c r="I124" i="13"/>
  <c r="J124" i="13" s="1"/>
  <c r="F124" i="13"/>
  <c r="G124" i="13" s="1"/>
  <c r="C124" i="13"/>
  <c r="D124" i="13" s="1"/>
  <c r="N123" i="13"/>
  <c r="I123" i="13"/>
  <c r="J123" i="13" s="1"/>
  <c r="F123" i="13"/>
  <c r="G123" i="13" s="1"/>
  <c r="H123" i="13" s="1"/>
  <c r="C123" i="13"/>
  <c r="D123" i="13" s="1"/>
  <c r="N122" i="13"/>
  <c r="I122" i="13"/>
  <c r="J122" i="13" s="1"/>
  <c r="F122" i="13"/>
  <c r="G122" i="13" s="1"/>
  <c r="C122" i="13"/>
  <c r="D122" i="13" s="1"/>
  <c r="N121" i="13"/>
  <c r="I121" i="13"/>
  <c r="J121" i="13" s="1"/>
  <c r="F121" i="13"/>
  <c r="G121" i="13" s="1"/>
  <c r="H121" i="13" s="1"/>
  <c r="Z121" i="13" s="1"/>
  <c r="C121" i="13"/>
  <c r="D121" i="13" s="1"/>
  <c r="N120" i="13"/>
  <c r="I120" i="13"/>
  <c r="J120" i="13" s="1"/>
  <c r="F120" i="13"/>
  <c r="G120" i="13" s="1"/>
  <c r="C120" i="13"/>
  <c r="D120" i="13" s="1"/>
  <c r="N119" i="13"/>
  <c r="I119" i="13"/>
  <c r="J119" i="13" s="1"/>
  <c r="F119" i="13"/>
  <c r="G119" i="13" s="1"/>
  <c r="H119" i="13" s="1"/>
  <c r="C119" i="13"/>
  <c r="D119" i="13" s="1"/>
  <c r="N118" i="13"/>
  <c r="I118" i="13"/>
  <c r="J118" i="13" s="1"/>
  <c r="F118" i="13"/>
  <c r="G118" i="13" s="1"/>
  <c r="H118" i="13" s="1"/>
  <c r="C118" i="13"/>
  <c r="D118" i="13" s="1"/>
  <c r="N117" i="13"/>
  <c r="I117" i="13"/>
  <c r="J117" i="13" s="1"/>
  <c r="F117" i="13"/>
  <c r="G117" i="13" s="1"/>
  <c r="C117" i="13"/>
  <c r="D117" i="13" s="1"/>
  <c r="N116" i="13"/>
  <c r="I116" i="13"/>
  <c r="J116" i="13" s="1"/>
  <c r="F116" i="13"/>
  <c r="G116" i="13" s="1"/>
  <c r="C116" i="13"/>
  <c r="D116" i="13" s="1"/>
  <c r="N115" i="13"/>
  <c r="I115" i="13"/>
  <c r="J115" i="13" s="1"/>
  <c r="F115" i="13"/>
  <c r="G115" i="13" s="1"/>
  <c r="H115" i="13" s="1"/>
  <c r="C115" i="13"/>
  <c r="D115" i="13" s="1"/>
  <c r="N114" i="13"/>
  <c r="I114" i="13"/>
  <c r="J114" i="13" s="1"/>
  <c r="F114" i="13"/>
  <c r="G114" i="13" s="1"/>
  <c r="C114" i="13"/>
  <c r="D114" i="13" s="1"/>
  <c r="N113" i="13"/>
  <c r="I113" i="13"/>
  <c r="J113" i="13" s="1"/>
  <c r="F113" i="13"/>
  <c r="G113" i="13" s="1"/>
  <c r="C113" i="13"/>
  <c r="D113" i="13" s="1"/>
  <c r="N112" i="13"/>
  <c r="I112" i="13"/>
  <c r="J112" i="13" s="1"/>
  <c r="F112" i="13"/>
  <c r="G112" i="13" s="1"/>
  <c r="C112" i="13"/>
  <c r="D112" i="13" s="1"/>
  <c r="N111" i="13"/>
  <c r="I111" i="13"/>
  <c r="J111" i="13" s="1"/>
  <c r="F111" i="13"/>
  <c r="G111" i="13" s="1"/>
  <c r="H111" i="13" s="1"/>
  <c r="C111" i="13"/>
  <c r="D111" i="13" s="1"/>
  <c r="N110" i="13"/>
  <c r="I110" i="13"/>
  <c r="J110" i="13" s="1"/>
  <c r="F110" i="13"/>
  <c r="G110" i="13" s="1"/>
  <c r="H110" i="13" s="1"/>
  <c r="AA110" i="13" s="1"/>
  <c r="C110" i="13"/>
  <c r="D110" i="13" s="1"/>
  <c r="N109" i="13"/>
  <c r="I109" i="13"/>
  <c r="J109" i="13" s="1"/>
  <c r="F109" i="13"/>
  <c r="G109" i="13" s="1"/>
  <c r="H109" i="13" s="1"/>
  <c r="AA109" i="13" s="1"/>
  <c r="C109" i="13"/>
  <c r="D109" i="13" s="1"/>
  <c r="N108" i="13"/>
  <c r="I108" i="13"/>
  <c r="J108" i="13" s="1"/>
  <c r="F108" i="13"/>
  <c r="G108" i="13" s="1"/>
  <c r="C108" i="13"/>
  <c r="D108" i="13" s="1"/>
  <c r="N107" i="13"/>
  <c r="I107" i="13"/>
  <c r="J107" i="13" s="1"/>
  <c r="F107" i="13"/>
  <c r="G107" i="13" s="1"/>
  <c r="H107" i="13" s="1"/>
  <c r="AB107" i="13" s="1"/>
  <c r="C107" i="13"/>
  <c r="D107" i="13" s="1"/>
  <c r="N106" i="13"/>
  <c r="I106" i="13"/>
  <c r="J106" i="13" s="1"/>
  <c r="F106" i="13"/>
  <c r="G106" i="13" s="1"/>
  <c r="C106" i="13"/>
  <c r="D106" i="13" s="1"/>
  <c r="N105" i="13"/>
  <c r="I105" i="13"/>
  <c r="J105" i="13" s="1"/>
  <c r="F105" i="13"/>
  <c r="G105" i="13" s="1"/>
  <c r="C105" i="13"/>
  <c r="D105" i="13" s="1"/>
  <c r="N104" i="13"/>
  <c r="I104" i="13"/>
  <c r="J104" i="13" s="1"/>
  <c r="F104" i="13"/>
  <c r="G104" i="13" s="1"/>
  <c r="C104" i="13"/>
  <c r="D104" i="13" s="1"/>
  <c r="N103" i="13"/>
  <c r="I103" i="13"/>
  <c r="J103" i="13" s="1"/>
  <c r="F103" i="13"/>
  <c r="G103" i="13" s="1"/>
  <c r="C103" i="13"/>
  <c r="D103" i="13" s="1"/>
  <c r="N102" i="13"/>
  <c r="I102" i="13"/>
  <c r="J102" i="13" s="1"/>
  <c r="F102" i="13"/>
  <c r="G102" i="13" s="1"/>
  <c r="C102" i="13"/>
  <c r="D102" i="13" s="1"/>
  <c r="N101" i="13"/>
  <c r="I101" i="13"/>
  <c r="J101" i="13" s="1"/>
  <c r="F101" i="13"/>
  <c r="G101" i="13" s="1"/>
  <c r="H101" i="13" s="1"/>
  <c r="AB101" i="13" s="1"/>
  <c r="C101" i="13"/>
  <c r="D101" i="13" s="1"/>
  <c r="N100" i="13"/>
  <c r="I100" i="13"/>
  <c r="J100" i="13" s="1"/>
  <c r="F100" i="13"/>
  <c r="G100" i="13" s="1"/>
  <c r="H100" i="13" s="1"/>
  <c r="AB100" i="13" s="1"/>
  <c r="C100" i="13"/>
  <c r="D100" i="13" s="1"/>
  <c r="N99" i="13"/>
  <c r="I99" i="13"/>
  <c r="J99" i="13" s="1"/>
  <c r="F99" i="13"/>
  <c r="G99" i="13" s="1"/>
  <c r="C99" i="13"/>
  <c r="D99" i="13" s="1"/>
  <c r="N98" i="13"/>
  <c r="I98" i="13"/>
  <c r="J98" i="13" s="1"/>
  <c r="F98" i="13"/>
  <c r="G98" i="13" s="1"/>
  <c r="C98" i="13"/>
  <c r="D98" i="13" s="1"/>
  <c r="N97" i="13"/>
  <c r="I97" i="13"/>
  <c r="J97" i="13" s="1"/>
  <c r="F97" i="13"/>
  <c r="G97" i="13" s="1"/>
  <c r="H97" i="13" s="1"/>
  <c r="C97" i="13"/>
  <c r="D97" i="13" s="1"/>
  <c r="N96" i="13"/>
  <c r="I96" i="13"/>
  <c r="J96" i="13" s="1"/>
  <c r="F96" i="13"/>
  <c r="G96" i="13" s="1"/>
  <c r="C96" i="13"/>
  <c r="D96" i="13" s="1"/>
  <c r="N95" i="13"/>
  <c r="I95" i="13"/>
  <c r="J95" i="13" s="1"/>
  <c r="F95" i="13"/>
  <c r="G95" i="13" s="1"/>
  <c r="H95" i="13" s="1"/>
  <c r="AB95" i="13" s="1"/>
  <c r="C95" i="13"/>
  <c r="D95" i="13" s="1"/>
  <c r="N94" i="13"/>
  <c r="I94" i="13"/>
  <c r="J94" i="13" s="1"/>
  <c r="F94" i="13"/>
  <c r="G94" i="13" s="1"/>
  <c r="H94" i="13" s="1"/>
  <c r="AB94" i="13" s="1"/>
  <c r="C94" i="13"/>
  <c r="D94" i="13" s="1"/>
  <c r="N93" i="13"/>
  <c r="I93" i="13"/>
  <c r="J93" i="13" s="1"/>
  <c r="F93" i="13"/>
  <c r="G93" i="13" s="1"/>
  <c r="C93" i="13"/>
  <c r="D93" i="13" s="1"/>
  <c r="N92" i="13"/>
  <c r="I92" i="13"/>
  <c r="J92" i="13" s="1"/>
  <c r="F92" i="13"/>
  <c r="G92" i="13" s="1"/>
  <c r="H92" i="13" s="1"/>
  <c r="Z92" i="13" s="1"/>
  <c r="C92" i="13"/>
  <c r="D92" i="13" s="1"/>
  <c r="N91" i="13"/>
  <c r="I91" i="13"/>
  <c r="J91" i="13" s="1"/>
  <c r="F91" i="13"/>
  <c r="G91" i="13" s="1"/>
  <c r="C91" i="13"/>
  <c r="D91" i="13" s="1"/>
  <c r="N90" i="13"/>
  <c r="I90" i="13"/>
  <c r="J90" i="13" s="1"/>
  <c r="F90" i="13"/>
  <c r="G90" i="13" s="1"/>
  <c r="C90" i="13"/>
  <c r="D90" i="13" s="1"/>
  <c r="N89" i="13"/>
  <c r="I89" i="13"/>
  <c r="J89" i="13" s="1"/>
  <c r="F89" i="13"/>
  <c r="G89" i="13" s="1"/>
  <c r="C89" i="13"/>
  <c r="D89" i="13" s="1"/>
  <c r="N88" i="13"/>
  <c r="I88" i="13"/>
  <c r="J88" i="13" s="1"/>
  <c r="F88" i="13"/>
  <c r="G88" i="13" s="1"/>
  <c r="C88" i="13"/>
  <c r="D88" i="13" s="1"/>
  <c r="N87" i="13"/>
  <c r="I87" i="13"/>
  <c r="J87" i="13" s="1"/>
  <c r="F87" i="13"/>
  <c r="G87" i="13" s="1"/>
  <c r="C87" i="13"/>
  <c r="D87" i="13" s="1"/>
  <c r="N86" i="13"/>
  <c r="I86" i="13"/>
  <c r="J86" i="13" s="1"/>
  <c r="F86" i="13"/>
  <c r="G86" i="13" s="1"/>
  <c r="C86" i="13"/>
  <c r="D86" i="13" s="1"/>
  <c r="N85" i="13"/>
  <c r="I85" i="13"/>
  <c r="J85" i="13" s="1"/>
  <c r="F85" i="13"/>
  <c r="G85" i="13" s="1"/>
  <c r="C85" i="13"/>
  <c r="D85" i="13" s="1"/>
  <c r="N84" i="13"/>
  <c r="I84" i="13"/>
  <c r="J84" i="13" s="1"/>
  <c r="F84" i="13"/>
  <c r="G84" i="13" s="1"/>
  <c r="C84" i="13"/>
  <c r="D84" i="13" s="1"/>
  <c r="N83" i="13"/>
  <c r="I83" i="13"/>
  <c r="J83" i="13" s="1"/>
  <c r="F83" i="13"/>
  <c r="G83" i="13" s="1"/>
  <c r="C83" i="13"/>
  <c r="D83" i="13" s="1"/>
  <c r="N82" i="13"/>
  <c r="I82" i="13"/>
  <c r="J82" i="13" s="1"/>
  <c r="F82" i="13"/>
  <c r="G82" i="13" s="1"/>
  <c r="H82" i="13" s="1"/>
  <c r="C82" i="13"/>
  <c r="D82" i="13" s="1"/>
  <c r="N81" i="13"/>
  <c r="I81" i="13"/>
  <c r="J81" i="13" s="1"/>
  <c r="F81" i="13"/>
  <c r="G81" i="13" s="1"/>
  <c r="C81" i="13"/>
  <c r="D81" i="13" s="1"/>
  <c r="N80" i="13"/>
  <c r="I80" i="13"/>
  <c r="J80" i="13" s="1"/>
  <c r="F80" i="13"/>
  <c r="G80" i="13" s="1"/>
  <c r="H80" i="13" s="1"/>
  <c r="C80" i="13"/>
  <c r="D80" i="13" s="1"/>
  <c r="N79" i="13"/>
  <c r="I79" i="13"/>
  <c r="J79" i="13" s="1"/>
  <c r="F79" i="13"/>
  <c r="G79" i="13" s="1"/>
  <c r="H79" i="13" s="1"/>
  <c r="AA79" i="13" s="1"/>
  <c r="C79" i="13"/>
  <c r="D79" i="13" s="1"/>
  <c r="N78" i="13"/>
  <c r="I78" i="13"/>
  <c r="J78" i="13" s="1"/>
  <c r="F78" i="13"/>
  <c r="G78" i="13" s="1"/>
  <c r="C78" i="13"/>
  <c r="D78" i="13" s="1"/>
  <c r="N77" i="13"/>
  <c r="I77" i="13"/>
  <c r="J77" i="13" s="1"/>
  <c r="F77" i="13"/>
  <c r="G77" i="13" s="1"/>
  <c r="H77" i="13" s="1"/>
  <c r="C77" i="13"/>
  <c r="D77" i="13" s="1"/>
  <c r="N76" i="13"/>
  <c r="I76" i="13"/>
  <c r="J76" i="13" s="1"/>
  <c r="F76" i="13"/>
  <c r="G76" i="13" s="1"/>
  <c r="H76" i="13" s="1"/>
  <c r="C76" i="13"/>
  <c r="D76" i="13" s="1"/>
  <c r="N75" i="13"/>
  <c r="I75" i="13"/>
  <c r="J75" i="13" s="1"/>
  <c r="F75" i="13"/>
  <c r="G75" i="13" s="1"/>
  <c r="C75" i="13"/>
  <c r="D75" i="13" s="1"/>
  <c r="N74" i="13"/>
  <c r="I74" i="13"/>
  <c r="J74" i="13" s="1"/>
  <c r="F74" i="13"/>
  <c r="G74" i="13" s="1"/>
  <c r="C74" i="13"/>
  <c r="D74" i="13" s="1"/>
  <c r="N73" i="13"/>
  <c r="I73" i="13"/>
  <c r="J73" i="13" s="1"/>
  <c r="F73" i="13"/>
  <c r="G73" i="13" s="1"/>
  <c r="C73" i="13"/>
  <c r="D73" i="13" s="1"/>
  <c r="N72" i="13"/>
  <c r="I72" i="13"/>
  <c r="J72" i="13" s="1"/>
  <c r="F72" i="13"/>
  <c r="G72" i="13" s="1"/>
  <c r="H72" i="13" s="1"/>
  <c r="C72" i="13"/>
  <c r="D72" i="13" s="1"/>
  <c r="N71" i="13"/>
  <c r="I71" i="13"/>
  <c r="J71" i="13" s="1"/>
  <c r="F71" i="13"/>
  <c r="G71" i="13" s="1"/>
  <c r="H71" i="13" s="1"/>
  <c r="C71" i="13"/>
  <c r="D71" i="13" s="1"/>
  <c r="N70" i="13"/>
  <c r="I70" i="13"/>
  <c r="J70" i="13" s="1"/>
  <c r="F70" i="13"/>
  <c r="G70" i="13" s="1"/>
  <c r="C70" i="13"/>
  <c r="D70" i="13" s="1"/>
  <c r="N69" i="13"/>
  <c r="I69" i="13"/>
  <c r="J69" i="13" s="1"/>
  <c r="F69" i="13"/>
  <c r="G69" i="13" s="1"/>
  <c r="C69" i="13"/>
  <c r="D69" i="13" s="1"/>
  <c r="N68" i="13"/>
  <c r="I68" i="13"/>
  <c r="J68" i="13" s="1"/>
  <c r="F68" i="13"/>
  <c r="G68" i="13" s="1"/>
  <c r="H68" i="13" s="1"/>
  <c r="C68" i="13"/>
  <c r="D68" i="13" s="1"/>
  <c r="N67" i="13"/>
  <c r="I67" i="13"/>
  <c r="J67" i="13" s="1"/>
  <c r="F67" i="13"/>
  <c r="G67" i="13" s="1"/>
  <c r="H67" i="13" s="1"/>
  <c r="Z67" i="13" s="1"/>
  <c r="C67" i="13"/>
  <c r="D67" i="13" s="1"/>
  <c r="N66" i="13"/>
  <c r="I66" i="13"/>
  <c r="J66" i="13" s="1"/>
  <c r="F66" i="13"/>
  <c r="G66" i="13" s="1"/>
  <c r="C66" i="13"/>
  <c r="D66" i="13" s="1"/>
  <c r="N65" i="13"/>
  <c r="I65" i="13"/>
  <c r="J65" i="13" s="1"/>
  <c r="F65" i="13"/>
  <c r="G65" i="13" s="1"/>
  <c r="C65" i="13"/>
  <c r="D65" i="13" s="1"/>
  <c r="N64" i="13"/>
  <c r="I64" i="13"/>
  <c r="J64" i="13" s="1"/>
  <c r="F64" i="13"/>
  <c r="G64" i="13" s="1"/>
  <c r="C64" i="13"/>
  <c r="D64" i="13" s="1"/>
  <c r="N63" i="13"/>
  <c r="I63" i="13"/>
  <c r="J63" i="13" s="1"/>
  <c r="F63" i="13"/>
  <c r="G63" i="13" s="1"/>
  <c r="C63" i="13"/>
  <c r="D63" i="13" s="1"/>
  <c r="N62" i="13"/>
  <c r="I62" i="13"/>
  <c r="J62" i="13" s="1"/>
  <c r="F62" i="13"/>
  <c r="G62" i="13" s="1"/>
  <c r="C62" i="13"/>
  <c r="D62" i="13" s="1"/>
  <c r="N61" i="13"/>
  <c r="I61" i="13"/>
  <c r="J61" i="13" s="1"/>
  <c r="F61" i="13"/>
  <c r="G61" i="13" s="1"/>
  <c r="H61" i="13" s="1"/>
  <c r="Z61" i="13" s="1"/>
  <c r="C61" i="13"/>
  <c r="D61" i="13" s="1"/>
  <c r="N60" i="13"/>
  <c r="I60" i="13"/>
  <c r="J60" i="13" s="1"/>
  <c r="F60" i="13"/>
  <c r="G60" i="13" s="1"/>
  <c r="C60" i="13"/>
  <c r="D60" i="13" s="1"/>
  <c r="N59" i="13"/>
  <c r="I59" i="13"/>
  <c r="J59" i="13" s="1"/>
  <c r="F59" i="13"/>
  <c r="G59" i="13" s="1"/>
  <c r="H59" i="13" s="1"/>
  <c r="C59" i="13"/>
  <c r="D59" i="13" s="1"/>
  <c r="N58" i="13"/>
  <c r="I58" i="13"/>
  <c r="J58" i="13" s="1"/>
  <c r="F58" i="13"/>
  <c r="G58" i="13" s="1"/>
  <c r="H58" i="13" s="1"/>
  <c r="AA58" i="13" s="1"/>
  <c r="C58" i="13"/>
  <c r="D58" i="13" s="1"/>
  <c r="N57" i="13"/>
  <c r="I57" i="13"/>
  <c r="J57" i="13" s="1"/>
  <c r="F57" i="13"/>
  <c r="G57" i="13" s="1"/>
  <c r="H57" i="13" s="1"/>
  <c r="C57" i="13"/>
  <c r="D57" i="13" s="1"/>
  <c r="N56" i="13"/>
  <c r="I56" i="13"/>
  <c r="J56" i="13" s="1"/>
  <c r="F56" i="13"/>
  <c r="G56" i="13" s="1"/>
  <c r="H56" i="13" s="1"/>
  <c r="C56" i="13"/>
  <c r="D56" i="13" s="1"/>
  <c r="N55" i="13"/>
  <c r="I55" i="13"/>
  <c r="J55" i="13" s="1"/>
  <c r="F55" i="13"/>
  <c r="G55" i="13" s="1"/>
  <c r="C55" i="13"/>
  <c r="D55" i="13" s="1"/>
  <c r="N54" i="13"/>
  <c r="I54" i="13"/>
  <c r="J54" i="13" s="1"/>
  <c r="F54" i="13"/>
  <c r="G54" i="13" s="1"/>
  <c r="C54" i="13"/>
  <c r="D54" i="13" s="1"/>
  <c r="N53" i="13"/>
  <c r="I53" i="13"/>
  <c r="J53" i="13" s="1"/>
  <c r="F53" i="13"/>
  <c r="G53" i="13" s="1"/>
  <c r="C53" i="13"/>
  <c r="D53" i="13" s="1"/>
  <c r="N52" i="13"/>
  <c r="I52" i="13"/>
  <c r="J52" i="13" s="1"/>
  <c r="F52" i="13"/>
  <c r="G52" i="13" s="1"/>
  <c r="H52" i="13" s="1"/>
  <c r="Z52" i="13" s="1"/>
  <c r="C52" i="13"/>
  <c r="D52" i="13" s="1"/>
  <c r="N51" i="13"/>
  <c r="I51" i="13"/>
  <c r="J51" i="13" s="1"/>
  <c r="F51" i="13"/>
  <c r="G51" i="13" s="1"/>
  <c r="C51" i="13"/>
  <c r="D51" i="13" s="1"/>
  <c r="N50" i="13"/>
  <c r="I50" i="13"/>
  <c r="J50" i="13" s="1"/>
  <c r="F50" i="13"/>
  <c r="G50" i="13" s="1"/>
  <c r="C50" i="13"/>
  <c r="D50" i="13" s="1"/>
  <c r="N49" i="13"/>
  <c r="I49" i="13"/>
  <c r="J49" i="13" s="1"/>
  <c r="F49" i="13"/>
  <c r="G49" i="13" s="1"/>
  <c r="C49" i="13"/>
  <c r="D49" i="13" s="1"/>
  <c r="N48" i="13"/>
  <c r="I48" i="13"/>
  <c r="J48" i="13" s="1"/>
  <c r="F48" i="13"/>
  <c r="G48" i="13" s="1"/>
  <c r="H48" i="13" s="1"/>
  <c r="C48" i="13"/>
  <c r="D48" i="13" s="1"/>
  <c r="N47" i="13"/>
  <c r="I47" i="13"/>
  <c r="J47" i="13" s="1"/>
  <c r="F47" i="13"/>
  <c r="G47" i="13" s="1"/>
  <c r="H47" i="13" s="1"/>
  <c r="AB47" i="13" s="1"/>
  <c r="C47" i="13"/>
  <c r="D47" i="13" s="1"/>
  <c r="N46" i="13"/>
  <c r="I46" i="13"/>
  <c r="J46" i="13" s="1"/>
  <c r="F46" i="13"/>
  <c r="G46" i="13" s="1"/>
  <c r="H46" i="13" s="1"/>
  <c r="C46" i="13"/>
  <c r="D46" i="13" s="1"/>
  <c r="N45" i="13"/>
  <c r="I45" i="13"/>
  <c r="J45" i="13" s="1"/>
  <c r="F45" i="13"/>
  <c r="G45" i="13" s="1"/>
  <c r="H45" i="13" s="1"/>
  <c r="C45" i="13"/>
  <c r="D45" i="13" s="1"/>
  <c r="N44" i="13"/>
  <c r="I44" i="13"/>
  <c r="J44" i="13" s="1"/>
  <c r="F44" i="13"/>
  <c r="G44" i="13" s="1"/>
  <c r="C44" i="13"/>
  <c r="D44" i="13" s="1"/>
  <c r="N43" i="13"/>
  <c r="I43" i="13"/>
  <c r="J43" i="13" s="1"/>
  <c r="F43" i="13"/>
  <c r="G43" i="13" s="1"/>
  <c r="H43" i="13" s="1"/>
  <c r="C43" i="13"/>
  <c r="D43" i="13" s="1"/>
  <c r="N42" i="13"/>
  <c r="I42" i="13"/>
  <c r="J42" i="13" s="1"/>
  <c r="F42" i="13"/>
  <c r="G42" i="13" s="1"/>
  <c r="C42" i="13"/>
  <c r="D42" i="13" s="1"/>
  <c r="N41" i="13"/>
  <c r="I41" i="13"/>
  <c r="J41" i="13" s="1"/>
  <c r="F41" i="13"/>
  <c r="G41" i="13" s="1"/>
  <c r="H41" i="13" s="1"/>
  <c r="C41" i="13"/>
  <c r="D41" i="13" s="1"/>
  <c r="N40" i="13"/>
  <c r="I40" i="13"/>
  <c r="J40" i="13" s="1"/>
  <c r="F40" i="13"/>
  <c r="G40" i="13" s="1"/>
  <c r="C40" i="13"/>
  <c r="D40" i="13" s="1"/>
  <c r="N39" i="13"/>
  <c r="I39" i="13"/>
  <c r="J39" i="13" s="1"/>
  <c r="F39" i="13"/>
  <c r="G39" i="13" s="1"/>
  <c r="C39" i="13"/>
  <c r="D39" i="13" s="1"/>
  <c r="N38" i="13"/>
  <c r="I38" i="13"/>
  <c r="J38" i="13" s="1"/>
  <c r="F38" i="13"/>
  <c r="G38" i="13" s="1"/>
  <c r="C38" i="13"/>
  <c r="D38" i="13" s="1"/>
  <c r="N37" i="13"/>
  <c r="I37" i="13"/>
  <c r="J37" i="13" s="1"/>
  <c r="F37" i="13"/>
  <c r="G37" i="13" s="1"/>
  <c r="H37" i="13" s="1"/>
  <c r="C37" i="13"/>
  <c r="D37" i="13" s="1"/>
  <c r="N36" i="13"/>
  <c r="I36" i="13"/>
  <c r="J36" i="13" s="1"/>
  <c r="F36" i="13"/>
  <c r="G36" i="13" s="1"/>
  <c r="H36" i="13" s="1"/>
  <c r="C36" i="13"/>
  <c r="D36" i="13" s="1"/>
  <c r="N35" i="13"/>
  <c r="I35" i="13"/>
  <c r="J35" i="13" s="1"/>
  <c r="F35" i="13"/>
  <c r="G35" i="13" s="1"/>
  <c r="C35" i="13"/>
  <c r="D35" i="13" s="1"/>
  <c r="N34" i="13"/>
  <c r="I34" i="13"/>
  <c r="J34" i="13" s="1"/>
  <c r="F34" i="13"/>
  <c r="G34" i="13" s="1"/>
  <c r="C34" i="13"/>
  <c r="D34" i="13" s="1"/>
  <c r="N33" i="13"/>
  <c r="I33" i="13"/>
  <c r="J33" i="13" s="1"/>
  <c r="F33" i="13"/>
  <c r="G33" i="13" s="1"/>
  <c r="C33" i="13"/>
  <c r="D33" i="13" s="1"/>
  <c r="N32" i="13"/>
  <c r="I32" i="13"/>
  <c r="J32" i="13" s="1"/>
  <c r="F32" i="13"/>
  <c r="G32" i="13" s="1"/>
  <c r="H32" i="13" s="1"/>
  <c r="AB32" i="13" s="1"/>
  <c r="C32" i="13"/>
  <c r="D32" i="13" s="1"/>
  <c r="N31" i="13"/>
  <c r="I31" i="13"/>
  <c r="J31" i="13" s="1"/>
  <c r="F31" i="13"/>
  <c r="G31" i="13" s="1"/>
  <c r="C31" i="13"/>
  <c r="D31" i="13" s="1"/>
  <c r="N30" i="13"/>
  <c r="I30" i="13"/>
  <c r="J30" i="13" s="1"/>
  <c r="F30" i="13"/>
  <c r="G30" i="13" s="1"/>
  <c r="C30" i="13"/>
  <c r="D30" i="13" s="1"/>
  <c r="N29" i="13"/>
  <c r="I29" i="13"/>
  <c r="J29" i="13" s="1"/>
  <c r="F29" i="13"/>
  <c r="G29" i="13" s="1"/>
  <c r="H29" i="13" s="1"/>
  <c r="C29" i="13"/>
  <c r="D29" i="13" s="1"/>
  <c r="N28" i="13"/>
  <c r="I28" i="13"/>
  <c r="J28" i="13" s="1"/>
  <c r="F28" i="13"/>
  <c r="G28" i="13" s="1"/>
  <c r="C28" i="13"/>
  <c r="D28" i="13" s="1"/>
  <c r="N27" i="13"/>
  <c r="I27" i="13"/>
  <c r="J27" i="13" s="1"/>
  <c r="F27" i="13"/>
  <c r="G27" i="13" s="1"/>
  <c r="C27" i="13"/>
  <c r="D27" i="13" s="1"/>
  <c r="N26" i="13"/>
  <c r="I26" i="13"/>
  <c r="J26" i="13" s="1"/>
  <c r="F26" i="13"/>
  <c r="G26" i="13" s="1"/>
  <c r="C26" i="13"/>
  <c r="D26" i="13" s="1"/>
  <c r="N25" i="13"/>
  <c r="I25" i="13"/>
  <c r="J25" i="13" s="1"/>
  <c r="F25" i="13"/>
  <c r="G25" i="13" s="1"/>
  <c r="H25" i="13" s="1"/>
  <c r="C25" i="13"/>
  <c r="D25" i="13" s="1"/>
  <c r="N24" i="13"/>
  <c r="I24" i="13"/>
  <c r="J24" i="13" s="1"/>
  <c r="F24" i="13"/>
  <c r="G24" i="13" s="1"/>
  <c r="C24" i="13"/>
  <c r="D24" i="13" s="1"/>
  <c r="N23" i="13"/>
  <c r="I23" i="13"/>
  <c r="J23" i="13" s="1"/>
  <c r="F23" i="13"/>
  <c r="G23" i="13" s="1"/>
  <c r="C23" i="13"/>
  <c r="D23" i="13" s="1"/>
  <c r="N22" i="13"/>
  <c r="I22" i="13"/>
  <c r="J22" i="13" s="1"/>
  <c r="F22" i="13"/>
  <c r="G22" i="13" s="1"/>
  <c r="C22" i="13"/>
  <c r="D22" i="13" s="1"/>
  <c r="N21" i="13"/>
  <c r="I21" i="13"/>
  <c r="J21" i="13" s="1"/>
  <c r="F21" i="13"/>
  <c r="G21" i="13" s="1"/>
  <c r="H21" i="13" s="1"/>
  <c r="Z21" i="13" s="1"/>
  <c r="C21" i="13"/>
  <c r="D21" i="13" s="1"/>
  <c r="N20" i="13"/>
  <c r="I20" i="13"/>
  <c r="J20" i="13" s="1"/>
  <c r="F20" i="13"/>
  <c r="G20" i="13" s="1"/>
  <c r="C20" i="13"/>
  <c r="D20" i="13" s="1"/>
  <c r="N19" i="13"/>
  <c r="I19" i="13"/>
  <c r="J19" i="13" s="1"/>
  <c r="F19" i="13"/>
  <c r="G19" i="13" s="1"/>
  <c r="C19" i="13"/>
  <c r="D19" i="13" s="1"/>
  <c r="N18" i="13"/>
  <c r="I18" i="13"/>
  <c r="J18" i="13" s="1"/>
  <c r="F18" i="13"/>
  <c r="G18" i="13" s="1"/>
  <c r="H18" i="13" s="1"/>
  <c r="C18" i="13"/>
  <c r="D18" i="13" s="1"/>
  <c r="N17" i="13"/>
  <c r="I17" i="13"/>
  <c r="J17" i="13" s="1"/>
  <c r="F17" i="13"/>
  <c r="G17" i="13" s="1"/>
  <c r="H17" i="13" s="1"/>
  <c r="C17" i="13"/>
  <c r="D17" i="13" s="1"/>
  <c r="N16" i="13"/>
  <c r="I16" i="13"/>
  <c r="J16" i="13" s="1"/>
  <c r="F16" i="13"/>
  <c r="G16" i="13" s="1"/>
  <c r="C16" i="13"/>
  <c r="D16" i="13" s="1"/>
  <c r="N15" i="13"/>
  <c r="L15" i="13"/>
  <c r="K15" i="13"/>
  <c r="I15" i="13"/>
  <c r="J15" i="13" s="1"/>
  <c r="F15" i="13"/>
  <c r="G15" i="13" s="1"/>
  <c r="C15" i="13"/>
  <c r="D15" i="13" s="1"/>
  <c r="X7" i="12"/>
  <c r="X8" i="12"/>
  <c r="X9" i="12"/>
  <c r="X10" i="12"/>
  <c r="T7" i="12"/>
  <c r="T8" i="12"/>
  <c r="T9" i="12"/>
  <c r="T10" i="12"/>
  <c r="O7" i="12"/>
  <c r="O8" i="12"/>
  <c r="O9" i="12"/>
  <c r="O10" i="12"/>
  <c r="K7" i="12"/>
  <c r="K8" i="12"/>
  <c r="K9" i="12"/>
  <c r="K10" i="12"/>
  <c r="G7" i="12"/>
  <c r="G8" i="12"/>
  <c r="G9" i="12"/>
  <c r="G10" i="12"/>
  <c r="W10" i="12"/>
  <c r="V10" i="12"/>
  <c r="U10" i="12"/>
  <c r="S10" i="12"/>
  <c r="W9" i="12"/>
  <c r="V9" i="12"/>
  <c r="U9" i="12"/>
  <c r="S9" i="12"/>
  <c r="W8" i="12"/>
  <c r="V8" i="12"/>
  <c r="U8" i="12"/>
  <c r="S8" i="12"/>
  <c r="W7" i="12"/>
  <c r="V7" i="12"/>
  <c r="U7" i="12"/>
  <c r="S7" i="12"/>
  <c r="AD10" i="12"/>
  <c r="AC10" i="12"/>
  <c r="AB10" i="12"/>
  <c r="AA10" i="12"/>
  <c r="Z10" i="12"/>
  <c r="Y10" i="12"/>
  <c r="R10" i="12"/>
  <c r="Q10" i="12"/>
  <c r="P10" i="12"/>
  <c r="N10" i="12"/>
  <c r="M10" i="12"/>
  <c r="L10" i="12"/>
  <c r="J10" i="12"/>
  <c r="I10" i="12"/>
  <c r="H10" i="12"/>
  <c r="F10" i="12"/>
  <c r="E10" i="12"/>
  <c r="D10" i="12"/>
  <c r="B10" i="12"/>
  <c r="AD9" i="12"/>
  <c r="AC9" i="12"/>
  <c r="AB9" i="12"/>
  <c r="AA9" i="12"/>
  <c r="Z9" i="12"/>
  <c r="Y9" i="12"/>
  <c r="R9" i="12"/>
  <c r="Q9" i="12"/>
  <c r="P9" i="12"/>
  <c r="N9" i="12"/>
  <c r="M9" i="12"/>
  <c r="L9" i="12"/>
  <c r="J9" i="12"/>
  <c r="I9" i="12"/>
  <c r="H9" i="12"/>
  <c r="F9" i="12"/>
  <c r="E9" i="12"/>
  <c r="D9" i="12"/>
  <c r="B9" i="12"/>
  <c r="AD8" i="12"/>
  <c r="AC8" i="12"/>
  <c r="AB8" i="12"/>
  <c r="AA8" i="12"/>
  <c r="Z8" i="12"/>
  <c r="Y8" i="12"/>
  <c r="R8" i="12"/>
  <c r="Q8" i="12"/>
  <c r="P8" i="12"/>
  <c r="N8" i="12"/>
  <c r="M8" i="12"/>
  <c r="L8" i="12"/>
  <c r="J8" i="12"/>
  <c r="I8" i="12"/>
  <c r="H8" i="12"/>
  <c r="F8" i="12"/>
  <c r="E8" i="12"/>
  <c r="D8" i="12"/>
  <c r="B8" i="12"/>
  <c r="AD7" i="12"/>
  <c r="AC7" i="12"/>
  <c r="AB7" i="12"/>
  <c r="AA7" i="12"/>
  <c r="Z7" i="12"/>
  <c r="Y7" i="12"/>
  <c r="R7" i="12"/>
  <c r="Q7" i="12"/>
  <c r="P7" i="12"/>
  <c r="N7" i="12"/>
  <c r="M7" i="12"/>
  <c r="L7" i="12"/>
  <c r="J7" i="12"/>
  <c r="I7" i="12"/>
  <c r="H7" i="12"/>
  <c r="F7" i="12"/>
  <c r="E7" i="12"/>
  <c r="D7" i="12"/>
  <c r="B7" i="12"/>
  <c r="C18" i="11"/>
  <c r="D18" i="11" s="1"/>
  <c r="F18" i="11"/>
  <c r="G18" i="11" s="1"/>
  <c r="I18" i="11"/>
  <c r="J18" i="11" s="1"/>
  <c r="N18" i="11"/>
  <c r="C19" i="11"/>
  <c r="D19" i="11" s="1"/>
  <c r="F19" i="11"/>
  <c r="G19" i="11" s="1"/>
  <c r="H19" i="11" s="1"/>
  <c r="I19" i="11"/>
  <c r="J19" i="11" s="1"/>
  <c r="N19" i="11"/>
  <c r="C20" i="11"/>
  <c r="D20" i="11" s="1"/>
  <c r="F20" i="11"/>
  <c r="G20" i="11" s="1"/>
  <c r="I20" i="11"/>
  <c r="J20" i="11" s="1"/>
  <c r="N20" i="11"/>
  <c r="C21" i="11"/>
  <c r="D21" i="11" s="1"/>
  <c r="F21" i="11"/>
  <c r="G21" i="11" s="1"/>
  <c r="I21" i="11"/>
  <c r="J21" i="11" s="1"/>
  <c r="N21" i="11"/>
  <c r="C22" i="11"/>
  <c r="D22" i="11" s="1"/>
  <c r="F22" i="11"/>
  <c r="G22" i="11" s="1"/>
  <c r="H22" i="11" s="1"/>
  <c r="AA22" i="11" s="1"/>
  <c r="I22" i="11"/>
  <c r="J22" i="11" s="1"/>
  <c r="N22" i="11"/>
  <c r="C23" i="11"/>
  <c r="D23" i="11" s="1"/>
  <c r="F23" i="11"/>
  <c r="G23" i="11" s="1"/>
  <c r="H23" i="11" s="1"/>
  <c r="I23" i="11"/>
  <c r="J23" i="11" s="1"/>
  <c r="N23" i="11"/>
  <c r="C24" i="11"/>
  <c r="D24" i="11" s="1"/>
  <c r="F24" i="11"/>
  <c r="G24" i="11" s="1"/>
  <c r="I24" i="11"/>
  <c r="J24" i="11" s="1"/>
  <c r="N24" i="11"/>
  <c r="C25" i="11"/>
  <c r="D25" i="11" s="1"/>
  <c r="F25" i="11"/>
  <c r="G25" i="11" s="1"/>
  <c r="H25" i="11" s="1"/>
  <c r="I25" i="11"/>
  <c r="J25" i="11" s="1"/>
  <c r="N25" i="11"/>
  <c r="C26" i="11"/>
  <c r="D26" i="11" s="1"/>
  <c r="F26" i="11"/>
  <c r="G26" i="11" s="1"/>
  <c r="H26" i="11" s="1"/>
  <c r="Z26" i="11" s="1"/>
  <c r="I26" i="11"/>
  <c r="J26" i="11" s="1"/>
  <c r="N26" i="11"/>
  <c r="C27" i="11"/>
  <c r="D27" i="11" s="1"/>
  <c r="F27" i="11"/>
  <c r="G27" i="11" s="1"/>
  <c r="I27" i="11"/>
  <c r="J27" i="11" s="1"/>
  <c r="N27" i="11"/>
  <c r="C28" i="11"/>
  <c r="D28" i="11" s="1"/>
  <c r="F28" i="11"/>
  <c r="G28" i="11" s="1"/>
  <c r="H28" i="11" s="1"/>
  <c r="Z28" i="11" s="1"/>
  <c r="I28" i="11"/>
  <c r="J28" i="11" s="1"/>
  <c r="N28" i="11"/>
  <c r="C29" i="11"/>
  <c r="D29" i="11" s="1"/>
  <c r="F29" i="11"/>
  <c r="G29" i="11" s="1"/>
  <c r="H29" i="11" s="1"/>
  <c r="I29" i="11"/>
  <c r="J29" i="11" s="1"/>
  <c r="N29" i="11"/>
  <c r="C30" i="11"/>
  <c r="D30" i="11" s="1"/>
  <c r="F30" i="11"/>
  <c r="G30" i="11" s="1"/>
  <c r="I30" i="11"/>
  <c r="J30" i="11" s="1"/>
  <c r="N30" i="11"/>
  <c r="C31" i="11"/>
  <c r="D31" i="11" s="1"/>
  <c r="F31" i="11"/>
  <c r="G31" i="11" s="1"/>
  <c r="I31" i="11"/>
  <c r="J31" i="11" s="1"/>
  <c r="N31" i="11"/>
  <c r="C32" i="11"/>
  <c r="D32" i="11" s="1"/>
  <c r="F32" i="11"/>
  <c r="G32" i="11" s="1"/>
  <c r="H32" i="11" s="1"/>
  <c r="Z32" i="11" s="1"/>
  <c r="I32" i="11"/>
  <c r="J32" i="11" s="1"/>
  <c r="N32" i="11"/>
  <c r="C33" i="11"/>
  <c r="D33" i="11" s="1"/>
  <c r="F33" i="11"/>
  <c r="G33" i="11" s="1"/>
  <c r="I33" i="11"/>
  <c r="J33" i="11" s="1"/>
  <c r="N33" i="11"/>
  <c r="C34" i="11"/>
  <c r="D34" i="11" s="1"/>
  <c r="F34" i="11"/>
  <c r="G34" i="11" s="1"/>
  <c r="I34" i="11"/>
  <c r="J34" i="11" s="1"/>
  <c r="N34" i="11"/>
  <c r="C35" i="11"/>
  <c r="D35" i="11" s="1"/>
  <c r="F35" i="11"/>
  <c r="G35" i="11" s="1"/>
  <c r="H35" i="11" s="1"/>
  <c r="I35" i="11"/>
  <c r="J35" i="11" s="1"/>
  <c r="N35" i="11"/>
  <c r="C36" i="11"/>
  <c r="D36" i="11" s="1"/>
  <c r="F36" i="11"/>
  <c r="G36" i="11" s="1"/>
  <c r="I36" i="11"/>
  <c r="J36" i="11" s="1"/>
  <c r="N36" i="11"/>
  <c r="C37" i="11"/>
  <c r="D37" i="11" s="1"/>
  <c r="F37" i="11"/>
  <c r="G37" i="11" s="1"/>
  <c r="I37" i="11"/>
  <c r="J37" i="11" s="1"/>
  <c r="N37" i="11"/>
  <c r="C38" i="11"/>
  <c r="D38" i="11" s="1"/>
  <c r="F38" i="11"/>
  <c r="G38" i="11" s="1"/>
  <c r="I38" i="11"/>
  <c r="J38" i="11" s="1"/>
  <c r="N38" i="11"/>
  <c r="C39" i="11"/>
  <c r="D39" i="11" s="1"/>
  <c r="F39" i="11"/>
  <c r="G39" i="11" s="1"/>
  <c r="I39" i="11"/>
  <c r="J39" i="11" s="1"/>
  <c r="N39" i="11"/>
  <c r="C40" i="11"/>
  <c r="D40" i="11" s="1"/>
  <c r="F40" i="11"/>
  <c r="G40" i="11" s="1"/>
  <c r="I40" i="11"/>
  <c r="J40" i="11" s="1"/>
  <c r="N40" i="11"/>
  <c r="C41" i="11"/>
  <c r="D41" i="11" s="1"/>
  <c r="F41" i="11"/>
  <c r="G41" i="11" s="1"/>
  <c r="I41" i="11"/>
  <c r="J41" i="11" s="1"/>
  <c r="N41" i="11"/>
  <c r="C42" i="11"/>
  <c r="D42" i="11" s="1"/>
  <c r="F42" i="11"/>
  <c r="G42" i="11" s="1"/>
  <c r="I42" i="11"/>
  <c r="J42" i="11" s="1"/>
  <c r="N42" i="11"/>
  <c r="C43" i="11"/>
  <c r="D43" i="11" s="1"/>
  <c r="F43" i="11"/>
  <c r="G43" i="11" s="1"/>
  <c r="H43" i="11" s="1"/>
  <c r="I43" i="11"/>
  <c r="J43" i="11" s="1"/>
  <c r="N43" i="11"/>
  <c r="C44" i="11"/>
  <c r="D44" i="11" s="1"/>
  <c r="F44" i="11"/>
  <c r="G44" i="11" s="1"/>
  <c r="H44" i="11" s="1"/>
  <c r="Z44" i="11" s="1"/>
  <c r="I44" i="11"/>
  <c r="J44" i="11" s="1"/>
  <c r="N44" i="11"/>
  <c r="C45" i="11"/>
  <c r="D45" i="11" s="1"/>
  <c r="F45" i="11"/>
  <c r="G45" i="11" s="1"/>
  <c r="I45" i="11"/>
  <c r="J45" i="11" s="1"/>
  <c r="N45" i="11"/>
  <c r="C46" i="11"/>
  <c r="D46" i="11" s="1"/>
  <c r="F46" i="11"/>
  <c r="G46" i="11" s="1"/>
  <c r="I46" i="11"/>
  <c r="J46" i="11" s="1"/>
  <c r="N46" i="11"/>
  <c r="C47" i="11"/>
  <c r="D47" i="11" s="1"/>
  <c r="F47" i="11"/>
  <c r="G47" i="11" s="1"/>
  <c r="I47" i="11"/>
  <c r="J47" i="11" s="1"/>
  <c r="N47" i="11"/>
  <c r="C48" i="11"/>
  <c r="D48" i="11" s="1"/>
  <c r="F48" i="11"/>
  <c r="G48" i="11" s="1"/>
  <c r="I48" i="11"/>
  <c r="J48" i="11" s="1"/>
  <c r="N48" i="11"/>
  <c r="C49" i="11"/>
  <c r="D49" i="11" s="1"/>
  <c r="F49" i="11"/>
  <c r="G49" i="11" s="1"/>
  <c r="H49" i="11" s="1"/>
  <c r="I49" i="11"/>
  <c r="J49" i="11" s="1"/>
  <c r="N49" i="11"/>
  <c r="C50" i="11"/>
  <c r="D50" i="11" s="1"/>
  <c r="F50" i="11"/>
  <c r="G50" i="11" s="1"/>
  <c r="H50" i="11" s="1"/>
  <c r="Z50" i="11" s="1"/>
  <c r="I50" i="11"/>
  <c r="J50" i="11" s="1"/>
  <c r="N50" i="11"/>
  <c r="C51" i="11"/>
  <c r="D51" i="11" s="1"/>
  <c r="F51" i="11"/>
  <c r="G51" i="11" s="1"/>
  <c r="I51" i="11"/>
  <c r="J51" i="11" s="1"/>
  <c r="N51" i="11"/>
  <c r="C52" i="11"/>
  <c r="D52" i="11" s="1"/>
  <c r="F52" i="11"/>
  <c r="G52" i="11" s="1"/>
  <c r="I52" i="11"/>
  <c r="J52" i="11" s="1"/>
  <c r="N52" i="11"/>
  <c r="C53" i="11"/>
  <c r="D53" i="11" s="1"/>
  <c r="F53" i="11"/>
  <c r="G53" i="11" s="1"/>
  <c r="I53" i="11"/>
  <c r="J53" i="11" s="1"/>
  <c r="N53" i="11"/>
  <c r="C54" i="11"/>
  <c r="D54" i="11" s="1"/>
  <c r="F54" i="11"/>
  <c r="G54" i="11" s="1"/>
  <c r="I54" i="11"/>
  <c r="J54" i="11" s="1"/>
  <c r="N54" i="11"/>
  <c r="C55" i="11"/>
  <c r="D55" i="11" s="1"/>
  <c r="F55" i="11"/>
  <c r="G55" i="11" s="1"/>
  <c r="H55" i="11" s="1"/>
  <c r="I55" i="11"/>
  <c r="J55" i="11" s="1"/>
  <c r="N55" i="11"/>
  <c r="C56" i="11"/>
  <c r="D56" i="11" s="1"/>
  <c r="F56" i="11"/>
  <c r="G56" i="11" s="1"/>
  <c r="I56" i="11"/>
  <c r="J56" i="11" s="1"/>
  <c r="N56" i="11"/>
  <c r="C57" i="11"/>
  <c r="D57" i="11" s="1"/>
  <c r="F57" i="11"/>
  <c r="G57" i="11" s="1"/>
  <c r="I57" i="11"/>
  <c r="J57" i="11" s="1"/>
  <c r="N57" i="11"/>
  <c r="C58" i="11"/>
  <c r="D58" i="11" s="1"/>
  <c r="F58" i="11"/>
  <c r="G58" i="11" s="1"/>
  <c r="H58" i="11" s="1"/>
  <c r="Z58" i="11" s="1"/>
  <c r="I58" i="11"/>
  <c r="J58" i="11" s="1"/>
  <c r="N58" i="11"/>
  <c r="C59" i="11"/>
  <c r="D59" i="11" s="1"/>
  <c r="F59" i="11"/>
  <c r="G59" i="11" s="1"/>
  <c r="I59" i="11"/>
  <c r="J59" i="11" s="1"/>
  <c r="N59" i="11"/>
  <c r="C60" i="11"/>
  <c r="D60" i="11" s="1"/>
  <c r="F60" i="11"/>
  <c r="G60" i="11" s="1"/>
  <c r="H60" i="11" s="1"/>
  <c r="Z60" i="11" s="1"/>
  <c r="I60" i="11"/>
  <c r="J60" i="11" s="1"/>
  <c r="N60" i="11"/>
  <c r="C61" i="11"/>
  <c r="D61" i="11" s="1"/>
  <c r="F61" i="11"/>
  <c r="G61" i="11" s="1"/>
  <c r="I61" i="11"/>
  <c r="J61" i="11" s="1"/>
  <c r="N61" i="11"/>
  <c r="C62" i="11"/>
  <c r="D62" i="11" s="1"/>
  <c r="F62" i="11"/>
  <c r="G62" i="11" s="1"/>
  <c r="I62" i="11"/>
  <c r="J62" i="11" s="1"/>
  <c r="N62" i="11"/>
  <c r="C63" i="11"/>
  <c r="D63" i="11" s="1"/>
  <c r="F63" i="11"/>
  <c r="G63" i="11" s="1"/>
  <c r="H63" i="11" s="1"/>
  <c r="I63" i="11"/>
  <c r="J63" i="11" s="1"/>
  <c r="N63" i="11"/>
  <c r="C64" i="11"/>
  <c r="D64" i="11" s="1"/>
  <c r="F64" i="11"/>
  <c r="G64" i="11" s="1"/>
  <c r="I64" i="11"/>
  <c r="J64" i="11" s="1"/>
  <c r="N64" i="11"/>
  <c r="C65" i="11"/>
  <c r="D65" i="11" s="1"/>
  <c r="F65" i="11"/>
  <c r="G65" i="11" s="1"/>
  <c r="H65" i="11" s="1"/>
  <c r="I65" i="11"/>
  <c r="J65" i="11" s="1"/>
  <c r="N65" i="11"/>
  <c r="C66" i="11"/>
  <c r="D66" i="11" s="1"/>
  <c r="F66" i="11"/>
  <c r="G66" i="11" s="1"/>
  <c r="I66" i="11"/>
  <c r="J66" i="11" s="1"/>
  <c r="N66" i="11"/>
  <c r="C67" i="11"/>
  <c r="D67" i="11" s="1"/>
  <c r="F67" i="11"/>
  <c r="G67" i="11" s="1"/>
  <c r="H67" i="11" s="1"/>
  <c r="I67" i="11"/>
  <c r="J67" i="11" s="1"/>
  <c r="N67" i="11"/>
  <c r="C68" i="11"/>
  <c r="D68" i="11" s="1"/>
  <c r="F68" i="11"/>
  <c r="G68" i="11" s="1"/>
  <c r="H68" i="11" s="1"/>
  <c r="Z68" i="11" s="1"/>
  <c r="I68" i="11"/>
  <c r="J68" i="11" s="1"/>
  <c r="N68" i="11"/>
  <c r="C69" i="11"/>
  <c r="D69" i="11" s="1"/>
  <c r="F69" i="11"/>
  <c r="G69" i="11" s="1"/>
  <c r="I69" i="11"/>
  <c r="J69" i="11" s="1"/>
  <c r="N69" i="11"/>
  <c r="C70" i="11"/>
  <c r="D70" i="11" s="1"/>
  <c r="F70" i="11"/>
  <c r="G70" i="11" s="1"/>
  <c r="H70" i="11" s="1"/>
  <c r="AA70" i="11" s="1"/>
  <c r="I70" i="11"/>
  <c r="J70" i="11" s="1"/>
  <c r="N70" i="11"/>
  <c r="C71" i="11"/>
  <c r="D71" i="11" s="1"/>
  <c r="F71" i="11"/>
  <c r="G71" i="11" s="1"/>
  <c r="H71" i="11" s="1"/>
  <c r="I71" i="11"/>
  <c r="J71" i="11" s="1"/>
  <c r="N71" i="11"/>
  <c r="C72" i="11"/>
  <c r="D72" i="11" s="1"/>
  <c r="F72" i="11"/>
  <c r="G72" i="11" s="1"/>
  <c r="H72" i="11" s="1"/>
  <c r="Z72" i="11" s="1"/>
  <c r="I72" i="11"/>
  <c r="J72" i="11" s="1"/>
  <c r="N72" i="11"/>
  <c r="C73" i="11"/>
  <c r="D73" i="11" s="1"/>
  <c r="F73" i="11"/>
  <c r="G73" i="11" s="1"/>
  <c r="H73" i="11" s="1"/>
  <c r="I73" i="11"/>
  <c r="J73" i="11" s="1"/>
  <c r="N73" i="11"/>
  <c r="C74" i="11"/>
  <c r="D74" i="11" s="1"/>
  <c r="F74" i="11"/>
  <c r="G74" i="11" s="1"/>
  <c r="I74" i="11"/>
  <c r="J74" i="11" s="1"/>
  <c r="N74" i="11"/>
  <c r="C75" i="11"/>
  <c r="D75" i="11" s="1"/>
  <c r="F75" i="11"/>
  <c r="G75" i="11" s="1"/>
  <c r="H75" i="11" s="1"/>
  <c r="I75" i="11"/>
  <c r="J75" i="11" s="1"/>
  <c r="N75" i="11"/>
  <c r="C76" i="11"/>
  <c r="D76" i="11" s="1"/>
  <c r="F76" i="11"/>
  <c r="G76" i="11" s="1"/>
  <c r="I76" i="11"/>
  <c r="J76" i="11" s="1"/>
  <c r="N76" i="11"/>
  <c r="C77" i="11"/>
  <c r="D77" i="11" s="1"/>
  <c r="F77" i="11"/>
  <c r="G77" i="11" s="1"/>
  <c r="H77" i="11" s="1"/>
  <c r="I77" i="11"/>
  <c r="J77" i="11" s="1"/>
  <c r="N77" i="11"/>
  <c r="C78" i="11"/>
  <c r="D78" i="11" s="1"/>
  <c r="F78" i="11"/>
  <c r="G78" i="11" s="1"/>
  <c r="I78" i="11"/>
  <c r="J78" i="11" s="1"/>
  <c r="N78" i="11"/>
  <c r="C79" i="11"/>
  <c r="D79" i="11" s="1"/>
  <c r="F79" i="11"/>
  <c r="G79" i="11" s="1"/>
  <c r="H79" i="11" s="1"/>
  <c r="I79" i="11"/>
  <c r="J79" i="11" s="1"/>
  <c r="N79" i="11"/>
  <c r="C80" i="11"/>
  <c r="D80" i="11" s="1"/>
  <c r="F80" i="11"/>
  <c r="G80" i="11" s="1"/>
  <c r="H80" i="11" s="1"/>
  <c r="Z80" i="11" s="1"/>
  <c r="I80" i="11"/>
  <c r="J80" i="11" s="1"/>
  <c r="N80" i="11"/>
  <c r="C81" i="11"/>
  <c r="D81" i="11" s="1"/>
  <c r="F81" i="11"/>
  <c r="G81" i="11" s="1"/>
  <c r="I81" i="11"/>
  <c r="J81" i="11" s="1"/>
  <c r="N81" i="11"/>
  <c r="C82" i="11"/>
  <c r="D82" i="11" s="1"/>
  <c r="F82" i="11"/>
  <c r="G82" i="11" s="1"/>
  <c r="I82" i="11"/>
  <c r="J82" i="11" s="1"/>
  <c r="N82" i="11"/>
  <c r="C83" i="11"/>
  <c r="D83" i="11" s="1"/>
  <c r="F83" i="11"/>
  <c r="G83" i="11" s="1"/>
  <c r="I83" i="11"/>
  <c r="J83" i="11" s="1"/>
  <c r="N83" i="11"/>
  <c r="C84" i="11"/>
  <c r="D84" i="11" s="1"/>
  <c r="F84" i="11"/>
  <c r="G84" i="11" s="1"/>
  <c r="H84" i="11" s="1"/>
  <c r="Z84" i="11" s="1"/>
  <c r="I84" i="11"/>
  <c r="J84" i="11" s="1"/>
  <c r="N84" i="11"/>
  <c r="C85" i="11"/>
  <c r="D85" i="11" s="1"/>
  <c r="F85" i="11"/>
  <c r="G85" i="11" s="1"/>
  <c r="H85" i="11" s="1"/>
  <c r="I85" i="11"/>
  <c r="J85" i="11" s="1"/>
  <c r="N85" i="11"/>
  <c r="C86" i="11"/>
  <c r="D86" i="11" s="1"/>
  <c r="F86" i="11"/>
  <c r="G86" i="11" s="1"/>
  <c r="I86" i="11"/>
  <c r="J86" i="11" s="1"/>
  <c r="N86" i="11"/>
  <c r="C87" i="11"/>
  <c r="D87" i="11" s="1"/>
  <c r="F87" i="11"/>
  <c r="G87" i="11" s="1"/>
  <c r="I87" i="11"/>
  <c r="J87" i="11" s="1"/>
  <c r="N87" i="11"/>
  <c r="C88" i="11"/>
  <c r="D88" i="11" s="1"/>
  <c r="F88" i="11"/>
  <c r="G88" i="11" s="1"/>
  <c r="I88" i="11"/>
  <c r="J88" i="11" s="1"/>
  <c r="N88" i="11"/>
  <c r="C89" i="11"/>
  <c r="D89" i="11" s="1"/>
  <c r="F89" i="11"/>
  <c r="G89" i="11" s="1"/>
  <c r="H89" i="11" s="1"/>
  <c r="I89" i="11"/>
  <c r="J89" i="11" s="1"/>
  <c r="N89" i="11"/>
  <c r="C90" i="11"/>
  <c r="D90" i="11" s="1"/>
  <c r="F90" i="11"/>
  <c r="G90" i="11" s="1"/>
  <c r="I90" i="11"/>
  <c r="J90" i="11" s="1"/>
  <c r="N90" i="11"/>
  <c r="C91" i="11"/>
  <c r="D91" i="11" s="1"/>
  <c r="F91" i="11"/>
  <c r="G91" i="11" s="1"/>
  <c r="I91" i="11"/>
  <c r="J91" i="11" s="1"/>
  <c r="N91" i="11"/>
  <c r="C92" i="11"/>
  <c r="D92" i="11" s="1"/>
  <c r="F92" i="11"/>
  <c r="G92" i="11" s="1"/>
  <c r="H92" i="11" s="1"/>
  <c r="Z92" i="11" s="1"/>
  <c r="I92" i="11"/>
  <c r="J92" i="11" s="1"/>
  <c r="N92" i="11"/>
  <c r="C93" i="11"/>
  <c r="D93" i="11" s="1"/>
  <c r="F93" i="11"/>
  <c r="G93" i="11" s="1"/>
  <c r="H93" i="11" s="1"/>
  <c r="I93" i="11"/>
  <c r="J93" i="11" s="1"/>
  <c r="N93" i="11"/>
  <c r="C94" i="11"/>
  <c r="D94" i="11" s="1"/>
  <c r="F94" i="11"/>
  <c r="G94" i="11" s="1"/>
  <c r="I94" i="11"/>
  <c r="J94" i="11" s="1"/>
  <c r="N94" i="11"/>
  <c r="C95" i="11"/>
  <c r="D95" i="11" s="1"/>
  <c r="F95" i="11"/>
  <c r="G95" i="11" s="1"/>
  <c r="I95" i="11"/>
  <c r="J95" i="11" s="1"/>
  <c r="N95" i="11"/>
  <c r="C96" i="11"/>
  <c r="D96" i="11" s="1"/>
  <c r="F96" i="11"/>
  <c r="G96" i="11" s="1"/>
  <c r="H96" i="11" s="1"/>
  <c r="Z96" i="11" s="1"/>
  <c r="I96" i="11"/>
  <c r="J96" i="11" s="1"/>
  <c r="N96" i="11"/>
  <c r="C97" i="11"/>
  <c r="D97" i="11" s="1"/>
  <c r="F97" i="11"/>
  <c r="G97" i="11" s="1"/>
  <c r="H97" i="11" s="1"/>
  <c r="I97" i="11"/>
  <c r="J97" i="11" s="1"/>
  <c r="N97" i="11"/>
  <c r="C98" i="11"/>
  <c r="D98" i="11" s="1"/>
  <c r="F98" i="11"/>
  <c r="G98" i="11" s="1"/>
  <c r="H98" i="11" s="1"/>
  <c r="Z98" i="11" s="1"/>
  <c r="I98" i="11"/>
  <c r="J98" i="11" s="1"/>
  <c r="N98" i="11"/>
  <c r="C99" i="11"/>
  <c r="D99" i="11" s="1"/>
  <c r="F99" i="11"/>
  <c r="G99" i="11" s="1"/>
  <c r="I99" i="11"/>
  <c r="J99" i="11" s="1"/>
  <c r="N99" i="11"/>
  <c r="C100" i="11"/>
  <c r="D100" i="11" s="1"/>
  <c r="F100" i="11"/>
  <c r="G100" i="11" s="1"/>
  <c r="H100" i="11" s="1"/>
  <c r="Z100" i="11" s="1"/>
  <c r="I100" i="11"/>
  <c r="J100" i="11" s="1"/>
  <c r="N100" i="11"/>
  <c r="C101" i="11"/>
  <c r="D101" i="11" s="1"/>
  <c r="F101" i="11"/>
  <c r="G101" i="11" s="1"/>
  <c r="H101" i="11" s="1"/>
  <c r="I101" i="11"/>
  <c r="J101" i="11" s="1"/>
  <c r="N101" i="11"/>
  <c r="C102" i="11"/>
  <c r="D102" i="11" s="1"/>
  <c r="F102" i="11"/>
  <c r="G102" i="11" s="1"/>
  <c r="I102" i="11"/>
  <c r="J102" i="11" s="1"/>
  <c r="N102" i="11"/>
  <c r="C103" i="11"/>
  <c r="D103" i="11" s="1"/>
  <c r="F103" i="11"/>
  <c r="G103" i="11" s="1"/>
  <c r="I103" i="11"/>
  <c r="J103" i="11" s="1"/>
  <c r="N103" i="11"/>
  <c r="C104" i="11"/>
  <c r="D104" i="11" s="1"/>
  <c r="F104" i="11"/>
  <c r="G104" i="11" s="1"/>
  <c r="H104" i="11" s="1"/>
  <c r="Z104" i="11" s="1"/>
  <c r="I104" i="11"/>
  <c r="J104" i="11" s="1"/>
  <c r="N104" i="11"/>
  <c r="C105" i="11"/>
  <c r="D105" i="11" s="1"/>
  <c r="F105" i="11"/>
  <c r="G105" i="11" s="1"/>
  <c r="I105" i="11"/>
  <c r="J105" i="11" s="1"/>
  <c r="N105" i="11"/>
  <c r="C106" i="11"/>
  <c r="D106" i="11" s="1"/>
  <c r="F106" i="11"/>
  <c r="G106" i="11" s="1"/>
  <c r="H106" i="11" s="1"/>
  <c r="Z106" i="11" s="1"/>
  <c r="I106" i="11"/>
  <c r="J106" i="11" s="1"/>
  <c r="N106" i="11"/>
  <c r="C107" i="11"/>
  <c r="D107" i="11" s="1"/>
  <c r="F107" i="11"/>
  <c r="G107" i="11" s="1"/>
  <c r="H107" i="11" s="1"/>
  <c r="AA107" i="11" s="1"/>
  <c r="I107" i="11"/>
  <c r="J107" i="11" s="1"/>
  <c r="N107" i="11"/>
  <c r="C108" i="11"/>
  <c r="D108" i="11" s="1"/>
  <c r="F108" i="11"/>
  <c r="G108" i="11" s="1"/>
  <c r="H108" i="11" s="1"/>
  <c r="Z108" i="11" s="1"/>
  <c r="I108" i="11"/>
  <c r="J108" i="11" s="1"/>
  <c r="N108" i="11"/>
  <c r="C109" i="11"/>
  <c r="D109" i="11" s="1"/>
  <c r="F109" i="11"/>
  <c r="G109" i="11" s="1"/>
  <c r="H109" i="11" s="1"/>
  <c r="I109" i="11"/>
  <c r="J109" i="11" s="1"/>
  <c r="N109" i="11"/>
  <c r="C110" i="11"/>
  <c r="D110" i="11" s="1"/>
  <c r="F110" i="11"/>
  <c r="G110" i="11" s="1"/>
  <c r="I110" i="11"/>
  <c r="J110" i="11" s="1"/>
  <c r="N110" i="11"/>
  <c r="C111" i="11"/>
  <c r="D111" i="11" s="1"/>
  <c r="F111" i="11"/>
  <c r="G111" i="11" s="1"/>
  <c r="H111" i="11" s="1"/>
  <c r="I111" i="11"/>
  <c r="J111" i="11" s="1"/>
  <c r="N111" i="11"/>
  <c r="C112" i="11"/>
  <c r="D112" i="11" s="1"/>
  <c r="F112" i="11"/>
  <c r="G112" i="11" s="1"/>
  <c r="I112" i="11"/>
  <c r="J112" i="11" s="1"/>
  <c r="N112" i="11"/>
  <c r="C113" i="11"/>
  <c r="D113" i="11" s="1"/>
  <c r="F113" i="11"/>
  <c r="G113" i="11" s="1"/>
  <c r="I113" i="11"/>
  <c r="J113" i="11" s="1"/>
  <c r="N113" i="11"/>
  <c r="C114" i="11"/>
  <c r="D114" i="11" s="1"/>
  <c r="F114" i="11"/>
  <c r="G114" i="11" s="1"/>
  <c r="I114" i="11"/>
  <c r="J114" i="11" s="1"/>
  <c r="N114" i="11"/>
  <c r="C115" i="11"/>
  <c r="D115" i="11" s="1"/>
  <c r="F115" i="11"/>
  <c r="G115" i="11" s="1"/>
  <c r="H115" i="11" s="1"/>
  <c r="I115" i="11"/>
  <c r="J115" i="11" s="1"/>
  <c r="N115" i="11"/>
  <c r="C116" i="11"/>
  <c r="D116" i="11" s="1"/>
  <c r="F116" i="11"/>
  <c r="G116" i="11" s="1"/>
  <c r="H116" i="11" s="1"/>
  <c r="Z116" i="11" s="1"/>
  <c r="I116" i="11"/>
  <c r="J116" i="11" s="1"/>
  <c r="N116" i="11"/>
  <c r="C117" i="11"/>
  <c r="D117" i="11" s="1"/>
  <c r="F117" i="11"/>
  <c r="G117" i="11" s="1"/>
  <c r="H117" i="11" s="1"/>
  <c r="I117" i="11"/>
  <c r="J117" i="11" s="1"/>
  <c r="N117" i="11"/>
  <c r="C118" i="11"/>
  <c r="D118" i="11" s="1"/>
  <c r="F118" i="11"/>
  <c r="G118" i="11" s="1"/>
  <c r="H118" i="11" s="1"/>
  <c r="AA118" i="11" s="1"/>
  <c r="I118" i="11"/>
  <c r="J118" i="11" s="1"/>
  <c r="N118" i="11"/>
  <c r="C119" i="11"/>
  <c r="D119" i="11" s="1"/>
  <c r="F119" i="11"/>
  <c r="G119" i="11" s="1"/>
  <c r="I119" i="11"/>
  <c r="J119" i="11" s="1"/>
  <c r="N119" i="11"/>
  <c r="C120" i="11"/>
  <c r="D120" i="11" s="1"/>
  <c r="F120" i="11"/>
  <c r="G120" i="11" s="1"/>
  <c r="H120" i="11" s="1"/>
  <c r="Z120" i="11" s="1"/>
  <c r="I120" i="11"/>
  <c r="J120" i="11" s="1"/>
  <c r="N120" i="11"/>
  <c r="C121" i="11"/>
  <c r="D121" i="11" s="1"/>
  <c r="F121" i="11"/>
  <c r="G121" i="11" s="1"/>
  <c r="H121" i="11" s="1"/>
  <c r="I121" i="11"/>
  <c r="J121" i="11" s="1"/>
  <c r="N121" i="11"/>
  <c r="C122" i="11"/>
  <c r="D122" i="11" s="1"/>
  <c r="F122" i="11"/>
  <c r="G122" i="11" s="1"/>
  <c r="I122" i="11"/>
  <c r="J122" i="11" s="1"/>
  <c r="N122" i="11"/>
  <c r="C123" i="11"/>
  <c r="D123" i="11" s="1"/>
  <c r="F123" i="11"/>
  <c r="G123" i="11" s="1"/>
  <c r="I123" i="11"/>
  <c r="J123" i="11" s="1"/>
  <c r="N123" i="11"/>
  <c r="C124" i="11"/>
  <c r="D124" i="11" s="1"/>
  <c r="F124" i="11"/>
  <c r="G124" i="11" s="1"/>
  <c r="I124" i="11"/>
  <c r="J124" i="11" s="1"/>
  <c r="N124" i="11"/>
  <c r="C125" i="11"/>
  <c r="D125" i="11" s="1"/>
  <c r="F125" i="11"/>
  <c r="G125" i="11" s="1"/>
  <c r="H125" i="11" s="1"/>
  <c r="I125" i="11"/>
  <c r="J125" i="11" s="1"/>
  <c r="N125" i="11"/>
  <c r="C126" i="11"/>
  <c r="D126" i="11" s="1"/>
  <c r="F126" i="11"/>
  <c r="G126" i="11" s="1"/>
  <c r="I126" i="11"/>
  <c r="J126" i="11" s="1"/>
  <c r="N126" i="11"/>
  <c r="C127" i="11"/>
  <c r="D127" i="11" s="1"/>
  <c r="F127" i="11"/>
  <c r="G127" i="11" s="1"/>
  <c r="I127" i="11"/>
  <c r="J127" i="11" s="1"/>
  <c r="N127" i="11"/>
  <c r="C128" i="11"/>
  <c r="D128" i="11" s="1"/>
  <c r="F128" i="11"/>
  <c r="G128" i="11" s="1"/>
  <c r="I128" i="11"/>
  <c r="J128" i="11" s="1"/>
  <c r="N128" i="11"/>
  <c r="C129" i="11"/>
  <c r="D129" i="11" s="1"/>
  <c r="F129" i="11"/>
  <c r="G129" i="11" s="1"/>
  <c r="I129" i="11"/>
  <c r="J129" i="11" s="1"/>
  <c r="N129" i="11"/>
  <c r="C130" i="11"/>
  <c r="D130" i="11" s="1"/>
  <c r="F130" i="11"/>
  <c r="G130" i="11" s="1"/>
  <c r="I130" i="11"/>
  <c r="J130" i="11" s="1"/>
  <c r="N130" i="11"/>
  <c r="C131" i="11"/>
  <c r="D131" i="11" s="1"/>
  <c r="F131" i="11"/>
  <c r="G131" i="11" s="1"/>
  <c r="I131" i="11"/>
  <c r="J131" i="11" s="1"/>
  <c r="N131" i="11"/>
  <c r="C132" i="11"/>
  <c r="D132" i="11" s="1"/>
  <c r="F132" i="11"/>
  <c r="G132" i="11" s="1"/>
  <c r="I132" i="11"/>
  <c r="J132" i="11" s="1"/>
  <c r="N132" i="11"/>
  <c r="C133" i="11"/>
  <c r="D133" i="11" s="1"/>
  <c r="F133" i="11"/>
  <c r="G133" i="11" s="1"/>
  <c r="H133" i="11" s="1"/>
  <c r="I133" i="11"/>
  <c r="J133" i="11" s="1"/>
  <c r="N133" i="11"/>
  <c r="C134" i="11"/>
  <c r="D134" i="11" s="1"/>
  <c r="F134" i="11"/>
  <c r="G134" i="11" s="1"/>
  <c r="I134" i="11"/>
  <c r="J134" i="11" s="1"/>
  <c r="N134" i="11"/>
  <c r="C135" i="11"/>
  <c r="D135" i="11" s="1"/>
  <c r="F135" i="11"/>
  <c r="G135" i="11" s="1"/>
  <c r="I135" i="11"/>
  <c r="J135" i="11" s="1"/>
  <c r="N135" i="11"/>
  <c r="C136" i="11"/>
  <c r="D136" i="11" s="1"/>
  <c r="F136" i="11"/>
  <c r="G136" i="11" s="1"/>
  <c r="H136" i="11" s="1"/>
  <c r="Z136" i="11" s="1"/>
  <c r="I136" i="11"/>
  <c r="J136" i="11" s="1"/>
  <c r="N136" i="11"/>
  <c r="C137" i="11"/>
  <c r="D137" i="11" s="1"/>
  <c r="F137" i="11"/>
  <c r="G137" i="11" s="1"/>
  <c r="I137" i="11"/>
  <c r="J137" i="11" s="1"/>
  <c r="N137" i="11"/>
  <c r="C138" i="11"/>
  <c r="D138" i="11" s="1"/>
  <c r="F138" i="11"/>
  <c r="G138" i="11" s="1"/>
  <c r="I138" i="11"/>
  <c r="J138" i="11" s="1"/>
  <c r="N138" i="11"/>
  <c r="C139" i="11"/>
  <c r="D139" i="11" s="1"/>
  <c r="F139" i="11"/>
  <c r="G139" i="11" s="1"/>
  <c r="H139" i="11" s="1"/>
  <c r="I139" i="11"/>
  <c r="J139" i="11" s="1"/>
  <c r="N139" i="11"/>
  <c r="C140" i="11"/>
  <c r="D140" i="11" s="1"/>
  <c r="F140" i="11"/>
  <c r="G140" i="11" s="1"/>
  <c r="H140" i="11" s="1"/>
  <c r="Z140" i="11" s="1"/>
  <c r="I140" i="11"/>
  <c r="J140" i="11" s="1"/>
  <c r="N140" i="11"/>
  <c r="C141" i="11"/>
  <c r="D141" i="11" s="1"/>
  <c r="F141" i="11"/>
  <c r="G141" i="11" s="1"/>
  <c r="I141" i="11"/>
  <c r="J141" i="11" s="1"/>
  <c r="N141" i="11"/>
  <c r="C142" i="11"/>
  <c r="D142" i="11" s="1"/>
  <c r="F142" i="11"/>
  <c r="G142" i="11" s="1"/>
  <c r="I142" i="11"/>
  <c r="J142" i="11" s="1"/>
  <c r="N142" i="11"/>
  <c r="C143" i="11"/>
  <c r="D143" i="11" s="1"/>
  <c r="F143" i="11"/>
  <c r="G143" i="11" s="1"/>
  <c r="I143" i="11"/>
  <c r="J143" i="11" s="1"/>
  <c r="N143" i="11"/>
  <c r="C144" i="11"/>
  <c r="D144" i="11" s="1"/>
  <c r="F144" i="11"/>
  <c r="G144" i="11" s="1"/>
  <c r="H144" i="11" s="1"/>
  <c r="Z144" i="11" s="1"/>
  <c r="I144" i="11"/>
  <c r="J144" i="11" s="1"/>
  <c r="N144" i="11"/>
  <c r="C145" i="11"/>
  <c r="D145" i="11" s="1"/>
  <c r="F145" i="11"/>
  <c r="G145" i="11" s="1"/>
  <c r="I145" i="11"/>
  <c r="J145" i="11" s="1"/>
  <c r="N145" i="11"/>
  <c r="C146" i="11"/>
  <c r="D146" i="11" s="1"/>
  <c r="F146" i="11"/>
  <c r="G146" i="11" s="1"/>
  <c r="I146" i="11"/>
  <c r="J146" i="11" s="1"/>
  <c r="N146" i="11"/>
  <c r="C147" i="11"/>
  <c r="D147" i="11" s="1"/>
  <c r="F147" i="11"/>
  <c r="G147" i="11" s="1"/>
  <c r="I147" i="11"/>
  <c r="J147" i="11" s="1"/>
  <c r="N147" i="11"/>
  <c r="C148" i="11"/>
  <c r="D148" i="11" s="1"/>
  <c r="F148" i="11"/>
  <c r="G148" i="11" s="1"/>
  <c r="H148" i="11" s="1"/>
  <c r="Z148" i="11" s="1"/>
  <c r="I148" i="11"/>
  <c r="J148" i="11" s="1"/>
  <c r="N148" i="11"/>
  <c r="C149" i="11"/>
  <c r="D149" i="11" s="1"/>
  <c r="F149" i="11"/>
  <c r="G149" i="11" s="1"/>
  <c r="H149" i="11" s="1"/>
  <c r="I149" i="11"/>
  <c r="J149" i="11" s="1"/>
  <c r="N149" i="11"/>
  <c r="C150" i="11"/>
  <c r="D150" i="11" s="1"/>
  <c r="F150" i="11"/>
  <c r="G150" i="11" s="1"/>
  <c r="I150" i="11"/>
  <c r="J150" i="11" s="1"/>
  <c r="N150" i="11"/>
  <c r="C151" i="11"/>
  <c r="D151" i="11" s="1"/>
  <c r="F151" i="11"/>
  <c r="G151" i="11" s="1"/>
  <c r="H151" i="11" s="1"/>
  <c r="I151" i="11"/>
  <c r="J151" i="11" s="1"/>
  <c r="N151" i="11"/>
  <c r="C152" i="11"/>
  <c r="D152" i="11" s="1"/>
  <c r="F152" i="11"/>
  <c r="G152" i="11" s="1"/>
  <c r="H152" i="11" s="1"/>
  <c r="Z152" i="11" s="1"/>
  <c r="I152" i="11"/>
  <c r="J152" i="11" s="1"/>
  <c r="N152" i="11"/>
  <c r="C153" i="11"/>
  <c r="D153" i="11" s="1"/>
  <c r="F153" i="11"/>
  <c r="G153" i="11" s="1"/>
  <c r="I153" i="11"/>
  <c r="J153" i="11" s="1"/>
  <c r="N153" i="11"/>
  <c r="C154" i="11"/>
  <c r="D154" i="11" s="1"/>
  <c r="F154" i="11"/>
  <c r="G154" i="11" s="1"/>
  <c r="I154" i="11"/>
  <c r="J154" i="11" s="1"/>
  <c r="N154" i="11"/>
  <c r="C155" i="11"/>
  <c r="D155" i="11" s="1"/>
  <c r="F155" i="11"/>
  <c r="G155" i="11" s="1"/>
  <c r="H155" i="11" s="1"/>
  <c r="AA155" i="11" s="1"/>
  <c r="I155" i="11"/>
  <c r="J155" i="11" s="1"/>
  <c r="N155" i="11"/>
  <c r="C156" i="11"/>
  <c r="D156" i="11" s="1"/>
  <c r="F156" i="11"/>
  <c r="G156" i="11" s="1"/>
  <c r="I156" i="11"/>
  <c r="J156" i="11" s="1"/>
  <c r="N156" i="11"/>
  <c r="C157" i="11"/>
  <c r="D157" i="11" s="1"/>
  <c r="F157" i="11"/>
  <c r="G157" i="11" s="1"/>
  <c r="I157" i="11"/>
  <c r="J157" i="11" s="1"/>
  <c r="N157" i="11"/>
  <c r="C158" i="11"/>
  <c r="D158" i="11" s="1"/>
  <c r="F158" i="11"/>
  <c r="G158" i="11" s="1"/>
  <c r="H158" i="11" s="1"/>
  <c r="AA158" i="11" s="1"/>
  <c r="I158" i="11"/>
  <c r="J158" i="11" s="1"/>
  <c r="N158" i="11"/>
  <c r="C159" i="11"/>
  <c r="D159" i="11" s="1"/>
  <c r="F159" i="11"/>
  <c r="G159" i="11" s="1"/>
  <c r="I159" i="11"/>
  <c r="J159" i="11" s="1"/>
  <c r="N159" i="11"/>
  <c r="C160" i="11"/>
  <c r="D160" i="11" s="1"/>
  <c r="F160" i="11"/>
  <c r="G160" i="11" s="1"/>
  <c r="H160" i="11" s="1"/>
  <c r="Z160" i="11" s="1"/>
  <c r="I160" i="11"/>
  <c r="J160" i="11" s="1"/>
  <c r="N160" i="11"/>
  <c r="C161" i="11"/>
  <c r="D161" i="11" s="1"/>
  <c r="F161" i="11"/>
  <c r="G161" i="11" s="1"/>
  <c r="H161" i="11" s="1"/>
  <c r="I161" i="11"/>
  <c r="J161" i="11" s="1"/>
  <c r="N161" i="11"/>
  <c r="C162" i="11"/>
  <c r="D162" i="11" s="1"/>
  <c r="F162" i="11"/>
  <c r="G162" i="11" s="1"/>
  <c r="I162" i="11"/>
  <c r="J162" i="11" s="1"/>
  <c r="N162" i="11"/>
  <c r="C163" i="11"/>
  <c r="D163" i="11" s="1"/>
  <c r="F163" i="11"/>
  <c r="G163" i="11" s="1"/>
  <c r="I163" i="11"/>
  <c r="J163" i="11" s="1"/>
  <c r="N163" i="11"/>
  <c r="C164" i="11"/>
  <c r="D164" i="11" s="1"/>
  <c r="F164" i="11"/>
  <c r="G164" i="11" s="1"/>
  <c r="I164" i="11"/>
  <c r="J164" i="11" s="1"/>
  <c r="N164" i="11"/>
  <c r="C165" i="11"/>
  <c r="D165" i="11" s="1"/>
  <c r="F165" i="11"/>
  <c r="G165" i="11" s="1"/>
  <c r="I165" i="11"/>
  <c r="J165" i="11" s="1"/>
  <c r="N165" i="11"/>
  <c r="C166" i="11"/>
  <c r="D166" i="11" s="1"/>
  <c r="F166" i="11"/>
  <c r="G166" i="11" s="1"/>
  <c r="I166" i="11"/>
  <c r="J166" i="11" s="1"/>
  <c r="N166" i="11"/>
  <c r="C167" i="11"/>
  <c r="D167" i="11" s="1"/>
  <c r="F167" i="11"/>
  <c r="G167" i="11" s="1"/>
  <c r="H167" i="11" s="1"/>
  <c r="I167" i="11"/>
  <c r="J167" i="11" s="1"/>
  <c r="N167" i="11"/>
  <c r="C168" i="11"/>
  <c r="D168" i="11" s="1"/>
  <c r="F168" i="11"/>
  <c r="G168" i="11" s="1"/>
  <c r="I168" i="11"/>
  <c r="J168" i="11" s="1"/>
  <c r="N168" i="11"/>
  <c r="C169" i="11"/>
  <c r="D169" i="11" s="1"/>
  <c r="F169" i="11"/>
  <c r="G169" i="11" s="1"/>
  <c r="I169" i="11"/>
  <c r="J169" i="11" s="1"/>
  <c r="N169" i="11"/>
  <c r="C170" i="11"/>
  <c r="D170" i="11" s="1"/>
  <c r="F170" i="11"/>
  <c r="G170" i="11" s="1"/>
  <c r="H170" i="11" s="1"/>
  <c r="Z170" i="11" s="1"/>
  <c r="I170" i="11"/>
  <c r="J170" i="11" s="1"/>
  <c r="N170" i="11"/>
  <c r="C17" i="11"/>
  <c r="D17" i="11" s="1"/>
  <c r="F17" i="11"/>
  <c r="G17" i="11" s="1"/>
  <c r="H17" i="11" s="1"/>
  <c r="I17" i="11"/>
  <c r="J17" i="11" s="1"/>
  <c r="N17" i="11"/>
  <c r="K15" i="11"/>
  <c r="L15" i="11"/>
  <c r="K15" i="10"/>
  <c r="N16" i="11"/>
  <c r="I16" i="11"/>
  <c r="J16" i="11" s="1"/>
  <c r="F16" i="11"/>
  <c r="G16" i="11" s="1"/>
  <c r="C16" i="11"/>
  <c r="D16" i="11" s="1"/>
  <c r="N15" i="11"/>
  <c r="I15" i="11"/>
  <c r="J15" i="11" s="1"/>
  <c r="F15" i="11"/>
  <c r="G15" i="11" s="1"/>
  <c r="H15" i="11" s="1"/>
  <c r="C15" i="11"/>
  <c r="D15" i="11" s="1"/>
  <c r="K30" i="1"/>
  <c r="K29" i="1"/>
  <c r="K28" i="1"/>
  <c r="J30" i="1"/>
  <c r="J29" i="1"/>
  <c r="C25" i="10"/>
  <c r="D25" i="10" s="1"/>
  <c r="F25" i="10"/>
  <c r="G25" i="10" s="1"/>
  <c r="H25" i="10" s="1"/>
  <c r="I25" i="10"/>
  <c r="J25" i="10" s="1"/>
  <c r="L25" i="10"/>
  <c r="C26" i="10"/>
  <c r="D26" i="10" s="1"/>
  <c r="F26" i="10"/>
  <c r="G26" i="10" s="1"/>
  <c r="I26" i="10"/>
  <c r="J26" i="10" s="1"/>
  <c r="L26" i="10"/>
  <c r="C27" i="10"/>
  <c r="D27" i="10" s="1"/>
  <c r="F27" i="10"/>
  <c r="G27" i="10" s="1"/>
  <c r="H27" i="10" s="1"/>
  <c r="I27" i="10"/>
  <c r="J27" i="10" s="1"/>
  <c r="L27" i="10"/>
  <c r="C28" i="10"/>
  <c r="D28" i="10" s="1"/>
  <c r="F28" i="10"/>
  <c r="G28" i="10" s="1"/>
  <c r="H28" i="10" s="1"/>
  <c r="I28" i="10"/>
  <c r="J28" i="10" s="1"/>
  <c r="L28" i="10"/>
  <c r="C29" i="10"/>
  <c r="D29" i="10" s="1"/>
  <c r="F29" i="10"/>
  <c r="G29" i="10" s="1"/>
  <c r="I29" i="10"/>
  <c r="J29" i="10" s="1"/>
  <c r="L29" i="10"/>
  <c r="C30" i="10"/>
  <c r="D30" i="10" s="1"/>
  <c r="F30" i="10"/>
  <c r="G30" i="10" s="1"/>
  <c r="H30" i="10" s="1"/>
  <c r="I30" i="10"/>
  <c r="J30" i="10" s="1"/>
  <c r="L30" i="10"/>
  <c r="C31" i="10"/>
  <c r="D31" i="10" s="1"/>
  <c r="F31" i="10"/>
  <c r="G31" i="10" s="1"/>
  <c r="I31" i="10"/>
  <c r="J31" i="10" s="1"/>
  <c r="L31" i="10"/>
  <c r="C32" i="10"/>
  <c r="D32" i="10" s="1"/>
  <c r="F32" i="10"/>
  <c r="G32" i="10" s="1"/>
  <c r="I32" i="10"/>
  <c r="J32" i="10" s="1"/>
  <c r="L32" i="10"/>
  <c r="C33" i="10"/>
  <c r="D33" i="10" s="1"/>
  <c r="F33" i="10"/>
  <c r="G33" i="10" s="1"/>
  <c r="H33" i="10" s="1"/>
  <c r="I33" i="10"/>
  <c r="J33" i="10" s="1"/>
  <c r="L33" i="10"/>
  <c r="C34" i="10"/>
  <c r="D34" i="10" s="1"/>
  <c r="F34" i="10"/>
  <c r="G34" i="10" s="1"/>
  <c r="H34" i="10" s="1"/>
  <c r="I34" i="10"/>
  <c r="J34" i="10" s="1"/>
  <c r="L34" i="10"/>
  <c r="C35" i="10"/>
  <c r="D35" i="10" s="1"/>
  <c r="F35" i="10"/>
  <c r="G35" i="10" s="1"/>
  <c r="H35" i="10" s="1"/>
  <c r="I35" i="10"/>
  <c r="J35" i="10" s="1"/>
  <c r="L35" i="10"/>
  <c r="C36" i="10"/>
  <c r="D36" i="10" s="1"/>
  <c r="F36" i="10"/>
  <c r="G36" i="10" s="1"/>
  <c r="I36" i="10"/>
  <c r="J36" i="10" s="1"/>
  <c r="L36" i="10"/>
  <c r="C37" i="10"/>
  <c r="D37" i="10" s="1"/>
  <c r="F37" i="10"/>
  <c r="G37" i="10" s="1"/>
  <c r="I37" i="10"/>
  <c r="J37" i="10" s="1"/>
  <c r="L37" i="10"/>
  <c r="C38" i="10"/>
  <c r="D38" i="10" s="1"/>
  <c r="F38" i="10"/>
  <c r="G38" i="10" s="1"/>
  <c r="I38" i="10"/>
  <c r="J38" i="10" s="1"/>
  <c r="L38" i="10"/>
  <c r="C39" i="10"/>
  <c r="D39" i="10" s="1"/>
  <c r="F39" i="10"/>
  <c r="G39" i="10" s="1"/>
  <c r="I39" i="10"/>
  <c r="J39" i="10" s="1"/>
  <c r="L39" i="10"/>
  <c r="C40" i="10"/>
  <c r="D40" i="10" s="1"/>
  <c r="F40" i="10"/>
  <c r="G40" i="10" s="1"/>
  <c r="I40" i="10"/>
  <c r="J40" i="10" s="1"/>
  <c r="L40" i="10"/>
  <c r="C41" i="10"/>
  <c r="D41" i="10" s="1"/>
  <c r="F41" i="10"/>
  <c r="G41" i="10" s="1"/>
  <c r="I41" i="10"/>
  <c r="J41" i="10" s="1"/>
  <c r="L41" i="10"/>
  <c r="C42" i="10"/>
  <c r="D42" i="10" s="1"/>
  <c r="F42" i="10"/>
  <c r="G42" i="10" s="1"/>
  <c r="H42" i="10" s="1"/>
  <c r="I42" i="10"/>
  <c r="J42" i="10" s="1"/>
  <c r="L42" i="10"/>
  <c r="C43" i="10"/>
  <c r="D43" i="10" s="1"/>
  <c r="F43" i="10"/>
  <c r="G43" i="10" s="1"/>
  <c r="H43" i="10" s="1"/>
  <c r="I43" i="10"/>
  <c r="J43" i="10" s="1"/>
  <c r="L43" i="10"/>
  <c r="C44" i="10"/>
  <c r="D44" i="10" s="1"/>
  <c r="F44" i="10"/>
  <c r="G44" i="10" s="1"/>
  <c r="I44" i="10"/>
  <c r="J44" i="10" s="1"/>
  <c r="L44" i="10"/>
  <c r="C45" i="10"/>
  <c r="D45" i="10" s="1"/>
  <c r="F45" i="10"/>
  <c r="G45" i="10" s="1"/>
  <c r="H45" i="10" s="1"/>
  <c r="I45" i="10"/>
  <c r="J45" i="10" s="1"/>
  <c r="L45" i="10"/>
  <c r="C46" i="10"/>
  <c r="D46" i="10" s="1"/>
  <c r="F46" i="10"/>
  <c r="G46" i="10" s="1"/>
  <c r="H46" i="10" s="1"/>
  <c r="V46" i="10" s="1"/>
  <c r="I46" i="10"/>
  <c r="J46" i="10" s="1"/>
  <c r="L46" i="10"/>
  <c r="C47" i="10"/>
  <c r="D47" i="10" s="1"/>
  <c r="F47" i="10"/>
  <c r="G47" i="10" s="1"/>
  <c r="I47" i="10"/>
  <c r="J47" i="10" s="1"/>
  <c r="L47" i="10"/>
  <c r="C48" i="10"/>
  <c r="D48" i="10" s="1"/>
  <c r="F48" i="10"/>
  <c r="G48" i="10" s="1"/>
  <c r="I48" i="10"/>
  <c r="J48" i="10" s="1"/>
  <c r="L48" i="10"/>
  <c r="C49" i="10"/>
  <c r="D49" i="10" s="1"/>
  <c r="F49" i="10"/>
  <c r="G49" i="10" s="1"/>
  <c r="H49" i="10" s="1"/>
  <c r="I49" i="10"/>
  <c r="J49" i="10" s="1"/>
  <c r="L49" i="10"/>
  <c r="C50" i="10"/>
  <c r="D50" i="10" s="1"/>
  <c r="F50" i="10"/>
  <c r="G50" i="10" s="1"/>
  <c r="H50" i="10" s="1"/>
  <c r="I50" i="10"/>
  <c r="J50" i="10" s="1"/>
  <c r="L50" i="10"/>
  <c r="C51" i="10"/>
  <c r="D51" i="10" s="1"/>
  <c r="F51" i="10"/>
  <c r="G51" i="10" s="1"/>
  <c r="H51" i="10" s="1"/>
  <c r="I51" i="10"/>
  <c r="J51" i="10" s="1"/>
  <c r="L51" i="10"/>
  <c r="C52" i="10"/>
  <c r="D52" i="10" s="1"/>
  <c r="F52" i="10"/>
  <c r="G52" i="10" s="1"/>
  <c r="I52" i="10"/>
  <c r="J52" i="10" s="1"/>
  <c r="L52" i="10"/>
  <c r="C53" i="10"/>
  <c r="D53" i="10" s="1"/>
  <c r="F53" i="10"/>
  <c r="G53" i="10" s="1"/>
  <c r="H53" i="10" s="1"/>
  <c r="I53" i="10"/>
  <c r="J53" i="10" s="1"/>
  <c r="L53" i="10"/>
  <c r="C54" i="10"/>
  <c r="D54" i="10" s="1"/>
  <c r="F54" i="10"/>
  <c r="G54" i="10" s="1"/>
  <c r="I54" i="10"/>
  <c r="J54" i="10" s="1"/>
  <c r="L54" i="10"/>
  <c r="C55" i="10"/>
  <c r="D55" i="10" s="1"/>
  <c r="F55" i="10"/>
  <c r="G55" i="10" s="1"/>
  <c r="I55" i="10"/>
  <c r="J55" i="10" s="1"/>
  <c r="L55" i="10"/>
  <c r="C56" i="10"/>
  <c r="D56" i="10" s="1"/>
  <c r="F56" i="10"/>
  <c r="G56" i="10" s="1"/>
  <c r="I56" i="10"/>
  <c r="J56" i="10" s="1"/>
  <c r="L56" i="10"/>
  <c r="C57" i="10"/>
  <c r="D57" i="10" s="1"/>
  <c r="F57" i="10"/>
  <c r="G57" i="10" s="1"/>
  <c r="I57" i="10"/>
  <c r="J57" i="10" s="1"/>
  <c r="L57" i="10"/>
  <c r="C58" i="10"/>
  <c r="D58" i="10" s="1"/>
  <c r="F58" i="10"/>
  <c r="G58" i="10" s="1"/>
  <c r="H58" i="10" s="1"/>
  <c r="I58" i="10"/>
  <c r="J58" i="10" s="1"/>
  <c r="L58" i="10"/>
  <c r="C59" i="10"/>
  <c r="D59" i="10" s="1"/>
  <c r="F59" i="10"/>
  <c r="G59" i="10" s="1"/>
  <c r="H59" i="10" s="1"/>
  <c r="I59" i="10"/>
  <c r="J59" i="10" s="1"/>
  <c r="L59" i="10"/>
  <c r="C60" i="10"/>
  <c r="D60" i="10" s="1"/>
  <c r="F60" i="10"/>
  <c r="G60" i="10" s="1"/>
  <c r="I60" i="10"/>
  <c r="J60" i="10" s="1"/>
  <c r="L60" i="10"/>
  <c r="C61" i="10"/>
  <c r="D61" i="10" s="1"/>
  <c r="F61" i="10"/>
  <c r="G61" i="10" s="1"/>
  <c r="H61" i="10" s="1"/>
  <c r="I61" i="10"/>
  <c r="J61" i="10" s="1"/>
  <c r="L61" i="10"/>
  <c r="C62" i="10"/>
  <c r="D62" i="10" s="1"/>
  <c r="F62" i="10"/>
  <c r="G62" i="10" s="1"/>
  <c r="I62" i="10"/>
  <c r="J62" i="10" s="1"/>
  <c r="L62" i="10"/>
  <c r="C63" i="10"/>
  <c r="D63" i="10" s="1"/>
  <c r="F63" i="10"/>
  <c r="G63" i="10" s="1"/>
  <c r="I63" i="10"/>
  <c r="J63" i="10" s="1"/>
  <c r="L63" i="10"/>
  <c r="C64" i="10"/>
  <c r="D64" i="10" s="1"/>
  <c r="F64" i="10"/>
  <c r="G64" i="10" s="1"/>
  <c r="I64" i="10"/>
  <c r="J64" i="10" s="1"/>
  <c r="L64" i="10"/>
  <c r="C65" i="10"/>
  <c r="D65" i="10" s="1"/>
  <c r="F65" i="10"/>
  <c r="G65" i="10" s="1"/>
  <c r="H65" i="10" s="1"/>
  <c r="I65" i="10"/>
  <c r="J65" i="10" s="1"/>
  <c r="L65" i="10"/>
  <c r="C66" i="10"/>
  <c r="D66" i="10" s="1"/>
  <c r="F66" i="10"/>
  <c r="G66" i="10" s="1"/>
  <c r="H66" i="10" s="1"/>
  <c r="I66" i="10"/>
  <c r="J66" i="10" s="1"/>
  <c r="L66" i="10"/>
  <c r="C67" i="10"/>
  <c r="D67" i="10" s="1"/>
  <c r="F67" i="10"/>
  <c r="G67" i="10" s="1"/>
  <c r="H67" i="10" s="1"/>
  <c r="I67" i="10"/>
  <c r="J67" i="10" s="1"/>
  <c r="L67" i="10"/>
  <c r="C68" i="10"/>
  <c r="D68" i="10" s="1"/>
  <c r="F68" i="10"/>
  <c r="G68" i="10" s="1"/>
  <c r="I68" i="10"/>
  <c r="J68" i="10" s="1"/>
  <c r="L68" i="10"/>
  <c r="C69" i="10"/>
  <c r="D69" i="10" s="1"/>
  <c r="F69" i="10"/>
  <c r="G69" i="10" s="1"/>
  <c r="I69" i="10"/>
  <c r="J69" i="10" s="1"/>
  <c r="L69" i="10"/>
  <c r="C70" i="10"/>
  <c r="D70" i="10" s="1"/>
  <c r="F70" i="10"/>
  <c r="G70" i="10" s="1"/>
  <c r="I70" i="10"/>
  <c r="J70" i="10" s="1"/>
  <c r="L70" i="10"/>
  <c r="C71" i="10"/>
  <c r="D71" i="10" s="1"/>
  <c r="F71" i="10"/>
  <c r="G71" i="10" s="1"/>
  <c r="I71" i="10"/>
  <c r="J71" i="10" s="1"/>
  <c r="L71" i="10"/>
  <c r="C72" i="10"/>
  <c r="D72" i="10" s="1"/>
  <c r="F72" i="10"/>
  <c r="G72" i="10" s="1"/>
  <c r="H72" i="10" s="1"/>
  <c r="I72" i="10"/>
  <c r="J72" i="10" s="1"/>
  <c r="L72" i="10"/>
  <c r="C73" i="10"/>
  <c r="D73" i="10" s="1"/>
  <c r="F73" i="10"/>
  <c r="G73" i="10" s="1"/>
  <c r="H73" i="10" s="1"/>
  <c r="I73" i="10"/>
  <c r="J73" i="10" s="1"/>
  <c r="L73" i="10"/>
  <c r="C74" i="10"/>
  <c r="D74" i="10" s="1"/>
  <c r="F74" i="10"/>
  <c r="G74" i="10" s="1"/>
  <c r="H74" i="10" s="1"/>
  <c r="I74" i="10"/>
  <c r="J74" i="10" s="1"/>
  <c r="L74" i="10"/>
  <c r="C75" i="10"/>
  <c r="D75" i="10" s="1"/>
  <c r="F75" i="10"/>
  <c r="G75" i="10" s="1"/>
  <c r="H75" i="10" s="1"/>
  <c r="W75" i="10" s="1"/>
  <c r="I75" i="10"/>
  <c r="J75" i="10" s="1"/>
  <c r="L75" i="10"/>
  <c r="C76" i="10"/>
  <c r="D76" i="10" s="1"/>
  <c r="F76" i="10"/>
  <c r="G76" i="10" s="1"/>
  <c r="I76" i="10"/>
  <c r="J76" i="10" s="1"/>
  <c r="L76" i="10"/>
  <c r="C77" i="10"/>
  <c r="D77" i="10" s="1"/>
  <c r="F77" i="10"/>
  <c r="G77" i="10" s="1"/>
  <c r="H77" i="10" s="1"/>
  <c r="I77" i="10"/>
  <c r="J77" i="10" s="1"/>
  <c r="L77" i="10"/>
  <c r="C78" i="10"/>
  <c r="D78" i="10" s="1"/>
  <c r="F78" i="10"/>
  <c r="G78" i="10" s="1"/>
  <c r="I78" i="10"/>
  <c r="J78" i="10" s="1"/>
  <c r="L78" i="10"/>
  <c r="C79" i="10"/>
  <c r="D79" i="10" s="1"/>
  <c r="F79" i="10"/>
  <c r="G79" i="10" s="1"/>
  <c r="I79" i="10"/>
  <c r="J79" i="10" s="1"/>
  <c r="L79" i="10"/>
  <c r="C80" i="10"/>
  <c r="D80" i="10" s="1"/>
  <c r="F80" i="10"/>
  <c r="G80" i="10" s="1"/>
  <c r="H80" i="10" s="1"/>
  <c r="I80" i="10"/>
  <c r="J80" i="10" s="1"/>
  <c r="L80" i="10"/>
  <c r="C81" i="10"/>
  <c r="D81" i="10" s="1"/>
  <c r="F81" i="10"/>
  <c r="G81" i="10" s="1"/>
  <c r="H81" i="10" s="1"/>
  <c r="I81" i="10"/>
  <c r="J81" i="10" s="1"/>
  <c r="L81" i="10"/>
  <c r="C82" i="10"/>
  <c r="D82" i="10" s="1"/>
  <c r="F82" i="10"/>
  <c r="G82" i="10" s="1"/>
  <c r="I82" i="10"/>
  <c r="J82" i="10" s="1"/>
  <c r="L82" i="10"/>
  <c r="C83" i="10"/>
  <c r="D83" i="10" s="1"/>
  <c r="F83" i="10"/>
  <c r="G83" i="10" s="1"/>
  <c r="I83" i="10"/>
  <c r="J83" i="10" s="1"/>
  <c r="L83" i="10"/>
  <c r="C84" i="10"/>
  <c r="D84" i="10" s="1"/>
  <c r="F84" i="10"/>
  <c r="G84" i="10" s="1"/>
  <c r="I84" i="10"/>
  <c r="J84" i="10" s="1"/>
  <c r="L84" i="10"/>
  <c r="C85" i="10"/>
  <c r="D85" i="10" s="1"/>
  <c r="F85" i="10"/>
  <c r="G85" i="10" s="1"/>
  <c r="H85" i="10" s="1"/>
  <c r="I85" i="10"/>
  <c r="J85" i="10" s="1"/>
  <c r="L85" i="10"/>
  <c r="C86" i="10"/>
  <c r="D86" i="10" s="1"/>
  <c r="F86" i="10"/>
  <c r="G86" i="10" s="1"/>
  <c r="H86" i="10" s="1"/>
  <c r="V86" i="10" s="1"/>
  <c r="I86" i="10"/>
  <c r="J86" i="10" s="1"/>
  <c r="L86" i="10"/>
  <c r="C87" i="10"/>
  <c r="D87" i="10" s="1"/>
  <c r="F87" i="10"/>
  <c r="G87" i="10" s="1"/>
  <c r="I87" i="10"/>
  <c r="J87" i="10" s="1"/>
  <c r="L87" i="10"/>
  <c r="C88" i="10"/>
  <c r="D88" i="10" s="1"/>
  <c r="F88" i="10"/>
  <c r="G88" i="10" s="1"/>
  <c r="H88" i="10" s="1"/>
  <c r="X88" i="10" s="1"/>
  <c r="I88" i="10"/>
  <c r="J88" i="10" s="1"/>
  <c r="L88" i="10"/>
  <c r="C89" i="10"/>
  <c r="D89" i="10" s="1"/>
  <c r="F89" i="10"/>
  <c r="G89" i="10" s="1"/>
  <c r="I89" i="10"/>
  <c r="J89" i="10" s="1"/>
  <c r="L89" i="10"/>
  <c r="C90" i="10"/>
  <c r="D90" i="10" s="1"/>
  <c r="F90" i="10"/>
  <c r="G90" i="10" s="1"/>
  <c r="H90" i="10" s="1"/>
  <c r="I90" i="10"/>
  <c r="J90" i="10" s="1"/>
  <c r="L90" i="10"/>
  <c r="C91" i="10"/>
  <c r="D91" i="10" s="1"/>
  <c r="F91" i="10"/>
  <c r="G91" i="10" s="1"/>
  <c r="I91" i="10"/>
  <c r="J91" i="10" s="1"/>
  <c r="L91" i="10"/>
  <c r="C92" i="10"/>
  <c r="D92" i="10" s="1"/>
  <c r="F92" i="10"/>
  <c r="G92" i="10" s="1"/>
  <c r="I92" i="10"/>
  <c r="J92" i="10" s="1"/>
  <c r="L92" i="10"/>
  <c r="C93" i="10"/>
  <c r="D93" i="10" s="1"/>
  <c r="F93" i="10"/>
  <c r="G93" i="10" s="1"/>
  <c r="H93" i="10" s="1"/>
  <c r="I93" i="10"/>
  <c r="J93" i="10" s="1"/>
  <c r="L93" i="10"/>
  <c r="C94" i="10"/>
  <c r="D94" i="10" s="1"/>
  <c r="F94" i="10"/>
  <c r="G94" i="10" s="1"/>
  <c r="H94" i="10" s="1"/>
  <c r="I94" i="10"/>
  <c r="J94" i="10" s="1"/>
  <c r="L94" i="10"/>
  <c r="C95" i="10"/>
  <c r="D95" i="10" s="1"/>
  <c r="F95" i="10"/>
  <c r="G95" i="10" s="1"/>
  <c r="H95" i="10" s="1"/>
  <c r="I95" i="10"/>
  <c r="J95" i="10" s="1"/>
  <c r="L95" i="10"/>
  <c r="C96" i="10"/>
  <c r="D96" i="10" s="1"/>
  <c r="F96" i="10"/>
  <c r="G96" i="10" s="1"/>
  <c r="H96" i="10" s="1"/>
  <c r="I96" i="10"/>
  <c r="J96" i="10" s="1"/>
  <c r="L96" i="10"/>
  <c r="C97" i="10"/>
  <c r="D97" i="10" s="1"/>
  <c r="F97" i="10"/>
  <c r="G97" i="10" s="1"/>
  <c r="H97" i="10" s="1"/>
  <c r="I97" i="10"/>
  <c r="J97" i="10" s="1"/>
  <c r="L97" i="10"/>
  <c r="C98" i="10"/>
  <c r="D98" i="10" s="1"/>
  <c r="F98" i="10"/>
  <c r="G98" i="10" s="1"/>
  <c r="H98" i="10" s="1"/>
  <c r="I98" i="10"/>
  <c r="J98" i="10" s="1"/>
  <c r="L98" i="10"/>
  <c r="C99" i="10"/>
  <c r="D99" i="10" s="1"/>
  <c r="F99" i="10"/>
  <c r="G99" i="10" s="1"/>
  <c r="I99" i="10"/>
  <c r="J99" i="10" s="1"/>
  <c r="L99" i="10"/>
  <c r="C100" i="10"/>
  <c r="D100" i="10" s="1"/>
  <c r="F100" i="10"/>
  <c r="G100" i="10" s="1"/>
  <c r="I100" i="10"/>
  <c r="J100" i="10" s="1"/>
  <c r="L100" i="10"/>
  <c r="C101" i="10"/>
  <c r="D101" i="10" s="1"/>
  <c r="F101" i="10"/>
  <c r="G101" i="10" s="1"/>
  <c r="I101" i="10"/>
  <c r="J101" i="10" s="1"/>
  <c r="L101" i="10"/>
  <c r="C102" i="10"/>
  <c r="D102" i="10" s="1"/>
  <c r="F102" i="10"/>
  <c r="G102" i="10" s="1"/>
  <c r="I102" i="10"/>
  <c r="J102" i="10" s="1"/>
  <c r="L102" i="10"/>
  <c r="C103" i="10"/>
  <c r="D103" i="10" s="1"/>
  <c r="F103" i="10"/>
  <c r="G103" i="10" s="1"/>
  <c r="I103" i="10"/>
  <c r="J103" i="10" s="1"/>
  <c r="L103" i="10"/>
  <c r="C104" i="10"/>
  <c r="D104" i="10" s="1"/>
  <c r="F104" i="10"/>
  <c r="G104" i="10" s="1"/>
  <c r="H104" i="10" s="1"/>
  <c r="X104" i="10" s="1"/>
  <c r="I104" i="10"/>
  <c r="J104" i="10" s="1"/>
  <c r="L104" i="10"/>
  <c r="C105" i="10"/>
  <c r="D105" i="10" s="1"/>
  <c r="F105" i="10"/>
  <c r="G105" i="10" s="1"/>
  <c r="H105" i="10" s="1"/>
  <c r="I105" i="10"/>
  <c r="J105" i="10" s="1"/>
  <c r="L105" i="10"/>
  <c r="C106" i="10"/>
  <c r="D106" i="10" s="1"/>
  <c r="F106" i="10"/>
  <c r="G106" i="10" s="1"/>
  <c r="H106" i="10" s="1"/>
  <c r="I106" i="10"/>
  <c r="J106" i="10" s="1"/>
  <c r="L106" i="10"/>
  <c r="C107" i="10"/>
  <c r="D107" i="10" s="1"/>
  <c r="F107" i="10"/>
  <c r="G107" i="10" s="1"/>
  <c r="H107" i="10" s="1"/>
  <c r="W107" i="10" s="1"/>
  <c r="I107" i="10"/>
  <c r="J107" i="10" s="1"/>
  <c r="L107" i="10"/>
  <c r="C108" i="10"/>
  <c r="D108" i="10" s="1"/>
  <c r="F108" i="10"/>
  <c r="G108" i="10" s="1"/>
  <c r="I108" i="10"/>
  <c r="J108" i="10" s="1"/>
  <c r="L108" i="10"/>
  <c r="C109" i="10"/>
  <c r="D109" i="10" s="1"/>
  <c r="F109" i="10"/>
  <c r="G109" i="10" s="1"/>
  <c r="H109" i="10" s="1"/>
  <c r="I109" i="10"/>
  <c r="J109" i="10" s="1"/>
  <c r="L109" i="10"/>
  <c r="C110" i="10"/>
  <c r="D110" i="10" s="1"/>
  <c r="F110" i="10"/>
  <c r="G110" i="10" s="1"/>
  <c r="I110" i="10"/>
  <c r="J110" i="10" s="1"/>
  <c r="L110" i="10"/>
  <c r="C111" i="10"/>
  <c r="D111" i="10" s="1"/>
  <c r="F111" i="10"/>
  <c r="G111" i="10" s="1"/>
  <c r="H111" i="10" s="1"/>
  <c r="I111" i="10"/>
  <c r="J111" i="10" s="1"/>
  <c r="L111" i="10"/>
  <c r="C112" i="10"/>
  <c r="D112" i="10" s="1"/>
  <c r="F112" i="10"/>
  <c r="G112" i="10" s="1"/>
  <c r="I112" i="10"/>
  <c r="J112" i="10" s="1"/>
  <c r="L112" i="10"/>
  <c r="C113" i="10"/>
  <c r="D113" i="10" s="1"/>
  <c r="F113" i="10"/>
  <c r="G113" i="10" s="1"/>
  <c r="I113" i="10"/>
  <c r="J113" i="10" s="1"/>
  <c r="L113" i="10"/>
  <c r="C114" i="10"/>
  <c r="D114" i="10" s="1"/>
  <c r="F114" i="10"/>
  <c r="G114" i="10" s="1"/>
  <c r="H114" i="10" s="1"/>
  <c r="I114" i="10"/>
  <c r="J114" i="10" s="1"/>
  <c r="L114" i="10"/>
  <c r="C115" i="10"/>
  <c r="D115" i="10" s="1"/>
  <c r="F115" i="10"/>
  <c r="G115" i="10" s="1"/>
  <c r="H115" i="10" s="1"/>
  <c r="W115" i="10" s="1"/>
  <c r="I115" i="10"/>
  <c r="J115" i="10" s="1"/>
  <c r="L115" i="10"/>
  <c r="C116" i="10"/>
  <c r="D116" i="10" s="1"/>
  <c r="F116" i="10"/>
  <c r="G116" i="10" s="1"/>
  <c r="H116" i="10" s="1"/>
  <c r="I116" i="10"/>
  <c r="J116" i="10" s="1"/>
  <c r="L116" i="10"/>
  <c r="C117" i="10"/>
  <c r="D117" i="10" s="1"/>
  <c r="F117" i="10"/>
  <c r="G117" i="10" s="1"/>
  <c r="I117" i="10"/>
  <c r="J117" i="10" s="1"/>
  <c r="L117" i="10"/>
  <c r="C118" i="10"/>
  <c r="D118" i="10" s="1"/>
  <c r="F118" i="10"/>
  <c r="G118" i="10" s="1"/>
  <c r="H118" i="10" s="1"/>
  <c r="I118" i="10"/>
  <c r="J118" i="10" s="1"/>
  <c r="L118" i="10"/>
  <c r="C119" i="10"/>
  <c r="D119" i="10" s="1"/>
  <c r="F119" i="10"/>
  <c r="G119" i="10" s="1"/>
  <c r="I119" i="10"/>
  <c r="J119" i="10" s="1"/>
  <c r="L119" i="10"/>
  <c r="C120" i="10"/>
  <c r="D120" i="10" s="1"/>
  <c r="F120" i="10"/>
  <c r="G120" i="10" s="1"/>
  <c r="H120" i="10" s="1"/>
  <c r="I120" i="10"/>
  <c r="J120" i="10" s="1"/>
  <c r="L120" i="10"/>
  <c r="C121" i="10"/>
  <c r="D121" i="10" s="1"/>
  <c r="F121" i="10"/>
  <c r="G121" i="10" s="1"/>
  <c r="I121" i="10"/>
  <c r="J121" i="10" s="1"/>
  <c r="L121" i="10"/>
  <c r="C122" i="10"/>
  <c r="D122" i="10" s="1"/>
  <c r="F122" i="10"/>
  <c r="G122" i="10" s="1"/>
  <c r="H122" i="10" s="1"/>
  <c r="I122" i="10"/>
  <c r="J122" i="10" s="1"/>
  <c r="L122" i="10"/>
  <c r="C123" i="10"/>
  <c r="D123" i="10" s="1"/>
  <c r="F123" i="10"/>
  <c r="G123" i="10" s="1"/>
  <c r="I123" i="10"/>
  <c r="J123" i="10" s="1"/>
  <c r="L123" i="10"/>
  <c r="C124" i="10"/>
  <c r="D124" i="10" s="1"/>
  <c r="F124" i="10"/>
  <c r="G124" i="10" s="1"/>
  <c r="H124" i="10" s="1"/>
  <c r="I124" i="10"/>
  <c r="J124" i="10" s="1"/>
  <c r="L124" i="10"/>
  <c r="C125" i="10"/>
  <c r="D125" i="10" s="1"/>
  <c r="F125" i="10"/>
  <c r="G125" i="10" s="1"/>
  <c r="I125" i="10"/>
  <c r="J125" i="10" s="1"/>
  <c r="L125" i="10"/>
  <c r="C126" i="10"/>
  <c r="D126" i="10" s="1"/>
  <c r="F126" i="10"/>
  <c r="G126" i="10" s="1"/>
  <c r="H126" i="10" s="1"/>
  <c r="V126" i="10" s="1"/>
  <c r="I126" i="10"/>
  <c r="J126" i="10" s="1"/>
  <c r="L126" i="10"/>
  <c r="C127" i="10"/>
  <c r="D127" i="10" s="1"/>
  <c r="F127" i="10"/>
  <c r="G127" i="10" s="1"/>
  <c r="H127" i="10" s="1"/>
  <c r="I127" i="10"/>
  <c r="J127" i="10" s="1"/>
  <c r="L127" i="10"/>
  <c r="C128" i="10"/>
  <c r="D128" i="10" s="1"/>
  <c r="F128" i="10"/>
  <c r="G128" i="10" s="1"/>
  <c r="I128" i="10"/>
  <c r="J128" i="10" s="1"/>
  <c r="L128" i="10"/>
  <c r="C129" i="10"/>
  <c r="D129" i="10" s="1"/>
  <c r="F129" i="10"/>
  <c r="G129" i="10" s="1"/>
  <c r="H129" i="10" s="1"/>
  <c r="I129" i="10"/>
  <c r="J129" i="10" s="1"/>
  <c r="L129" i="10"/>
  <c r="C130" i="10"/>
  <c r="D130" i="10" s="1"/>
  <c r="F130" i="10"/>
  <c r="G130" i="10" s="1"/>
  <c r="I130" i="10"/>
  <c r="J130" i="10" s="1"/>
  <c r="L130" i="10"/>
  <c r="C131" i="10"/>
  <c r="D131" i="10" s="1"/>
  <c r="F131" i="10"/>
  <c r="G131" i="10" s="1"/>
  <c r="H131" i="10" s="1"/>
  <c r="W131" i="10" s="1"/>
  <c r="I131" i="10"/>
  <c r="J131" i="10" s="1"/>
  <c r="L131" i="10"/>
  <c r="C132" i="10"/>
  <c r="D132" i="10" s="1"/>
  <c r="F132" i="10"/>
  <c r="G132" i="10" s="1"/>
  <c r="H132" i="10" s="1"/>
  <c r="I132" i="10"/>
  <c r="J132" i="10" s="1"/>
  <c r="L132" i="10"/>
  <c r="C133" i="10"/>
  <c r="D133" i="10" s="1"/>
  <c r="F133" i="10"/>
  <c r="G133" i="10" s="1"/>
  <c r="I133" i="10"/>
  <c r="J133" i="10" s="1"/>
  <c r="L133" i="10"/>
  <c r="C134" i="10"/>
  <c r="D134" i="10" s="1"/>
  <c r="F134" i="10"/>
  <c r="G134" i="10" s="1"/>
  <c r="H134" i="10" s="1"/>
  <c r="I134" i="10"/>
  <c r="J134" i="10" s="1"/>
  <c r="L134" i="10"/>
  <c r="C135" i="10"/>
  <c r="D135" i="10" s="1"/>
  <c r="F135" i="10"/>
  <c r="G135" i="10" s="1"/>
  <c r="H135" i="10" s="1"/>
  <c r="I135" i="10"/>
  <c r="J135" i="10" s="1"/>
  <c r="L135" i="10"/>
  <c r="C136" i="10"/>
  <c r="D136" i="10" s="1"/>
  <c r="F136" i="10"/>
  <c r="G136" i="10" s="1"/>
  <c r="I136" i="10"/>
  <c r="J136" i="10" s="1"/>
  <c r="L136" i="10"/>
  <c r="C137" i="10"/>
  <c r="D137" i="10" s="1"/>
  <c r="F137" i="10"/>
  <c r="G137" i="10" s="1"/>
  <c r="I137" i="10"/>
  <c r="J137" i="10" s="1"/>
  <c r="L137" i="10"/>
  <c r="C138" i="10"/>
  <c r="D138" i="10" s="1"/>
  <c r="F138" i="10"/>
  <c r="G138" i="10" s="1"/>
  <c r="I138" i="10"/>
  <c r="J138" i="10" s="1"/>
  <c r="L138" i="10"/>
  <c r="C139" i="10"/>
  <c r="D139" i="10" s="1"/>
  <c r="F139" i="10"/>
  <c r="G139" i="10" s="1"/>
  <c r="I139" i="10"/>
  <c r="J139" i="10" s="1"/>
  <c r="L139" i="10"/>
  <c r="C140" i="10"/>
  <c r="D140" i="10" s="1"/>
  <c r="F140" i="10"/>
  <c r="G140" i="10" s="1"/>
  <c r="H140" i="10" s="1"/>
  <c r="I140" i="10"/>
  <c r="J140" i="10" s="1"/>
  <c r="L140" i="10"/>
  <c r="C141" i="10"/>
  <c r="D141" i="10" s="1"/>
  <c r="F141" i="10"/>
  <c r="G141" i="10" s="1"/>
  <c r="H141" i="10" s="1"/>
  <c r="I141" i="10"/>
  <c r="J141" i="10" s="1"/>
  <c r="L141" i="10"/>
  <c r="C142" i="10"/>
  <c r="D142" i="10" s="1"/>
  <c r="F142" i="10"/>
  <c r="G142" i="10" s="1"/>
  <c r="I142" i="10"/>
  <c r="J142" i="10" s="1"/>
  <c r="L142" i="10"/>
  <c r="C143" i="10"/>
  <c r="D143" i="10" s="1"/>
  <c r="F143" i="10"/>
  <c r="G143" i="10" s="1"/>
  <c r="H143" i="10" s="1"/>
  <c r="I143" i="10"/>
  <c r="J143" i="10" s="1"/>
  <c r="L143" i="10"/>
  <c r="C144" i="10"/>
  <c r="D144" i="10" s="1"/>
  <c r="F144" i="10"/>
  <c r="G144" i="10" s="1"/>
  <c r="I144" i="10"/>
  <c r="J144" i="10" s="1"/>
  <c r="L144" i="10"/>
  <c r="C145" i="10"/>
  <c r="D145" i="10" s="1"/>
  <c r="F145" i="10"/>
  <c r="G145" i="10" s="1"/>
  <c r="I145" i="10"/>
  <c r="J145" i="10" s="1"/>
  <c r="L145" i="10"/>
  <c r="C146" i="10"/>
  <c r="D146" i="10" s="1"/>
  <c r="F146" i="10"/>
  <c r="G146" i="10" s="1"/>
  <c r="I146" i="10"/>
  <c r="J146" i="10" s="1"/>
  <c r="L146" i="10"/>
  <c r="C147" i="10"/>
  <c r="D147" i="10" s="1"/>
  <c r="F147" i="10"/>
  <c r="G147" i="10" s="1"/>
  <c r="I147" i="10"/>
  <c r="J147" i="10" s="1"/>
  <c r="L147" i="10"/>
  <c r="C148" i="10"/>
  <c r="D148" i="10" s="1"/>
  <c r="F148" i="10"/>
  <c r="G148" i="10" s="1"/>
  <c r="H148" i="10" s="1"/>
  <c r="I148" i="10"/>
  <c r="J148" i="10" s="1"/>
  <c r="L148" i="10"/>
  <c r="C149" i="10"/>
  <c r="D149" i="10" s="1"/>
  <c r="F149" i="10"/>
  <c r="G149" i="10" s="1"/>
  <c r="H149" i="10" s="1"/>
  <c r="I149" i="10"/>
  <c r="J149" i="10" s="1"/>
  <c r="L149" i="10"/>
  <c r="C150" i="10"/>
  <c r="D150" i="10" s="1"/>
  <c r="F150" i="10"/>
  <c r="G150" i="10" s="1"/>
  <c r="H150" i="10" s="1"/>
  <c r="V150" i="10" s="1"/>
  <c r="I150" i="10"/>
  <c r="J150" i="10" s="1"/>
  <c r="L150" i="10"/>
  <c r="C151" i="10"/>
  <c r="D151" i="10" s="1"/>
  <c r="F151" i="10"/>
  <c r="G151" i="10" s="1"/>
  <c r="I151" i="10"/>
  <c r="J151" i="10" s="1"/>
  <c r="L151" i="10"/>
  <c r="C152" i="10"/>
  <c r="D152" i="10" s="1"/>
  <c r="F152" i="10"/>
  <c r="G152" i="10" s="1"/>
  <c r="H152" i="10" s="1"/>
  <c r="X152" i="10" s="1"/>
  <c r="I152" i="10"/>
  <c r="J152" i="10" s="1"/>
  <c r="L152" i="10"/>
  <c r="C153" i="10"/>
  <c r="D153" i="10" s="1"/>
  <c r="F153" i="10"/>
  <c r="G153" i="10" s="1"/>
  <c r="I153" i="10"/>
  <c r="J153" i="10" s="1"/>
  <c r="L153" i="10"/>
  <c r="C154" i="10"/>
  <c r="D154" i="10" s="1"/>
  <c r="F154" i="10"/>
  <c r="G154" i="10" s="1"/>
  <c r="I154" i="10"/>
  <c r="J154" i="10" s="1"/>
  <c r="L154" i="10"/>
  <c r="J28" i="1"/>
  <c r="L24" i="10"/>
  <c r="D36" i="1"/>
  <c r="F37" i="1"/>
  <c r="F38" i="1"/>
  <c r="F36" i="1"/>
  <c r="D38" i="1"/>
  <c r="D37" i="1"/>
  <c r="E37" i="1"/>
  <c r="E38" i="1"/>
  <c r="E36" i="1"/>
  <c r="F23" i="1"/>
  <c r="F24" i="1"/>
  <c r="F22" i="1"/>
  <c r="E24" i="1"/>
  <c r="E23" i="1"/>
  <c r="D24" i="1"/>
  <c r="D22" i="1"/>
  <c r="F17" i="1"/>
  <c r="F16" i="1"/>
  <c r="D16" i="1"/>
  <c r="F11" i="1"/>
  <c r="F12" i="1"/>
  <c r="F10" i="1"/>
  <c r="L16" i="10"/>
  <c r="L17" i="10"/>
  <c r="L18" i="10"/>
  <c r="L19" i="10"/>
  <c r="L20" i="10"/>
  <c r="L21" i="10"/>
  <c r="L22" i="10"/>
  <c r="L23" i="10"/>
  <c r="L15" i="10"/>
  <c r="I16" i="10"/>
  <c r="J16" i="10" s="1"/>
  <c r="I17" i="10"/>
  <c r="J17" i="10" s="1"/>
  <c r="I18" i="10"/>
  <c r="J18" i="10" s="1"/>
  <c r="I19" i="10"/>
  <c r="J19" i="10" s="1"/>
  <c r="I20" i="10"/>
  <c r="J20" i="10" s="1"/>
  <c r="I21" i="10"/>
  <c r="J21" i="10" s="1"/>
  <c r="I22" i="10"/>
  <c r="J22" i="10" s="1"/>
  <c r="I23" i="10"/>
  <c r="J23" i="10" s="1"/>
  <c r="I24" i="10"/>
  <c r="J24" i="10" s="1"/>
  <c r="I15" i="10"/>
  <c r="J15" i="10" s="1"/>
  <c r="F16" i="10"/>
  <c r="G16" i="10" s="1"/>
  <c r="H16" i="10" s="1"/>
  <c r="V16" i="10" s="1"/>
  <c r="F17" i="10"/>
  <c r="G17" i="10" s="1"/>
  <c r="H17" i="10" s="1"/>
  <c r="V17" i="10" s="1"/>
  <c r="F18" i="10"/>
  <c r="G18" i="10" s="1"/>
  <c r="H18" i="10" s="1"/>
  <c r="V18" i="10" s="1"/>
  <c r="F19" i="10"/>
  <c r="G19" i="10" s="1"/>
  <c r="H19" i="10" s="1"/>
  <c r="V19" i="10" s="1"/>
  <c r="F20" i="10"/>
  <c r="G20" i="10" s="1"/>
  <c r="H20" i="10" s="1"/>
  <c r="V20" i="10" s="1"/>
  <c r="F21" i="10"/>
  <c r="G21" i="10" s="1"/>
  <c r="H21" i="10" s="1"/>
  <c r="V21" i="10" s="1"/>
  <c r="F22" i="10"/>
  <c r="G22" i="10" s="1"/>
  <c r="H22" i="10" s="1"/>
  <c r="V22" i="10" s="1"/>
  <c r="F23" i="10"/>
  <c r="G23" i="10" s="1"/>
  <c r="H23" i="10" s="1"/>
  <c r="V23" i="10" s="1"/>
  <c r="F24" i="10"/>
  <c r="G24" i="10" s="1"/>
  <c r="H24" i="10" s="1"/>
  <c r="V24" i="10" s="1"/>
  <c r="F15" i="10"/>
  <c r="G15" i="10" s="1"/>
  <c r="H15" i="10" s="1"/>
  <c r="V15" i="10" s="1"/>
  <c r="C16" i="10"/>
  <c r="D16" i="10" s="1"/>
  <c r="C17" i="10"/>
  <c r="D17" i="10" s="1"/>
  <c r="C18" i="10"/>
  <c r="D18" i="10" s="1"/>
  <c r="C19" i="10"/>
  <c r="D19" i="10" s="1"/>
  <c r="C20" i="10"/>
  <c r="D20" i="10" s="1"/>
  <c r="C21" i="10"/>
  <c r="D21" i="10" s="1"/>
  <c r="C22" i="10"/>
  <c r="D22" i="10" s="1"/>
  <c r="C23" i="10"/>
  <c r="D23" i="10" s="1"/>
  <c r="C24" i="10"/>
  <c r="D24" i="10" s="1"/>
  <c r="C15" i="10"/>
  <c r="D15" i="10" s="1"/>
  <c r="N15" i="10" s="1"/>
  <c r="C29" i="1"/>
  <c r="E29" i="1"/>
  <c r="D30" i="1" s="1"/>
  <c r="F29" i="1"/>
  <c r="C30" i="1"/>
  <c r="C31" i="1" s="1"/>
  <c r="E31" i="1" s="1"/>
  <c r="E30" i="1"/>
  <c r="D31" i="1" s="1"/>
  <c r="F30" i="1"/>
  <c r="F31" i="1"/>
  <c r="W172" i="11" l="1"/>
  <c r="W173" i="11"/>
  <c r="W174" i="11"/>
  <c r="W171" i="11"/>
  <c r="O173" i="11"/>
  <c r="Z173" i="11"/>
  <c r="AA173" i="11"/>
  <c r="AB173" i="11"/>
  <c r="O174" i="11"/>
  <c r="Z174" i="11"/>
  <c r="AA174" i="11"/>
  <c r="AB174" i="11"/>
  <c r="O171" i="11"/>
  <c r="Z171" i="11"/>
  <c r="AA171" i="11"/>
  <c r="AB171" i="11"/>
  <c r="O172" i="11"/>
  <c r="Z172" i="11"/>
  <c r="AA172" i="11"/>
  <c r="AB172" i="11"/>
  <c r="M15" i="11"/>
  <c r="R15" i="11" s="1"/>
  <c r="L16" i="11" s="1"/>
  <c r="W22" i="13"/>
  <c r="W78" i="13"/>
  <c r="W34" i="13"/>
  <c r="O56" i="13"/>
  <c r="W153" i="13"/>
  <c r="W51" i="13"/>
  <c r="O18" i="13"/>
  <c r="W134" i="13"/>
  <c r="W102" i="13"/>
  <c r="W37" i="13"/>
  <c r="W45" i="13"/>
  <c r="H98" i="13"/>
  <c r="W98" i="13"/>
  <c r="W121" i="13"/>
  <c r="O29" i="13"/>
  <c r="AB67" i="13"/>
  <c r="H102" i="13"/>
  <c r="AA130" i="13"/>
  <c r="W60" i="13"/>
  <c r="W171" i="13"/>
  <c r="W88" i="13"/>
  <c r="W63" i="13"/>
  <c r="H63" i="13"/>
  <c r="AA45" i="13"/>
  <c r="Z45" i="13"/>
  <c r="O127" i="13"/>
  <c r="AB127" i="13"/>
  <c r="AA127" i="13"/>
  <c r="O146" i="13"/>
  <c r="AA146" i="13"/>
  <c r="W96" i="13"/>
  <c r="AA123" i="13"/>
  <c r="AB123" i="13"/>
  <c r="Z123" i="13"/>
  <c r="W73" i="13"/>
  <c r="H73" i="13"/>
  <c r="W65" i="13"/>
  <c r="AA80" i="13"/>
  <c r="O80" i="13"/>
  <c r="O115" i="13"/>
  <c r="AB115" i="13"/>
  <c r="AA36" i="13"/>
  <c r="O36" i="13"/>
  <c r="AB36" i="13"/>
  <c r="Z36" i="13"/>
  <c r="AA59" i="13"/>
  <c r="Z59" i="13"/>
  <c r="H140" i="13"/>
  <c r="W140" i="13"/>
  <c r="AB97" i="13"/>
  <c r="Z97" i="13"/>
  <c r="O97" i="13"/>
  <c r="AA97" i="13"/>
  <c r="D2" i="13" a="1"/>
  <c r="D2" i="13" s="1"/>
  <c r="W35" i="13"/>
  <c r="H35" i="13"/>
  <c r="J3" i="13" a="1"/>
  <c r="H34" i="13"/>
  <c r="W36" i="13"/>
  <c r="W48" i="13"/>
  <c r="H60" i="13"/>
  <c r="W95" i="13"/>
  <c r="W100" i="13"/>
  <c r="W101" i="13"/>
  <c r="O163" i="13"/>
  <c r="W66" i="13"/>
  <c r="W111" i="13"/>
  <c r="AA121" i="13"/>
  <c r="W132" i="13"/>
  <c r="W133" i="13"/>
  <c r="AA163" i="13"/>
  <c r="W164" i="13"/>
  <c r="W47" i="13"/>
  <c r="W49" i="13"/>
  <c r="H65" i="13"/>
  <c r="H66" i="13"/>
  <c r="H78" i="13"/>
  <c r="H84" i="13"/>
  <c r="H96" i="13"/>
  <c r="AB163" i="13"/>
  <c r="AA164" i="13"/>
  <c r="W38" i="13"/>
  <c r="W61" i="13"/>
  <c r="W83" i="13"/>
  <c r="W150" i="13"/>
  <c r="AB164" i="13"/>
  <c r="O165" i="13"/>
  <c r="W172" i="13"/>
  <c r="H38" i="13"/>
  <c r="W67" i="13"/>
  <c r="W79" i="13"/>
  <c r="W82" i="13"/>
  <c r="W130" i="13"/>
  <c r="H150" i="13"/>
  <c r="H172" i="13"/>
  <c r="O92" i="13"/>
  <c r="Z95" i="13"/>
  <c r="Z100" i="13"/>
  <c r="Z101" i="13"/>
  <c r="W146" i="13"/>
  <c r="W173" i="13"/>
  <c r="W21" i="13"/>
  <c r="AA67" i="13"/>
  <c r="W92" i="13"/>
  <c r="O130" i="13"/>
  <c r="W163" i="13"/>
  <c r="O25" i="13"/>
  <c r="W58" i="13"/>
  <c r="AB92" i="13"/>
  <c r="W145" i="13"/>
  <c r="W24" i="13"/>
  <c r="H24" i="13"/>
  <c r="O17" i="13"/>
  <c r="AB17" i="13"/>
  <c r="AA17" i="13"/>
  <c r="Z17" i="13"/>
  <c r="H104" i="13"/>
  <c r="W104" i="13"/>
  <c r="W23" i="13"/>
  <c r="H23" i="13"/>
  <c r="W105" i="13"/>
  <c r="H105" i="13"/>
  <c r="W16" i="13"/>
  <c r="E15" i="13"/>
  <c r="W17" i="13"/>
  <c r="H22" i="13"/>
  <c r="W75" i="13"/>
  <c r="AB119" i="13"/>
  <c r="Z119" i="13"/>
  <c r="AA119" i="13"/>
  <c r="O119" i="13"/>
  <c r="H16" i="13"/>
  <c r="AB21" i="13"/>
  <c r="O21" i="13"/>
  <c r="AA21" i="13"/>
  <c r="AA25" i="13"/>
  <c r="W29" i="13"/>
  <c r="W39" i="13"/>
  <c r="H39" i="13"/>
  <c r="AA48" i="13"/>
  <c r="O48" i="13"/>
  <c r="AB48" i="13"/>
  <c r="Z48" i="13"/>
  <c r="H49" i="13"/>
  <c r="W50" i="13"/>
  <c r="H50" i="13"/>
  <c r="H51" i="13"/>
  <c r="H75" i="13"/>
  <c r="W113" i="13"/>
  <c r="H113" i="13"/>
  <c r="AB18" i="13"/>
  <c r="G3" i="13" a="1"/>
  <c r="G3" i="13" s="1"/>
  <c r="Z25" i="13"/>
  <c r="H88" i="13"/>
  <c r="W114" i="13"/>
  <c r="H114" i="13"/>
  <c r="V15" i="13"/>
  <c r="H15" i="13"/>
  <c r="W15" i="13"/>
  <c r="H20" i="13"/>
  <c r="W20" i="13"/>
  <c r="AB25" i="13"/>
  <c r="W27" i="13"/>
  <c r="Z29" i="13"/>
  <c r="AA29" i="13"/>
  <c r="AB29" i="13"/>
  <c r="O32" i="13"/>
  <c r="AA32" i="13"/>
  <c r="Z32" i="13"/>
  <c r="H40" i="13"/>
  <c r="W40" i="13"/>
  <c r="W41" i="13"/>
  <c r="W54" i="13"/>
  <c r="H54" i="13"/>
  <c r="H28" i="13"/>
  <c r="W28" i="13"/>
  <c r="H19" i="13"/>
  <c r="W19" i="13"/>
  <c r="H27" i="13"/>
  <c r="Z41" i="13"/>
  <c r="AB41" i="13"/>
  <c r="O41" i="13"/>
  <c r="AA41" i="13"/>
  <c r="O47" i="13"/>
  <c r="H53" i="13"/>
  <c r="W53" i="13"/>
  <c r="W72" i="13"/>
  <c r="H85" i="13"/>
  <c r="W85" i="13"/>
  <c r="AA135" i="13"/>
  <c r="Z135" i="13"/>
  <c r="O135" i="13"/>
  <c r="AB135" i="13"/>
  <c r="W26" i="13"/>
  <c r="AA37" i="13"/>
  <c r="AB37" i="13"/>
  <c r="O37" i="13"/>
  <c r="Z37" i="13"/>
  <c r="H42" i="13"/>
  <c r="W42" i="13"/>
  <c r="AB61" i="13"/>
  <c r="AA61" i="13"/>
  <c r="O61" i="13"/>
  <c r="W70" i="13"/>
  <c r="H70" i="13"/>
  <c r="AB72" i="13"/>
  <c r="O72" i="13"/>
  <c r="AA72" i="13"/>
  <c r="Z72" i="13"/>
  <c r="H91" i="13"/>
  <c r="W91" i="13"/>
  <c r="AB134" i="13"/>
  <c r="AA134" i="13"/>
  <c r="O134" i="13"/>
  <c r="Z134" i="13"/>
  <c r="AA18" i="13"/>
  <c r="Z18" i="13"/>
  <c r="AB46" i="13"/>
  <c r="AA46" i="13"/>
  <c r="O46" i="13"/>
  <c r="Z46" i="13"/>
  <c r="H26" i="13"/>
  <c r="O43" i="13"/>
  <c r="AB43" i="13"/>
  <c r="AA43" i="13"/>
  <c r="Z43" i="13"/>
  <c r="Z47" i="13"/>
  <c r="W57" i="13"/>
  <c r="W62" i="13"/>
  <c r="H62" i="13"/>
  <c r="O82" i="13"/>
  <c r="AA82" i="13"/>
  <c r="Z82" i="13"/>
  <c r="AB82" i="13"/>
  <c r="W18" i="13"/>
  <c r="W25" i="13"/>
  <c r="AA47" i="13"/>
  <c r="AB57" i="13"/>
  <c r="O57" i="13"/>
  <c r="AA57" i="13"/>
  <c r="Z57" i="13"/>
  <c r="W89" i="13"/>
  <c r="H89" i="13"/>
  <c r="W44" i="13"/>
  <c r="W52" i="13"/>
  <c r="W55" i="13"/>
  <c r="Z56" i="13"/>
  <c r="AB58" i="13"/>
  <c r="O58" i="13"/>
  <c r="H64" i="13"/>
  <c r="W64" i="13"/>
  <c r="Z68" i="13"/>
  <c r="O68" i="13"/>
  <c r="AB68" i="13"/>
  <c r="W68" i="13"/>
  <c r="AA76" i="13"/>
  <c r="O76" i="13"/>
  <c r="AB76" i="13"/>
  <c r="Z76" i="13"/>
  <c r="AB79" i="13"/>
  <c r="Z79" i="13"/>
  <c r="O79" i="13"/>
  <c r="W106" i="13"/>
  <c r="H33" i="13"/>
  <c r="H44" i="13"/>
  <c r="W46" i="13"/>
  <c r="AA52" i="13"/>
  <c r="H55" i="13"/>
  <c r="AA56" i="13"/>
  <c r="W59" i="13"/>
  <c r="AA68" i="13"/>
  <c r="H83" i="13"/>
  <c r="W30" i="13"/>
  <c r="H30" i="13"/>
  <c r="W31" i="13"/>
  <c r="W33" i="13"/>
  <c r="O52" i="13"/>
  <c r="AB52" i="13"/>
  <c r="AB56" i="13"/>
  <c r="AB59" i="13"/>
  <c r="O59" i="13"/>
  <c r="W84" i="13"/>
  <c r="H86" i="13"/>
  <c r="W86" i="13"/>
  <c r="W99" i="13"/>
  <c r="H99" i="13"/>
  <c r="H31" i="13"/>
  <c r="W56" i="13"/>
  <c r="Z58" i="13"/>
  <c r="AA77" i="13"/>
  <c r="O77" i="13"/>
  <c r="AB77" i="13"/>
  <c r="Z77" i="13"/>
  <c r="H87" i="13"/>
  <c r="W87" i="13"/>
  <c r="W97" i="13"/>
  <c r="W147" i="13"/>
  <c r="H147" i="13"/>
  <c r="AB45" i="13"/>
  <c r="O45" i="13"/>
  <c r="AA71" i="13"/>
  <c r="O71" i="13"/>
  <c r="AB71" i="13"/>
  <c r="Z71" i="13"/>
  <c r="W74" i="13"/>
  <c r="W90" i="13"/>
  <c r="H90" i="13"/>
  <c r="H103" i="13"/>
  <c r="W103" i="13"/>
  <c r="W165" i="13"/>
  <c r="W32" i="13"/>
  <c r="W43" i="13"/>
  <c r="H74" i="13"/>
  <c r="W112" i="13"/>
  <c r="H112" i="13"/>
  <c r="AB118" i="13"/>
  <c r="AA118" i="13"/>
  <c r="O118" i="13"/>
  <c r="Z118" i="13"/>
  <c r="O67" i="13"/>
  <c r="W94" i="13"/>
  <c r="W108" i="13"/>
  <c r="H116" i="13"/>
  <c r="W116" i="13"/>
  <c r="W118" i="13"/>
  <c r="W120" i="13"/>
  <c r="H120" i="13"/>
  <c r="H122" i="13"/>
  <c r="W122" i="13"/>
  <c r="H124" i="13"/>
  <c r="W124" i="13"/>
  <c r="H159" i="13"/>
  <c r="W159" i="13"/>
  <c r="W81" i="13"/>
  <c r="H81" i="13"/>
  <c r="H93" i="13"/>
  <c r="W93" i="13"/>
  <c r="AA94" i="13"/>
  <c r="O94" i="13"/>
  <c r="H108" i="13"/>
  <c r="AB128" i="13"/>
  <c r="Z128" i="13"/>
  <c r="O128" i="13"/>
  <c r="AA128" i="13"/>
  <c r="AB80" i="13"/>
  <c r="Z80" i="13"/>
  <c r="AA95" i="13"/>
  <c r="O95" i="13"/>
  <c r="AA100" i="13"/>
  <c r="O100" i="13"/>
  <c r="AA101" i="13"/>
  <c r="O101" i="13"/>
  <c r="W107" i="13"/>
  <c r="H139" i="13"/>
  <c r="W139" i="13"/>
  <c r="W142" i="13"/>
  <c r="O107" i="13"/>
  <c r="Z107" i="13"/>
  <c r="AB111" i="13"/>
  <c r="O111" i="13"/>
  <c r="AA111" i="13"/>
  <c r="Z115" i="13"/>
  <c r="AA115" i="13"/>
  <c r="H69" i="13"/>
  <c r="W69" i="13"/>
  <c r="W71" i="13"/>
  <c r="W76" i="13"/>
  <c r="W77" i="13"/>
  <c r="W80" i="13"/>
  <c r="AA92" i="13"/>
  <c r="Z94" i="13"/>
  <c r="H106" i="13"/>
  <c r="AA107" i="13"/>
  <c r="AB110" i="13"/>
  <c r="Z110" i="13"/>
  <c r="O110" i="13"/>
  <c r="Z111" i="13"/>
  <c r="W115" i="13"/>
  <c r="W151" i="13"/>
  <c r="H151" i="13"/>
  <c r="AB109" i="13"/>
  <c r="Z109" i="13"/>
  <c r="O109" i="13"/>
  <c r="H117" i="13"/>
  <c r="W117" i="13"/>
  <c r="W119" i="13"/>
  <c r="W125" i="13"/>
  <c r="H125" i="13"/>
  <c r="AB160" i="13"/>
  <c r="O160" i="13"/>
  <c r="AA160" i="13"/>
  <c r="Z160" i="13"/>
  <c r="AB161" i="13"/>
  <c r="O161" i="13"/>
  <c r="Z161" i="13"/>
  <c r="O121" i="13"/>
  <c r="AB121" i="13"/>
  <c r="O123" i="13"/>
  <c r="W127" i="13"/>
  <c r="AB132" i="13"/>
  <c r="Z132" i="13"/>
  <c r="O132" i="13"/>
  <c r="AA132" i="13"/>
  <c r="W109" i="13"/>
  <c r="W110" i="13"/>
  <c r="W126" i="13"/>
  <c r="W129" i="13"/>
  <c r="H129" i="13"/>
  <c r="H137" i="13"/>
  <c r="W137" i="13"/>
  <c r="W152" i="13"/>
  <c r="H152" i="13"/>
  <c r="H126" i="13"/>
  <c r="W128" i="13"/>
  <c r="AB130" i="13"/>
  <c r="W156" i="13"/>
  <c r="H156" i="13"/>
  <c r="W161" i="13"/>
  <c r="W123" i="13"/>
  <c r="Z127" i="13"/>
  <c r="Z131" i="13"/>
  <c r="AB131" i="13"/>
  <c r="O131" i="13"/>
  <c r="W131" i="13"/>
  <c r="AB133" i="13"/>
  <c r="O133" i="13"/>
  <c r="AA133" i="13"/>
  <c r="Z133" i="13"/>
  <c r="Z142" i="13"/>
  <c r="O142" i="13"/>
  <c r="AB142" i="13"/>
  <c r="AA142" i="13"/>
  <c r="H143" i="13"/>
  <c r="W143" i="13"/>
  <c r="W144" i="13"/>
  <c r="H144" i="13"/>
  <c r="Z145" i="13"/>
  <c r="O145" i="13"/>
  <c r="AB145" i="13"/>
  <c r="AA145" i="13"/>
  <c r="AB146" i="13"/>
  <c r="Z146" i="13"/>
  <c r="O154" i="13"/>
  <c r="AB154" i="13"/>
  <c r="Z154" i="13"/>
  <c r="H157" i="13"/>
  <c r="W157" i="13"/>
  <c r="W160" i="13"/>
  <c r="AA166" i="13"/>
  <c r="Z166" i="13"/>
  <c r="O166" i="13"/>
  <c r="W166" i="13"/>
  <c r="H136" i="13"/>
  <c r="W136" i="13"/>
  <c r="W162" i="13"/>
  <c r="AB166" i="13"/>
  <c r="W168" i="13"/>
  <c r="H168" i="13"/>
  <c r="W138" i="13"/>
  <c r="H162" i="13"/>
  <c r="W170" i="13"/>
  <c r="W135" i="13"/>
  <c r="H138" i="13"/>
  <c r="W148" i="13"/>
  <c r="H148" i="13"/>
  <c r="H158" i="13"/>
  <c r="W158" i="13"/>
  <c r="W174" i="13"/>
  <c r="H141" i="13"/>
  <c r="W141" i="13"/>
  <c r="H153" i="13"/>
  <c r="AA167" i="13"/>
  <c r="Z167" i="13"/>
  <c r="O167" i="13"/>
  <c r="AB167" i="13"/>
  <c r="W167" i="13"/>
  <c r="AA174" i="13"/>
  <c r="AB174" i="13"/>
  <c r="Z174" i="13"/>
  <c r="O174" i="13"/>
  <c r="O164" i="13"/>
  <c r="W169" i="13"/>
  <c r="H169" i="13"/>
  <c r="AB173" i="13"/>
  <c r="AA173" i="13"/>
  <c r="O173" i="13"/>
  <c r="Z173" i="13"/>
  <c r="W149" i="13"/>
  <c r="W155" i="13"/>
  <c r="H149" i="13"/>
  <c r="W154" i="13"/>
  <c r="H155" i="13"/>
  <c r="AA165" i="13"/>
  <c r="Z165" i="13"/>
  <c r="H171" i="13"/>
  <c r="H170" i="13"/>
  <c r="AB80" i="11"/>
  <c r="Z70" i="11"/>
  <c r="AB32" i="11"/>
  <c r="Z22" i="11"/>
  <c r="Z118" i="11"/>
  <c r="AB104" i="11"/>
  <c r="AB160" i="11"/>
  <c r="AB96" i="11"/>
  <c r="Z158" i="11"/>
  <c r="AB152" i="11"/>
  <c r="AB72" i="11"/>
  <c r="AB144" i="11"/>
  <c r="AB136" i="11"/>
  <c r="AB120" i="11"/>
  <c r="Z17" i="11"/>
  <c r="AA17" i="11"/>
  <c r="AB17" i="11"/>
  <c r="Z149" i="11"/>
  <c r="AA149" i="11"/>
  <c r="AB149" i="11"/>
  <c r="AB139" i="11"/>
  <c r="Z139" i="11"/>
  <c r="Z125" i="11"/>
  <c r="AA125" i="11"/>
  <c r="AB125" i="11"/>
  <c r="Z111" i="11"/>
  <c r="AA111" i="11"/>
  <c r="AB111" i="11"/>
  <c r="Z97" i="11"/>
  <c r="AA97" i="11"/>
  <c r="AB97" i="11"/>
  <c r="Z89" i="11"/>
  <c r="AA89" i="11"/>
  <c r="AB89" i="11"/>
  <c r="Z77" i="11"/>
  <c r="AA77" i="11"/>
  <c r="AB77" i="11"/>
  <c r="Z71" i="11"/>
  <c r="AA71" i="11"/>
  <c r="AB71" i="11"/>
  <c r="Z63" i="11"/>
  <c r="AA63" i="11"/>
  <c r="AB63" i="11"/>
  <c r="Z55" i="11"/>
  <c r="AA55" i="11"/>
  <c r="AB55" i="11"/>
  <c r="Z49" i="11"/>
  <c r="AA49" i="11"/>
  <c r="AB49" i="11"/>
  <c r="AB43" i="11"/>
  <c r="AA43" i="11"/>
  <c r="Z43" i="11"/>
  <c r="AB35" i="11"/>
  <c r="Z35" i="11"/>
  <c r="AA35" i="11"/>
  <c r="Z29" i="11"/>
  <c r="AA29" i="11"/>
  <c r="AB29" i="11"/>
  <c r="Z25" i="11"/>
  <c r="AA25" i="11"/>
  <c r="AB25" i="11"/>
  <c r="Z23" i="11"/>
  <c r="AA23" i="11"/>
  <c r="AB23" i="11"/>
  <c r="AB19" i="11"/>
  <c r="AA19" i="11"/>
  <c r="Z19" i="11"/>
  <c r="Z167" i="11"/>
  <c r="AA167" i="11"/>
  <c r="AB167" i="11"/>
  <c r="Z151" i="11"/>
  <c r="AA151" i="11"/>
  <c r="AB151" i="11"/>
  <c r="Z133" i="11"/>
  <c r="AA133" i="11"/>
  <c r="AB133" i="11"/>
  <c r="Z117" i="11"/>
  <c r="AA117" i="11"/>
  <c r="AB117" i="11"/>
  <c r="AB107" i="11"/>
  <c r="Z107" i="11"/>
  <c r="Z101" i="11"/>
  <c r="AA101" i="11"/>
  <c r="AB101" i="11"/>
  <c r="Z79" i="11"/>
  <c r="AA79" i="11"/>
  <c r="AB79" i="11"/>
  <c r="AB75" i="11"/>
  <c r="AA75" i="11"/>
  <c r="Z75" i="11"/>
  <c r="Z65" i="11"/>
  <c r="AA65" i="11"/>
  <c r="AB65" i="11"/>
  <c r="Z161" i="11"/>
  <c r="AA161" i="11"/>
  <c r="AB161" i="11"/>
  <c r="AB155" i="11"/>
  <c r="Z155" i="11"/>
  <c r="Z121" i="11"/>
  <c r="AA121" i="11"/>
  <c r="AB121" i="11"/>
  <c r="AB115" i="11"/>
  <c r="Z115" i="11"/>
  <c r="Z109" i="11"/>
  <c r="AA109" i="11"/>
  <c r="AB109" i="11"/>
  <c r="Z93" i="11"/>
  <c r="AA93" i="11"/>
  <c r="AB93" i="11"/>
  <c r="Z85" i="11"/>
  <c r="AA85" i="11"/>
  <c r="AB85" i="11"/>
  <c r="Z73" i="11"/>
  <c r="AA73" i="11"/>
  <c r="AB73" i="11"/>
  <c r="AB67" i="11"/>
  <c r="Z67" i="11"/>
  <c r="AA67" i="11"/>
  <c r="AA139" i="11"/>
  <c r="AA115" i="11"/>
  <c r="AA160" i="11"/>
  <c r="AA152" i="11"/>
  <c r="AA144" i="11"/>
  <c r="AA136" i="11"/>
  <c r="AA120" i="11"/>
  <c r="AA104" i="11"/>
  <c r="AA96" i="11"/>
  <c r="AA80" i="11"/>
  <c r="AA72" i="11"/>
  <c r="AA32" i="11"/>
  <c r="AB170" i="11"/>
  <c r="AB106" i="11"/>
  <c r="AB98" i="11"/>
  <c r="AB58" i="11"/>
  <c r="AB50" i="11"/>
  <c r="AB26" i="11"/>
  <c r="AA170" i="11"/>
  <c r="AA106" i="11"/>
  <c r="AA98" i="11"/>
  <c r="AA58" i="11"/>
  <c r="AA50" i="11"/>
  <c r="AA26" i="11"/>
  <c r="AB148" i="11"/>
  <c r="AB140" i="11"/>
  <c r="AB116" i="11"/>
  <c r="AB108" i="11"/>
  <c r="AB100" i="11"/>
  <c r="AB92" i="11"/>
  <c r="AB84" i="11"/>
  <c r="AB68" i="11"/>
  <c r="AB60" i="11"/>
  <c r="AB44" i="11"/>
  <c r="AB28" i="11"/>
  <c r="AA148" i="11"/>
  <c r="AA140" i="11"/>
  <c r="AA116" i="11"/>
  <c r="AA108" i="11"/>
  <c r="AA100" i="11"/>
  <c r="AA92" i="11"/>
  <c r="AA84" i="11"/>
  <c r="AA68" i="11"/>
  <c r="AA60" i="11"/>
  <c r="AA44" i="11"/>
  <c r="AA28" i="11"/>
  <c r="AB158" i="11"/>
  <c r="AB118" i="11"/>
  <c r="AB70" i="11"/>
  <c r="AB22" i="11"/>
  <c r="J3" i="11" a="1"/>
  <c r="G3" i="11" a="1"/>
  <c r="G3" i="11" s="1"/>
  <c r="D2" i="11" a="1"/>
  <c r="D2" i="11" s="1"/>
  <c r="O49" i="11"/>
  <c r="O35" i="11"/>
  <c r="W165" i="11"/>
  <c r="O23" i="11"/>
  <c r="O19" i="11"/>
  <c r="O71" i="11"/>
  <c r="W104" i="11"/>
  <c r="W98" i="11"/>
  <c r="O89" i="11"/>
  <c r="W88" i="11"/>
  <c r="O80" i="11"/>
  <c r="O65" i="11"/>
  <c r="O161" i="11"/>
  <c r="O116" i="11"/>
  <c r="W89" i="11"/>
  <c r="O55" i="11"/>
  <c r="O28" i="11"/>
  <c r="O72" i="11"/>
  <c r="O149" i="11"/>
  <c r="O100" i="11"/>
  <c r="W46" i="11"/>
  <c r="O144" i="11"/>
  <c r="O92" i="11"/>
  <c r="O58" i="11"/>
  <c r="O43" i="11"/>
  <c r="O140" i="11"/>
  <c r="O101" i="11"/>
  <c r="O77" i="11"/>
  <c r="O22" i="11"/>
  <c r="W84" i="11"/>
  <c r="W127" i="11"/>
  <c r="O170" i="11"/>
  <c r="W164" i="11"/>
  <c r="O160" i="11"/>
  <c r="O158" i="11"/>
  <c r="W154" i="11"/>
  <c r="O121" i="11"/>
  <c r="O117" i="11"/>
  <c r="O85" i="11"/>
  <c r="O68" i="11"/>
  <c r="O152" i="11"/>
  <c r="O106" i="11"/>
  <c r="H88" i="11"/>
  <c r="W35" i="11"/>
  <c r="W128" i="11"/>
  <c r="O115" i="11"/>
  <c r="O96" i="11"/>
  <c r="O73" i="11"/>
  <c r="O63" i="11"/>
  <c r="O44" i="11"/>
  <c r="O155" i="11"/>
  <c r="W151" i="11"/>
  <c r="O148" i="11"/>
  <c r="O109" i="11"/>
  <c r="O139" i="11"/>
  <c r="O120" i="11"/>
  <c r="W85" i="11"/>
  <c r="W142" i="11"/>
  <c r="H127" i="11"/>
  <c r="O32" i="11"/>
  <c r="W23" i="11"/>
  <c r="H56" i="11"/>
  <c r="W56" i="11"/>
  <c r="W31" i="11"/>
  <c r="H31" i="11"/>
  <c r="H40" i="11"/>
  <c r="W40" i="11"/>
  <c r="W44" i="11"/>
  <c r="O133" i="11"/>
  <c r="O79" i="11"/>
  <c r="O75" i="11"/>
  <c r="W28" i="11"/>
  <c r="O25" i="11"/>
  <c r="W50" i="11"/>
  <c r="O107" i="11"/>
  <c r="W116" i="11"/>
  <c r="W97" i="11"/>
  <c r="O26" i="11"/>
  <c r="O167" i="11"/>
  <c r="O136" i="11"/>
  <c r="O125" i="11"/>
  <c r="W102" i="11"/>
  <c r="O60" i="11"/>
  <c r="W55" i="11"/>
  <c r="O29" i="11"/>
  <c r="O111" i="11"/>
  <c r="O108" i="11"/>
  <c r="W90" i="11"/>
  <c r="W137" i="11"/>
  <c r="H59" i="11"/>
  <c r="W59" i="11"/>
  <c r="H47" i="11"/>
  <c r="W47" i="11"/>
  <c r="H37" i="11"/>
  <c r="W37" i="11"/>
  <c r="W34" i="11"/>
  <c r="H34" i="11"/>
  <c r="W122" i="11"/>
  <c r="W53" i="11"/>
  <c r="H53" i="11"/>
  <c r="H91" i="11"/>
  <c r="W91" i="11"/>
  <c r="H41" i="11"/>
  <c r="W41" i="11"/>
  <c r="W38" i="11"/>
  <c r="H38" i="11"/>
  <c r="H20" i="11"/>
  <c r="W20" i="11"/>
  <c r="H134" i="11"/>
  <c r="W134" i="11"/>
  <c r="H132" i="11"/>
  <c r="W105" i="11"/>
  <c r="H105" i="11"/>
  <c r="W63" i="11"/>
  <c r="H141" i="11"/>
  <c r="W119" i="11"/>
  <c r="H119" i="11"/>
  <c r="W78" i="11"/>
  <c r="H52" i="11"/>
  <c r="W52" i="11"/>
  <c r="O17" i="11"/>
  <c r="W167" i="11"/>
  <c r="W166" i="11"/>
  <c r="W155" i="11"/>
  <c r="H142" i="11"/>
  <c r="H137" i="11"/>
  <c r="W115" i="11"/>
  <c r="W106" i="11"/>
  <c r="O104" i="11"/>
  <c r="H102" i="11"/>
  <c r="O93" i="11"/>
  <c r="H87" i="11"/>
  <c r="W80" i="11"/>
  <c r="W75" i="11"/>
  <c r="W68" i="11"/>
  <c r="H66" i="11"/>
  <c r="W49" i="11"/>
  <c r="H46" i="11"/>
  <c r="H128" i="11"/>
  <c r="W100" i="11"/>
  <c r="O97" i="11"/>
  <c r="W161" i="11"/>
  <c r="W158" i="11"/>
  <c r="W152" i="11"/>
  <c r="O151" i="11"/>
  <c r="W140" i="11"/>
  <c r="W121" i="11"/>
  <c r="W111" i="11"/>
  <c r="O98" i="11"/>
  <c r="W66" i="11"/>
  <c r="W25" i="11"/>
  <c r="W148" i="11"/>
  <c r="W72" i="11"/>
  <c r="W19" i="11"/>
  <c r="W149" i="11"/>
  <c r="W77" i="11"/>
  <c r="W43" i="11"/>
  <c r="W32" i="11"/>
  <c r="W58" i="11"/>
  <c r="W141" i="11"/>
  <c r="W65" i="11"/>
  <c r="W22" i="11"/>
  <c r="H168" i="11"/>
  <c r="W168" i="11"/>
  <c r="H166" i="11"/>
  <c r="H164" i="11"/>
  <c r="W153" i="11"/>
  <c r="H153" i="11"/>
  <c r="W129" i="11"/>
  <c r="H129" i="11"/>
  <c r="W144" i="11"/>
  <c r="W143" i="11"/>
  <c r="H143" i="11"/>
  <c r="H147" i="11"/>
  <c r="W147" i="11"/>
  <c r="W146" i="11"/>
  <c r="H146" i="11"/>
  <c r="W145" i="11"/>
  <c r="H145" i="11"/>
  <c r="W170" i="11"/>
  <c r="W169" i="11"/>
  <c r="H169" i="11"/>
  <c r="W163" i="11"/>
  <c r="H163" i="11"/>
  <c r="W160" i="11"/>
  <c r="H154" i="11"/>
  <c r="W135" i="11"/>
  <c r="H135" i="11"/>
  <c r="H131" i="11"/>
  <c r="W131" i="11"/>
  <c r="H165" i="11"/>
  <c r="W157" i="11"/>
  <c r="H157" i="11"/>
  <c r="W138" i="11"/>
  <c r="H138" i="11"/>
  <c r="H162" i="11"/>
  <c r="W162" i="11"/>
  <c r="W126" i="11"/>
  <c r="H126" i="11"/>
  <c r="W159" i="11"/>
  <c r="H159" i="11"/>
  <c r="H156" i="11"/>
  <c r="W156" i="11"/>
  <c r="H150" i="11"/>
  <c r="W150" i="11"/>
  <c r="W136" i="11"/>
  <c r="W132" i="11"/>
  <c r="W124" i="11"/>
  <c r="H124" i="11"/>
  <c r="W108" i="11"/>
  <c r="H95" i="11"/>
  <c r="W95" i="11"/>
  <c r="H123" i="11"/>
  <c r="W117" i="11"/>
  <c r="H112" i="11"/>
  <c r="W112" i="11"/>
  <c r="W139" i="11"/>
  <c r="W133" i="11"/>
  <c r="W130" i="11"/>
  <c r="H130" i="11"/>
  <c r="W123" i="11"/>
  <c r="W113" i="11"/>
  <c r="H113" i="11"/>
  <c r="H110" i="11"/>
  <c r="W110" i="11"/>
  <c r="W125" i="11"/>
  <c r="H122" i="11"/>
  <c r="W120" i="11"/>
  <c r="H114" i="11"/>
  <c r="W114" i="11"/>
  <c r="H103" i="11"/>
  <c r="W103" i="11"/>
  <c r="H99" i="11"/>
  <c r="W99" i="11"/>
  <c r="H94" i="11"/>
  <c r="W94" i="11"/>
  <c r="W86" i="11"/>
  <c r="H86" i="11"/>
  <c r="W81" i="11"/>
  <c r="O118" i="11"/>
  <c r="W118" i="11"/>
  <c r="W92" i="11"/>
  <c r="H90" i="11"/>
  <c r="W109" i="11"/>
  <c r="W82" i="11"/>
  <c r="H82" i="11"/>
  <c r="W60" i="11"/>
  <c r="W96" i="11"/>
  <c r="H83" i="11"/>
  <c r="W83" i="11"/>
  <c r="W61" i="11"/>
  <c r="H61" i="11"/>
  <c r="W101" i="11"/>
  <c r="W107" i="11"/>
  <c r="W93" i="11"/>
  <c r="O70" i="11"/>
  <c r="W71" i="11"/>
  <c r="W87" i="11"/>
  <c r="H78" i="11"/>
  <c r="W73" i="11"/>
  <c r="H62" i="11"/>
  <c r="W62" i="11"/>
  <c r="W69" i="11"/>
  <c r="H69" i="11"/>
  <c r="W30" i="11"/>
  <c r="H30" i="11"/>
  <c r="W64" i="11"/>
  <c r="H64" i="11"/>
  <c r="W54" i="11"/>
  <c r="H54" i="11"/>
  <c r="H45" i="11"/>
  <c r="W45" i="11"/>
  <c r="H81" i="11"/>
  <c r="W76" i="11"/>
  <c r="H76" i="11"/>
  <c r="W74" i="11"/>
  <c r="H74" i="11"/>
  <c r="O84" i="11"/>
  <c r="H57" i="11"/>
  <c r="W57" i="11"/>
  <c r="W79" i="11"/>
  <c r="H51" i="11"/>
  <c r="W51" i="11"/>
  <c r="W48" i="11"/>
  <c r="H48" i="11"/>
  <c r="W70" i="11"/>
  <c r="O67" i="11"/>
  <c r="O50" i="11"/>
  <c r="W67" i="11"/>
  <c r="W42" i="11"/>
  <c r="H42" i="11"/>
  <c r="H39" i="11"/>
  <c r="W39" i="11"/>
  <c r="W36" i="11"/>
  <c r="H36" i="11"/>
  <c r="H33" i="11"/>
  <c r="W33" i="11"/>
  <c r="H27" i="11"/>
  <c r="W27" i="11"/>
  <c r="W24" i="11"/>
  <c r="H24" i="11"/>
  <c r="H21" i="11"/>
  <c r="W21" i="11"/>
  <c r="W29" i="11"/>
  <c r="W26" i="11"/>
  <c r="H18" i="11"/>
  <c r="W18" i="11"/>
  <c r="W17" i="11"/>
  <c r="V15" i="11"/>
  <c r="O15" i="11"/>
  <c r="Z15" i="11"/>
  <c r="AB15" i="11"/>
  <c r="AA15" i="11"/>
  <c r="W16" i="11"/>
  <c r="H16" i="11"/>
  <c r="W15" i="11"/>
  <c r="E15" i="11"/>
  <c r="P15" i="11" s="1"/>
  <c r="S63" i="10"/>
  <c r="S47" i="10"/>
  <c r="X67" i="10"/>
  <c r="V67" i="10"/>
  <c r="V65" i="10"/>
  <c r="W65" i="10"/>
  <c r="X65" i="10"/>
  <c r="V61" i="10"/>
  <c r="W61" i="10"/>
  <c r="X61" i="10"/>
  <c r="X59" i="10"/>
  <c r="V59" i="10"/>
  <c r="V53" i="10"/>
  <c r="W53" i="10"/>
  <c r="X53" i="10"/>
  <c r="X51" i="10"/>
  <c r="V51" i="10"/>
  <c r="V49" i="10"/>
  <c r="W49" i="10"/>
  <c r="X49" i="10"/>
  <c r="V45" i="10"/>
  <c r="W45" i="10"/>
  <c r="X45" i="10"/>
  <c r="X43" i="10"/>
  <c r="V43" i="10"/>
  <c r="X35" i="10"/>
  <c r="V35" i="10"/>
  <c r="V33" i="10"/>
  <c r="W33" i="10"/>
  <c r="X33" i="10"/>
  <c r="X27" i="10"/>
  <c r="V27" i="10"/>
  <c r="V25" i="10"/>
  <c r="W25" i="10"/>
  <c r="X25" i="10"/>
  <c r="W67" i="10"/>
  <c r="W43" i="10"/>
  <c r="V152" i="10"/>
  <c r="W152" i="10"/>
  <c r="W150" i="10"/>
  <c r="X150" i="10"/>
  <c r="V148" i="10"/>
  <c r="W148" i="10"/>
  <c r="X148" i="10"/>
  <c r="V140" i="10"/>
  <c r="W140" i="10"/>
  <c r="X140" i="10"/>
  <c r="W134" i="10"/>
  <c r="X134" i="10"/>
  <c r="V132" i="10"/>
  <c r="W132" i="10"/>
  <c r="X132" i="10"/>
  <c r="W126" i="10"/>
  <c r="X126" i="10"/>
  <c r="V124" i="10"/>
  <c r="W124" i="10"/>
  <c r="X124" i="10"/>
  <c r="V122" i="10"/>
  <c r="W122" i="10"/>
  <c r="X122" i="10"/>
  <c r="V120" i="10"/>
  <c r="W120" i="10"/>
  <c r="W118" i="10"/>
  <c r="X118" i="10"/>
  <c r="V116" i="10"/>
  <c r="W116" i="10"/>
  <c r="X116" i="10"/>
  <c r="V114" i="10"/>
  <c r="W114" i="10"/>
  <c r="X114" i="10"/>
  <c r="V106" i="10"/>
  <c r="W106" i="10"/>
  <c r="X106" i="10"/>
  <c r="V104" i="10"/>
  <c r="W104" i="10"/>
  <c r="V98" i="10"/>
  <c r="W98" i="10"/>
  <c r="X98" i="10"/>
  <c r="V96" i="10"/>
  <c r="W96" i="10"/>
  <c r="W94" i="10"/>
  <c r="X94" i="10"/>
  <c r="V90" i="10"/>
  <c r="W90" i="10"/>
  <c r="X90" i="10"/>
  <c r="V88" i="10"/>
  <c r="W88" i="10"/>
  <c r="W86" i="10"/>
  <c r="X86" i="10"/>
  <c r="V80" i="10"/>
  <c r="W80" i="10"/>
  <c r="V74" i="10"/>
  <c r="W74" i="10"/>
  <c r="X74" i="10"/>
  <c r="V72" i="10"/>
  <c r="W72" i="10"/>
  <c r="X80" i="10"/>
  <c r="W59" i="10"/>
  <c r="V66" i="10"/>
  <c r="W66" i="10"/>
  <c r="X66" i="10"/>
  <c r="V58" i="10"/>
  <c r="W58" i="10"/>
  <c r="X58" i="10"/>
  <c r="V50" i="10"/>
  <c r="W50" i="10"/>
  <c r="X50" i="10"/>
  <c r="W46" i="10"/>
  <c r="X46" i="10"/>
  <c r="V42" i="10"/>
  <c r="W42" i="10"/>
  <c r="X42" i="10"/>
  <c r="V34" i="10"/>
  <c r="W34" i="10"/>
  <c r="X34" i="10"/>
  <c r="W30" i="10"/>
  <c r="X30" i="10"/>
  <c r="V28" i="10"/>
  <c r="W28" i="10"/>
  <c r="X28" i="10"/>
  <c r="X120" i="10"/>
  <c r="W35" i="10"/>
  <c r="V118" i="10"/>
  <c r="X96" i="10"/>
  <c r="V94" i="10"/>
  <c r="X72" i="10"/>
  <c r="W51" i="10"/>
  <c r="V30" i="10"/>
  <c r="V149" i="10"/>
  <c r="W149" i="10"/>
  <c r="X149" i="10"/>
  <c r="V143" i="10"/>
  <c r="W143" i="10"/>
  <c r="X143" i="10"/>
  <c r="V141" i="10"/>
  <c r="W141" i="10"/>
  <c r="X141" i="10"/>
  <c r="V135" i="10"/>
  <c r="W135" i="10"/>
  <c r="X135" i="10"/>
  <c r="X131" i="10"/>
  <c r="V131" i="10"/>
  <c r="M129" i="10"/>
  <c r="V129" i="10"/>
  <c r="W129" i="10"/>
  <c r="X129" i="10"/>
  <c r="V127" i="10"/>
  <c r="W127" i="10"/>
  <c r="X127" i="10"/>
  <c r="X115" i="10"/>
  <c r="V115" i="10"/>
  <c r="V111" i="10"/>
  <c r="W111" i="10"/>
  <c r="X111" i="10"/>
  <c r="V109" i="10"/>
  <c r="W109" i="10"/>
  <c r="X109" i="10"/>
  <c r="X107" i="10"/>
  <c r="V107" i="10"/>
  <c r="V105" i="10"/>
  <c r="W105" i="10"/>
  <c r="X105" i="10"/>
  <c r="V97" i="10"/>
  <c r="W97" i="10"/>
  <c r="X97" i="10"/>
  <c r="V95" i="10"/>
  <c r="W95" i="10"/>
  <c r="X95" i="10"/>
  <c r="V93" i="10"/>
  <c r="W93" i="10"/>
  <c r="X93" i="10"/>
  <c r="V85" i="10"/>
  <c r="W85" i="10"/>
  <c r="X85" i="10"/>
  <c r="V81" i="10"/>
  <c r="W81" i="10"/>
  <c r="X81" i="10"/>
  <c r="V77" i="10"/>
  <c r="W77" i="10"/>
  <c r="X77" i="10"/>
  <c r="X75" i="10"/>
  <c r="V75" i="10"/>
  <c r="V73" i="10"/>
  <c r="W73" i="10"/>
  <c r="X73" i="10"/>
  <c r="V134" i="10"/>
  <c r="W27" i="10"/>
  <c r="M67" i="10"/>
  <c r="M61" i="10"/>
  <c r="M59" i="10"/>
  <c r="M127" i="10"/>
  <c r="M115" i="10"/>
  <c r="M106" i="10"/>
  <c r="S76" i="10"/>
  <c r="M58" i="10"/>
  <c r="M46" i="10"/>
  <c r="M30" i="10"/>
  <c r="M28" i="10"/>
  <c r="M95" i="10"/>
  <c r="J3" i="10" a="1"/>
  <c r="M143" i="10"/>
  <c r="M135" i="10"/>
  <c r="M85" i="10"/>
  <c r="M150" i="10"/>
  <c r="M148" i="10"/>
  <c r="M94" i="10"/>
  <c r="M86" i="10"/>
  <c r="S142" i="10"/>
  <c r="S53" i="10"/>
  <c r="S137" i="10"/>
  <c r="M42" i="10"/>
  <c r="S134" i="10"/>
  <c r="M51" i="10"/>
  <c r="M45" i="10"/>
  <c r="S124" i="10"/>
  <c r="M126" i="10"/>
  <c r="S98" i="10"/>
  <c r="M149" i="10"/>
  <c r="M105" i="10"/>
  <c r="S33" i="10"/>
  <c r="M122" i="10"/>
  <c r="M120" i="10"/>
  <c r="M118" i="10"/>
  <c r="M90" i="10"/>
  <c r="S77" i="10"/>
  <c r="M35" i="10"/>
  <c r="M33" i="10"/>
  <c r="M93" i="10"/>
  <c r="M73" i="10"/>
  <c r="M98" i="10"/>
  <c r="S89" i="10"/>
  <c r="S111" i="10"/>
  <c r="G3" i="10" a="1"/>
  <c r="G3" i="10" s="1"/>
  <c r="S102" i="10"/>
  <c r="H102" i="10"/>
  <c r="S100" i="10"/>
  <c r="S69" i="10"/>
  <c r="H69" i="10"/>
  <c r="S131" i="10"/>
  <c r="S115" i="10"/>
  <c r="S106" i="10"/>
  <c r="H89" i="10"/>
  <c r="S145" i="10"/>
  <c r="M72" i="10"/>
  <c r="M114" i="10"/>
  <c r="M109" i="10"/>
  <c r="M96" i="10"/>
  <c r="M80" i="10"/>
  <c r="S75" i="10"/>
  <c r="M25" i="10"/>
  <c r="M107" i="10"/>
  <c r="S65" i="10"/>
  <c r="M49" i="10"/>
  <c r="S139" i="10"/>
  <c r="M111" i="10"/>
  <c r="M65" i="10"/>
  <c r="S61" i="10"/>
  <c r="S49" i="10"/>
  <c r="S46" i="10"/>
  <c r="H137" i="10"/>
  <c r="S105" i="10"/>
  <c r="S95" i="10"/>
  <c r="S94" i="10"/>
  <c r="S42" i="10"/>
  <c r="S56" i="10"/>
  <c r="H56" i="10"/>
  <c r="H40" i="10"/>
  <c r="S40" i="10"/>
  <c r="H108" i="10"/>
  <c r="S108" i="10"/>
  <c r="S103" i="10"/>
  <c r="H103" i="10"/>
  <c r="S36" i="10"/>
  <c r="H36" i="10"/>
  <c r="H151" i="10"/>
  <c r="S151" i="10"/>
  <c r="E15" i="10"/>
  <c r="D2" i="10" a="1"/>
  <c r="D2" i="10" s="1"/>
  <c r="H110" i="10"/>
  <c r="S110" i="10"/>
  <c r="H31" i="10"/>
  <c r="S31" i="10"/>
  <c r="S72" i="10"/>
  <c r="M66" i="10"/>
  <c r="S25" i="10"/>
  <c r="M132" i="10"/>
  <c r="M104" i="10"/>
  <c r="M97" i="10"/>
  <c r="M74" i="10"/>
  <c r="S51" i="10"/>
  <c r="S135" i="10"/>
  <c r="S132" i="10"/>
  <c r="M124" i="10"/>
  <c r="S97" i="10"/>
  <c r="M88" i="10"/>
  <c r="S86" i="10"/>
  <c r="S71" i="10"/>
  <c r="S64" i="10"/>
  <c r="M53" i="10"/>
  <c r="M50" i="10"/>
  <c r="S148" i="10"/>
  <c r="M141" i="10"/>
  <c r="M134" i="10"/>
  <c r="S107" i="10"/>
  <c r="S59" i="10"/>
  <c r="S58" i="10"/>
  <c r="S35" i="10"/>
  <c r="M34" i="10"/>
  <c r="S150" i="10"/>
  <c r="H142" i="10"/>
  <c r="S126" i="10"/>
  <c r="S104" i="10"/>
  <c r="S96" i="10"/>
  <c r="M77" i="10"/>
  <c r="S74" i="10"/>
  <c r="S34" i="10"/>
  <c r="S90" i="10"/>
  <c r="S45" i="10"/>
  <c r="S136" i="10"/>
  <c r="S127" i="10"/>
  <c r="M81" i="10"/>
  <c r="S27" i="10"/>
  <c r="H26" i="10"/>
  <c r="S26" i="10"/>
  <c r="H144" i="10"/>
  <c r="S144" i="10"/>
  <c r="H153" i="10"/>
  <c r="S153" i="10"/>
  <c r="S146" i="10"/>
  <c r="H146" i="10"/>
  <c r="S130" i="10"/>
  <c r="H130" i="10"/>
  <c r="S154" i="10"/>
  <c r="H154" i="10"/>
  <c r="S147" i="10"/>
  <c r="H147" i="10"/>
  <c r="S138" i="10"/>
  <c r="H138" i="10"/>
  <c r="H117" i="10"/>
  <c r="S117" i="10"/>
  <c r="S143" i="10"/>
  <c r="S141" i="10"/>
  <c r="M131" i="10"/>
  <c r="S122" i="10"/>
  <c r="M116" i="10"/>
  <c r="H112" i="10"/>
  <c r="S112" i="10"/>
  <c r="M152" i="10"/>
  <c r="M140" i="10"/>
  <c r="S129" i="10"/>
  <c r="S128" i="10"/>
  <c r="H128" i="10"/>
  <c r="H121" i="10"/>
  <c r="S121" i="10"/>
  <c r="H99" i="10"/>
  <c r="S99" i="10"/>
  <c r="S152" i="10"/>
  <c r="H145" i="10"/>
  <c r="S140" i="10"/>
  <c r="H139" i="10"/>
  <c r="H136" i="10"/>
  <c r="H133" i="10"/>
  <c r="S133" i="10"/>
  <c r="H125" i="10"/>
  <c r="S125" i="10"/>
  <c r="S120" i="10"/>
  <c r="H113" i="10"/>
  <c r="S113" i="10"/>
  <c r="H100" i="10"/>
  <c r="S149" i="10"/>
  <c r="H119" i="10"/>
  <c r="S119" i="10"/>
  <c r="H123" i="10"/>
  <c r="S123" i="10"/>
  <c r="H78" i="10"/>
  <c r="S78" i="10"/>
  <c r="S118" i="10"/>
  <c r="S116" i="10"/>
  <c r="S114" i="10"/>
  <c r="H60" i="10"/>
  <c r="S60" i="10"/>
  <c r="H55" i="10"/>
  <c r="S55" i="10"/>
  <c r="S109" i="10"/>
  <c r="H82" i="10"/>
  <c r="S82" i="10"/>
  <c r="H87" i="10"/>
  <c r="S87" i="10"/>
  <c r="H79" i="10"/>
  <c r="S79" i="10"/>
  <c r="S101" i="10"/>
  <c r="H101" i="10"/>
  <c r="H83" i="10"/>
  <c r="S83" i="10"/>
  <c r="S92" i="10"/>
  <c r="H92" i="10"/>
  <c r="H91" i="10"/>
  <c r="S91" i="10"/>
  <c r="S68" i="10"/>
  <c r="H68" i="10"/>
  <c r="S93" i="10"/>
  <c r="S73" i="10"/>
  <c r="S62" i="10"/>
  <c r="H62" i="10"/>
  <c r="M43" i="10"/>
  <c r="S85" i="10"/>
  <c r="S84" i="10"/>
  <c r="H84" i="10"/>
  <c r="H76" i="10"/>
  <c r="H71" i="10"/>
  <c r="S67" i="10"/>
  <c r="H32" i="10"/>
  <c r="S32" i="10"/>
  <c r="M75" i="10"/>
  <c r="H47" i="10"/>
  <c r="H44" i="10"/>
  <c r="S44" i="10"/>
  <c r="S80" i="10"/>
  <c r="S70" i="10"/>
  <c r="H70" i="10"/>
  <c r="S66" i="10"/>
  <c r="S52" i="10"/>
  <c r="H52" i="10"/>
  <c r="H48" i="10"/>
  <c r="S48" i="10"/>
  <c r="S37" i="10"/>
  <c r="H37" i="10"/>
  <c r="S88" i="10"/>
  <c r="H64" i="10"/>
  <c r="S54" i="10"/>
  <c r="H54" i="10"/>
  <c r="S38" i="10"/>
  <c r="H38" i="10"/>
  <c r="S29" i="10"/>
  <c r="H29" i="10"/>
  <c r="H57" i="10"/>
  <c r="S57" i="10"/>
  <c r="M27" i="10"/>
  <c r="S28" i="10"/>
  <c r="H63" i="10"/>
  <c r="S43" i="10"/>
  <c r="S81" i="10"/>
  <c r="S50" i="10"/>
  <c r="H41" i="10"/>
  <c r="S41" i="10"/>
  <c r="H39" i="10"/>
  <c r="S39" i="10"/>
  <c r="S30" i="10"/>
  <c r="X19" i="10"/>
  <c r="X24" i="10"/>
  <c r="X23" i="10"/>
  <c r="X22" i="10"/>
  <c r="X21" i="10"/>
  <c r="X20" i="10"/>
  <c r="X18" i="10"/>
  <c r="X17" i="10"/>
  <c r="X16" i="10"/>
  <c r="X15" i="10"/>
  <c r="W23" i="10"/>
  <c r="W22" i="10"/>
  <c r="W21" i="10"/>
  <c r="W20" i="10"/>
  <c r="W19" i="10"/>
  <c r="W18" i="10"/>
  <c r="W17" i="10"/>
  <c r="W24" i="10"/>
  <c r="W16" i="10"/>
  <c r="W15" i="10"/>
  <c r="R15" i="10"/>
  <c r="S23" i="10"/>
  <c r="S22" i="10"/>
  <c r="S21" i="10"/>
  <c r="S20" i="10"/>
  <c r="S19" i="10"/>
  <c r="S18" i="10"/>
  <c r="S17" i="10"/>
  <c r="S24" i="10"/>
  <c r="S16" i="10"/>
  <c r="S15" i="10"/>
  <c r="M24" i="10"/>
  <c r="M22" i="10"/>
  <c r="M21" i="10"/>
  <c r="M20" i="10"/>
  <c r="M23" i="10"/>
  <c r="M19" i="10"/>
  <c r="M18" i="10"/>
  <c r="M15" i="10"/>
  <c r="M17" i="10"/>
  <c r="M16" i="10"/>
  <c r="D7" i="8"/>
  <c r="E7" i="8"/>
  <c r="F7" i="8"/>
  <c r="H7" i="8"/>
  <c r="I7" i="8"/>
  <c r="J7" i="8"/>
  <c r="L7" i="8"/>
  <c r="M7" i="8"/>
  <c r="N7" i="8"/>
  <c r="P7" i="8"/>
  <c r="Q7" i="8"/>
  <c r="R7" i="8"/>
  <c r="S7" i="8"/>
  <c r="T7" i="8"/>
  <c r="U7" i="8"/>
  <c r="V7" i="8"/>
  <c r="W7" i="8"/>
  <c r="X7" i="8"/>
  <c r="D8" i="8"/>
  <c r="E8" i="8"/>
  <c r="F8" i="8"/>
  <c r="H8" i="8"/>
  <c r="I8" i="8"/>
  <c r="J8" i="8"/>
  <c r="L8" i="8"/>
  <c r="M8" i="8"/>
  <c r="N8" i="8"/>
  <c r="P8" i="8"/>
  <c r="Q8" i="8"/>
  <c r="R8" i="8"/>
  <c r="S8" i="8"/>
  <c r="T8" i="8"/>
  <c r="U8" i="8"/>
  <c r="V8" i="8"/>
  <c r="W8" i="8"/>
  <c r="X8" i="8"/>
  <c r="D9" i="8"/>
  <c r="E9" i="8"/>
  <c r="F9" i="8"/>
  <c r="H9" i="8"/>
  <c r="I9" i="8"/>
  <c r="J9" i="8"/>
  <c r="L9" i="8"/>
  <c r="M9" i="8"/>
  <c r="N9" i="8"/>
  <c r="P9" i="8"/>
  <c r="Q9" i="8"/>
  <c r="R9" i="8"/>
  <c r="S9" i="8"/>
  <c r="T9" i="8"/>
  <c r="U9" i="8"/>
  <c r="V9" i="8"/>
  <c r="W9" i="8"/>
  <c r="X9" i="8"/>
  <c r="D10" i="8"/>
  <c r="E10" i="8"/>
  <c r="F10" i="8"/>
  <c r="H10" i="8"/>
  <c r="I10" i="8"/>
  <c r="J10" i="8"/>
  <c r="L10" i="8"/>
  <c r="M10" i="8"/>
  <c r="N10" i="8"/>
  <c r="P10" i="8"/>
  <c r="Q10" i="8"/>
  <c r="R10" i="8"/>
  <c r="S10" i="8"/>
  <c r="T10" i="8"/>
  <c r="U10" i="8"/>
  <c r="V10" i="8"/>
  <c r="W10" i="8"/>
  <c r="X10" i="8"/>
  <c r="B10" i="8"/>
  <c r="B9" i="8"/>
  <c r="B8" i="8"/>
  <c r="B7" i="8"/>
  <c r="J3" i="13" l="1"/>
  <c r="AB6" i="14" s="1"/>
  <c r="AC6" i="14"/>
  <c r="AC13" i="14" s="1"/>
  <c r="AB73" i="13"/>
  <c r="AB98" i="13"/>
  <c r="M15" i="13"/>
  <c r="R15" i="13" s="1"/>
  <c r="P15" i="13"/>
  <c r="O98" i="13"/>
  <c r="O150" i="13"/>
  <c r="AA96" i="13"/>
  <c r="AB63" i="13"/>
  <c r="AB84" i="13"/>
  <c r="Z102" i="13"/>
  <c r="Z78" i="13"/>
  <c r="Z98" i="13"/>
  <c r="O172" i="13"/>
  <c r="Z60" i="13"/>
  <c r="O66" i="13"/>
  <c r="O65" i="13"/>
  <c r="O38" i="13"/>
  <c r="AB35" i="13"/>
  <c r="AB140" i="13"/>
  <c r="O73" i="13"/>
  <c r="AB65" i="13"/>
  <c r="AB172" i="13"/>
  <c r="Z35" i="13"/>
  <c r="AA140" i="13"/>
  <c r="Z140" i="13"/>
  <c r="AB60" i="13"/>
  <c r="Z73" i="13"/>
  <c r="AA73" i="13"/>
  <c r="AA65" i="13"/>
  <c r="AA98" i="13"/>
  <c r="O140" i="13"/>
  <c r="Z65" i="13"/>
  <c r="O78" i="13"/>
  <c r="O84" i="13"/>
  <c r="O60" i="13"/>
  <c r="O102" i="13"/>
  <c r="AB102" i="13"/>
  <c r="AA102" i="13"/>
  <c r="AA78" i="13"/>
  <c r="AB78" i="13"/>
  <c r="AA63" i="13"/>
  <c r="Z84" i="13"/>
  <c r="AA84" i="13"/>
  <c r="Z63" i="13"/>
  <c r="AB38" i="13"/>
  <c r="Z38" i="13"/>
  <c r="AA38" i="13"/>
  <c r="AA150" i="13"/>
  <c r="O96" i="13"/>
  <c r="AB150" i="13"/>
  <c r="AA60" i="13"/>
  <c r="O63" i="13"/>
  <c r="AA35" i="13"/>
  <c r="O35" i="13"/>
  <c r="Z172" i="13"/>
  <c r="AA172" i="13"/>
  <c r="Z150" i="13"/>
  <c r="Z96" i="13"/>
  <c r="AB34" i="13"/>
  <c r="AA34" i="13"/>
  <c r="Z34" i="13"/>
  <c r="O34" i="13"/>
  <c r="Z66" i="13"/>
  <c r="AA66" i="13"/>
  <c r="AB66" i="13"/>
  <c r="AB96" i="13"/>
  <c r="Z162" i="13"/>
  <c r="O162" i="13"/>
  <c r="AB162" i="13"/>
  <c r="AA162" i="13"/>
  <c r="AB15" i="13"/>
  <c r="AA15" i="13"/>
  <c r="Z15" i="13"/>
  <c r="O15" i="13"/>
  <c r="AB104" i="13"/>
  <c r="Z104" i="13"/>
  <c r="O104" i="13"/>
  <c r="AA104" i="13"/>
  <c r="AB158" i="13"/>
  <c r="Z158" i="13"/>
  <c r="O158" i="13"/>
  <c r="AA158" i="13"/>
  <c r="AA117" i="13"/>
  <c r="AB117" i="13"/>
  <c r="Z117" i="13"/>
  <c r="O117" i="13"/>
  <c r="Z120" i="13"/>
  <c r="AB120" i="13"/>
  <c r="O120" i="13"/>
  <c r="AA120" i="13"/>
  <c r="O31" i="13"/>
  <c r="AB31" i="13"/>
  <c r="AA31" i="13"/>
  <c r="Z31" i="13"/>
  <c r="O26" i="13"/>
  <c r="Z26" i="13"/>
  <c r="AA26" i="13"/>
  <c r="AB26" i="13"/>
  <c r="AA75" i="13"/>
  <c r="O75" i="13"/>
  <c r="AB75" i="13"/>
  <c r="Z75" i="13"/>
  <c r="O169" i="13"/>
  <c r="AB169" i="13"/>
  <c r="AA169" i="13"/>
  <c r="Z169" i="13"/>
  <c r="AA153" i="13"/>
  <c r="AB153" i="13"/>
  <c r="Z153" i="13"/>
  <c r="O153" i="13"/>
  <c r="AB152" i="13"/>
  <c r="AA152" i="13"/>
  <c r="Z152" i="13"/>
  <c r="O152" i="13"/>
  <c r="AB74" i="13"/>
  <c r="AA74" i="13"/>
  <c r="Z74" i="13"/>
  <c r="O74" i="13"/>
  <c r="AA147" i="13"/>
  <c r="AB147" i="13"/>
  <c r="Z147" i="13"/>
  <c r="O147" i="13"/>
  <c r="O83" i="13"/>
  <c r="AA83" i="13"/>
  <c r="Z83" i="13"/>
  <c r="AB83" i="13"/>
  <c r="O55" i="13"/>
  <c r="Z55" i="13"/>
  <c r="AB55" i="13"/>
  <c r="AA55" i="13"/>
  <c r="AA70" i="13"/>
  <c r="O70" i="13"/>
  <c r="AB70" i="13"/>
  <c r="Z70" i="13"/>
  <c r="AB27" i="13"/>
  <c r="O27" i="13"/>
  <c r="AA27" i="13"/>
  <c r="Z27" i="13"/>
  <c r="Z114" i="13"/>
  <c r="O114" i="13"/>
  <c r="AB114" i="13"/>
  <c r="AA114" i="13"/>
  <c r="Z51" i="13"/>
  <c r="O51" i="13"/>
  <c r="AB51" i="13"/>
  <c r="AA51" i="13"/>
  <c r="O42" i="13"/>
  <c r="AB42" i="13"/>
  <c r="AA42" i="13"/>
  <c r="Z42" i="13"/>
  <c r="O170" i="13"/>
  <c r="AB170" i="13"/>
  <c r="AA170" i="13"/>
  <c r="Z170" i="13"/>
  <c r="AA148" i="13"/>
  <c r="O148" i="13"/>
  <c r="AB148" i="13"/>
  <c r="Z148" i="13"/>
  <c r="AB136" i="13"/>
  <c r="Z136" i="13"/>
  <c r="AA136" i="13"/>
  <c r="O136" i="13"/>
  <c r="AB108" i="13"/>
  <c r="O108" i="13"/>
  <c r="Z108" i="13"/>
  <c r="AA108" i="13"/>
  <c r="AA99" i="13"/>
  <c r="O99" i="13"/>
  <c r="AB99" i="13"/>
  <c r="Z99" i="13"/>
  <c r="Z53" i="13"/>
  <c r="AB53" i="13"/>
  <c r="O53" i="13"/>
  <c r="AA53" i="13"/>
  <c r="Z39" i="13"/>
  <c r="AB39" i="13"/>
  <c r="O39" i="13"/>
  <c r="AA39" i="13"/>
  <c r="AB105" i="13"/>
  <c r="AA105" i="13"/>
  <c r="Z105" i="13"/>
  <c r="O105" i="13"/>
  <c r="AA81" i="13"/>
  <c r="Z81" i="13"/>
  <c r="AB81" i="13"/>
  <c r="O81" i="13"/>
  <c r="AB171" i="13"/>
  <c r="O171" i="13"/>
  <c r="AA171" i="13"/>
  <c r="Z171" i="13"/>
  <c r="AB143" i="13"/>
  <c r="O143" i="13"/>
  <c r="AA143" i="13"/>
  <c r="Z143" i="13"/>
  <c r="AB156" i="13"/>
  <c r="O156" i="13"/>
  <c r="Z156" i="13"/>
  <c r="AA156" i="13"/>
  <c r="AA125" i="13"/>
  <c r="AB125" i="13"/>
  <c r="Z125" i="13"/>
  <c r="O125" i="13"/>
  <c r="AB159" i="13"/>
  <c r="O159" i="13"/>
  <c r="Z159" i="13"/>
  <c r="AA159" i="13"/>
  <c r="AA19" i="13"/>
  <c r="Z19" i="13"/>
  <c r="O19" i="13"/>
  <c r="AB19" i="13"/>
  <c r="Z40" i="13"/>
  <c r="O40" i="13"/>
  <c r="AA40" i="13"/>
  <c r="AB40" i="13"/>
  <c r="AA50" i="13"/>
  <c r="Z50" i="13"/>
  <c r="O50" i="13"/>
  <c r="AB50" i="13"/>
  <c r="O16" i="13"/>
  <c r="AB16" i="13"/>
  <c r="AA16" i="13"/>
  <c r="Z16" i="13"/>
  <c r="O144" i="13"/>
  <c r="AB144" i="13"/>
  <c r="AA144" i="13"/>
  <c r="Z144" i="13"/>
  <c r="AB54" i="13"/>
  <c r="AA54" i="13"/>
  <c r="Z54" i="13"/>
  <c r="O54" i="13"/>
  <c r="E16" i="13"/>
  <c r="AA149" i="13"/>
  <c r="O149" i="13"/>
  <c r="Z149" i="13"/>
  <c r="AB149" i="13"/>
  <c r="AB168" i="13"/>
  <c r="Z168" i="13"/>
  <c r="O168" i="13"/>
  <c r="AA168" i="13"/>
  <c r="AB137" i="13"/>
  <c r="Z137" i="13"/>
  <c r="AA137" i="13"/>
  <c r="O137" i="13"/>
  <c r="AB151" i="13"/>
  <c r="AA151" i="13"/>
  <c r="Z151" i="13"/>
  <c r="O151" i="13"/>
  <c r="O106" i="13"/>
  <c r="Z106" i="13"/>
  <c r="AB106" i="13"/>
  <c r="AA106" i="13"/>
  <c r="AB103" i="13"/>
  <c r="Z103" i="13"/>
  <c r="AA103" i="13"/>
  <c r="O103" i="13"/>
  <c r="O44" i="13"/>
  <c r="Z44" i="13"/>
  <c r="AB44" i="13"/>
  <c r="AA44" i="13"/>
  <c r="Z91" i="13"/>
  <c r="AB91" i="13"/>
  <c r="O91" i="13"/>
  <c r="AA91" i="13"/>
  <c r="AA88" i="13"/>
  <c r="O88" i="13"/>
  <c r="Z88" i="13"/>
  <c r="AB88" i="13"/>
  <c r="AB23" i="13"/>
  <c r="AA23" i="13"/>
  <c r="O23" i="13"/>
  <c r="Z23" i="13"/>
  <c r="AB24" i="13"/>
  <c r="AA24" i="13"/>
  <c r="Z24" i="13"/>
  <c r="O24" i="13"/>
  <c r="Z122" i="13"/>
  <c r="AB122" i="13"/>
  <c r="O122" i="13"/>
  <c r="AA122" i="13"/>
  <c r="AB126" i="13"/>
  <c r="Z126" i="13"/>
  <c r="AA126" i="13"/>
  <c r="O126" i="13"/>
  <c r="O141" i="13"/>
  <c r="AB141" i="13"/>
  <c r="Z141" i="13"/>
  <c r="AA141" i="13"/>
  <c r="Z138" i="13"/>
  <c r="O138" i="13"/>
  <c r="AB138" i="13"/>
  <c r="AA138" i="13"/>
  <c r="AB157" i="13"/>
  <c r="Z157" i="13"/>
  <c r="O157" i="13"/>
  <c r="AA157" i="13"/>
  <c r="Z129" i="13"/>
  <c r="AA129" i="13"/>
  <c r="AB129" i="13"/>
  <c r="O129" i="13"/>
  <c r="AA69" i="13"/>
  <c r="O69" i="13"/>
  <c r="AB69" i="13"/>
  <c r="Z69" i="13"/>
  <c r="AA124" i="13"/>
  <c r="AB124" i="13"/>
  <c r="O124" i="13"/>
  <c r="Z124" i="13"/>
  <c r="Z116" i="13"/>
  <c r="AB116" i="13"/>
  <c r="AA116" i="13"/>
  <c r="O116" i="13"/>
  <c r="Z90" i="13"/>
  <c r="AA90" i="13"/>
  <c r="AB90" i="13"/>
  <c r="O90" i="13"/>
  <c r="AA87" i="13"/>
  <c r="AB87" i="13"/>
  <c r="Z87" i="13"/>
  <c r="O87" i="13"/>
  <c r="AB33" i="13"/>
  <c r="O33" i="13"/>
  <c r="Z33" i="13"/>
  <c r="AA33" i="13"/>
  <c r="AB62" i="13"/>
  <c r="Z62" i="13"/>
  <c r="O62" i="13"/>
  <c r="AA62" i="13"/>
  <c r="AB28" i="13"/>
  <c r="AA28" i="13"/>
  <c r="Z28" i="13"/>
  <c r="O28" i="13"/>
  <c r="AA20" i="13"/>
  <c r="Z20" i="13"/>
  <c r="O20" i="13"/>
  <c r="AB20" i="13"/>
  <c r="AA49" i="13"/>
  <c r="AB49" i="13"/>
  <c r="O49" i="13"/>
  <c r="Z49" i="13"/>
  <c r="AB22" i="13"/>
  <c r="AA22" i="13"/>
  <c r="O22" i="13"/>
  <c r="Z22" i="13"/>
  <c r="Z139" i="13"/>
  <c r="O139" i="13"/>
  <c r="AA139" i="13"/>
  <c r="AB139" i="13"/>
  <c r="AB112" i="13"/>
  <c r="AA112" i="13"/>
  <c r="Z112" i="13"/>
  <c r="O112" i="13"/>
  <c r="AA30" i="13"/>
  <c r="O30" i="13"/>
  <c r="AB30" i="13"/>
  <c r="Z30" i="13"/>
  <c r="O155" i="13"/>
  <c r="AB155" i="13"/>
  <c r="AA155" i="13"/>
  <c r="Z155" i="13"/>
  <c r="AA93" i="13"/>
  <c r="AB93" i="13"/>
  <c r="Z93" i="13"/>
  <c r="O93" i="13"/>
  <c r="AB86" i="13"/>
  <c r="Z86" i="13"/>
  <c r="O86" i="13"/>
  <c r="AA86" i="13"/>
  <c r="AA64" i="13"/>
  <c r="AB64" i="13"/>
  <c r="O64" i="13"/>
  <c r="Z64" i="13"/>
  <c r="AA89" i="13"/>
  <c r="AB89" i="13"/>
  <c r="Z89" i="13"/>
  <c r="O89" i="13"/>
  <c r="AB85" i="13"/>
  <c r="Z85" i="13"/>
  <c r="AA85" i="13"/>
  <c r="O85" i="13"/>
  <c r="W7" i="13"/>
  <c r="J6" i="14" s="1"/>
  <c r="W8" i="13"/>
  <c r="W9" i="13"/>
  <c r="W6" i="13"/>
  <c r="K6" i="14" s="1"/>
  <c r="W10" i="13"/>
  <c r="M6" i="14" s="1"/>
  <c r="AB113" i="13"/>
  <c r="AA113" i="13"/>
  <c r="O113" i="13"/>
  <c r="Z113" i="13"/>
  <c r="J3" i="11"/>
  <c r="AC6" i="12"/>
  <c r="AC13" i="12" s="1"/>
  <c r="O24" i="11"/>
  <c r="Z24" i="11"/>
  <c r="AB24" i="11"/>
  <c r="AA24" i="11"/>
  <c r="O76" i="11"/>
  <c r="Z76" i="11"/>
  <c r="AA76" i="11"/>
  <c r="AB76" i="11"/>
  <c r="O54" i="11"/>
  <c r="AA54" i="11"/>
  <c r="AB54" i="11"/>
  <c r="Z54" i="11"/>
  <c r="O86" i="11"/>
  <c r="AA86" i="11"/>
  <c r="AB86" i="11"/>
  <c r="Z86" i="11"/>
  <c r="O103" i="11"/>
  <c r="Z103" i="11"/>
  <c r="AA103" i="11"/>
  <c r="AB103" i="11"/>
  <c r="O110" i="11"/>
  <c r="AA110" i="11"/>
  <c r="AB110" i="11"/>
  <c r="Z110" i="11"/>
  <c r="O150" i="11"/>
  <c r="AA150" i="11"/>
  <c r="AB150" i="11"/>
  <c r="Z150" i="11"/>
  <c r="O129" i="11"/>
  <c r="Z129" i="11"/>
  <c r="AA129" i="11"/>
  <c r="AB129" i="11"/>
  <c r="O132" i="11"/>
  <c r="Z132" i="11"/>
  <c r="AA132" i="11"/>
  <c r="AB132" i="11"/>
  <c r="O91" i="11"/>
  <c r="AB91" i="11"/>
  <c r="Z91" i="11"/>
  <c r="AA91" i="11"/>
  <c r="O53" i="11"/>
  <c r="Z53" i="11"/>
  <c r="AA53" i="11"/>
  <c r="AB53" i="11"/>
  <c r="O34" i="11"/>
  <c r="Z34" i="11"/>
  <c r="AA34" i="11"/>
  <c r="AB34" i="11"/>
  <c r="O127" i="11"/>
  <c r="Z127" i="11"/>
  <c r="AA127" i="11"/>
  <c r="AB127" i="11"/>
  <c r="O39" i="11"/>
  <c r="Z39" i="11"/>
  <c r="AA39" i="11"/>
  <c r="AB39" i="11"/>
  <c r="O64" i="11"/>
  <c r="Z64" i="11"/>
  <c r="AB64" i="11"/>
  <c r="AA64" i="11"/>
  <c r="O62" i="11"/>
  <c r="AA62" i="11"/>
  <c r="AB62" i="11"/>
  <c r="Z62" i="11"/>
  <c r="O83" i="11"/>
  <c r="AB83" i="11"/>
  <c r="Z83" i="11"/>
  <c r="AA83" i="11"/>
  <c r="O90" i="11"/>
  <c r="Z90" i="11"/>
  <c r="AA90" i="11"/>
  <c r="AB90" i="11"/>
  <c r="O124" i="11"/>
  <c r="Z124" i="11"/>
  <c r="AA124" i="11"/>
  <c r="AB124" i="11"/>
  <c r="O156" i="11"/>
  <c r="Z156" i="11"/>
  <c r="AA156" i="11"/>
  <c r="AB156" i="11"/>
  <c r="O153" i="11"/>
  <c r="Z153" i="11"/>
  <c r="AA153" i="11"/>
  <c r="AB153" i="11"/>
  <c r="O142" i="11"/>
  <c r="AA142" i="11"/>
  <c r="AB142" i="11"/>
  <c r="Z142" i="11"/>
  <c r="O20" i="11"/>
  <c r="Z20" i="11"/>
  <c r="AA20" i="11"/>
  <c r="AB20" i="11"/>
  <c r="O31" i="11"/>
  <c r="Z31" i="11"/>
  <c r="AA31" i="11"/>
  <c r="AB31" i="11"/>
  <c r="O18" i="11"/>
  <c r="Z18" i="11"/>
  <c r="AA18" i="11"/>
  <c r="AB18" i="11"/>
  <c r="O162" i="11"/>
  <c r="Z162" i="11"/>
  <c r="AA162" i="11"/>
  <c r="AB162" i="11"/>
  <c r="O168" i="11"/>
  <c r="Z168" i="11"/>
  <c r="AA168" i="11"/>
  <c r="AB168" i="11"/>
  <c r="O40" i="11"/>
  <c r="Z40" i="11"/>
  <c r="AA40" i="11"/>
  <c r="AB40" i="11"/>
  <c r="O88" i="11"/>
  <c r="Z88" i="11"/>
  <c r="AA88" i="11"/>
  <c r="AB88" i="11"/>
  <c r="O42" i="11"/>
  <c r="Z42" i="11"/>
  <c r="AA42" i="11"/>
  <c r="AB42" i="11"/>
  <c r="O48" i="11"/>
  <c r="Z48" i="11"/>
  <c r="AB48" i="11"/>
  <c r="AA48" i="11"/>
  <c r="O57" i="11"/>
  <c r="Z57" i="11"/>
  <c r="AA57" i="11"/>
  <c r="AB57" i="11"/>
  <c r="O81" i="11"/>
  <c r="Z81" i="11"/>
  <c r="AA81" i="11"/>
  <c r="AB81" i="11"/>
  <c r="O94" i="11"/>
  <c r="AA94" i="11"/>
  <c r="AB94" i="11"/>
  <c r="Z94" i="11"/>
  <c r="O114" i="11"/>
  <c r="Z114" i="11"/>
  <c r="AA114" i="11"/>
  <c r="AB114" i="11"/>
  <c r="O159" i="11"/>
  <c r="Z159" i="11"/>
  <c r="AA159" i="11"/>
  <c r="AB159" i="11"/>
  <c r="O154" i="11"/>
  <c r="Z154" i="11"/>
  <c r="AA154" i="11"/>
  <c r="AB154" i="11"/>
  <c r="O146" i="11"/>
  <c r="Z146" i="11"/>
  <c r="AA146" i="11"/>
  <c r="AB146" i="11"/>
  <c r="O87" i="11"/>
  <c r="Z87" i="11"/>
  <c r="AA87" i="11"/>
  <c r="AB87" i="11"/>
  <c r="O134" i="11"/>
  <c r="AA134" i="11"/>
  <c r="AB134" i="11"/>
  <c r="Z134" i="11"/>
  <c r="O38" i="11"/>
  <c r="AA38" i="11"/>
  <c r="AB38" i="11"/>
  <c r="Z38" i="11"/>
  <c r="O37" i="11"/>
  <c r="Z37" i="11"/>
  <c r="AA37" i="11"/>
  <c r="AB37" i="11"/>
  <c r="O135" i="11"/>
  <c r="Z135" i="11"/>
  <c r="AA135" i="11"/>
  <c r="AB135" i="11"/>
  <c r="O27" i="11"/>
  <c r="AB27" i="11"/>
  <c r="AA27" i="11"/>
  <c r="Z27" i="11"/>
  <c r="O30" i="11"/>
  <c r="AA30" i="11"/>
  <c r="AB30" i="11"/>
  <c r="Z30" i="11"/>
  <c r="O78" i="11"/>
  <c r="AA78" i="11"/>
  <c r="AB78" i="11"/>
  <c r="Z78" i="11"/>
  <c r="O130" i="11"/>
  <c r="Z130" i="11"/>
  <c r="AA130" i="11"/>
  <c r="AB130" i="11"/>
  <c r="O164" i="11"/>
  <c r="Z164" i="11"/>
  <c r="AA164" i="11"/>
  <c r="AB164" i="11"/>
  <c r="O119" i="11"/>
  <c r="Z119" i="11"/>
  <c r="AA119" i="11"/>
  <c r="AB119" i="11"/>
  <c r="O113" i="11"/>
  <c r="Z113" i="11"/>
  <c r="AA113" i="11"/>
  <c r="AB113" i="11"/>
  <c r="O128" i="11"/>
  <c r="Z128" i="11"/>
  <c r="AA128" i="11"/>
  <c r="AB128" i="11"/>
  <c r="O52" i="11"/>
  <c r="Z52" i="11"/>
  <c r="AA52" i="11"/>
  <c r="AB52" i="11"/>
  <c r="O99" i="11"/>
  <c r="AB99" i="11"/>
  <c r="Z99" i="11"/>
  <c r="AA99" i="11"/>
  <c r="O122" i="11"/>
  <c r="Z122" i="11"/>
  <c r="AA122" i="11"/>
  <c r="AB122" i="11"/>
  <c r="O123" i="11"/>
  <c r="AB123" i="11"/>
  <c r="Z123" i="11"/>
  <c r="AA123" i="11"/>
  <c r="O138" i="11"/>
  <c r="Z138" i="11"/>
  <c r="AA138" i="11"/>
  <c r="AB138" i="11"/>
  <c r="O163" i="11"/>
  <c r="AB163" i="11"/>
  <c r="Z163" i="11"/>
  <c r="AA163" i="11"/>
  <c r="O166" i="11"/>
  <c r="AA166" i="11"/>
  <c r="AB166" i="11"/>
  <c r="Z166" i="11"/>
  <c r="O46" i="11"/>
  <c r="AA46" i="11"/>
  <c r="AB46" i="11"/>
  <c r="Z46" i="11"/>
  <c r="O102" i="11"/>
  <c r="AA102" i="11"/>
  <c r="AB102" i="11"/>
  <c r="Z102" i="11"/>
  <c r="O47" i="11"/>
  <c r="Z47" i="11"/>
  <c r="AA47" i="11"/>
  <c r="AB47" i="11"/>
  <c r="O56" i="11"/>
  <c r="Z56" i="11"/>
  <c r="AA56" i="11"/>
  <c r="AB56" i="11"/>
  <c r="O112" i="11"/>
  <c r="Z112" i="11"/>
  <c r="AA112" i="11"/>
  <c r="AB112" i="11"/>
  <c r="O165" i="11"/>
  <c r="Z165" i="11"/>
  <c r="AA165" i="11"/>
  <c r="AB165" i="11"/>
  <c r="O145" i="11"/>
  <c r="Z145" i="11"/>
  <c r="AA145" i="11"/>
  <c r="AB145" i="11"/>
  <c r="O137" i="11"/>
  <c r="Z137" i="11"/>
  <c r="AA137" i="11"/>
  <c r="AB137" i="11"/>
  <c r="O33" i="11"/>
  <c r="Z33" i="11"/>
  <c r="AA33" i="11"/>
  <c r="AB33" i="11"/>
  <c r="O74" i="11"/>
  <c r="Z74" i="11"/>
  <c r="AA74" i="11"/>
  <c r="AB74" i="11"/>
  <c r="O45" i="11"/>
  <c r="Z45" i="11"/>
  <c r="AA45" i="11"/>
  <c r="AB45" i="11"/>
  <c r="O126" i="11"/>
  <c r="AA126" i="11"/>
  <c r="AB126" i="11"/>
  <c r="Z126" i="11"/>
  <c r="O105" i="11"/>
  <c r="Z105" i="11"/>
  <c r="AA105" i="11"/>
  <c r="AB105" i="11"/>
  <c r="O41" i="11"/>
  <c r="Z41" i="11"/>
  <c r="AA41" i="11"/>
  <c r="AB41" i="11"/>
  <c r="O21" i="11"/>
  <c r="Z21" i="11"/>
  <c r="AA21" i="11"/>
  <c r="AB21" i="11"/>
  <c r="O36" i="11"/>
  <c r="Z36" i="11"/>
  <c r="AA36" i="11"/>
  <c r="AB36" i="11"/>
  <c r="O51" i="11"/>
  <c r="AB51" i="11"/>
  <c r="Z51" i="11"/>
  <c r="AA51" i="11"/>
  <c r="O69" i="11"/>
  <c r="Z69" i="11"/>
  <c r="AA69" i="11"/>
  <c r="AB69" i="11"/>
  <c r="O61" i="11"/>
  <c r="Z61" i="11"/>
  <c r="AA61" i="11"/>
  <c r="AB61" i="11"/>
  <c r="O82" i="11"/>
  <c r="Z82" i="11"/>
  <c r="AA82" i="11"/>
  <c r="AB82" i="11"/>
  <c r="O95" i="11"/>
  <c r="Z95" i="11"/>
  <c r="AA95" i="11"/>
  <c r="AB95" i="11"/>
  <c r="O157" i="11"/>
  <c r="Z157" i="11"/>
  <c r="AA157" i="11"/>
  <c r="AB157" i="11"/>
  <c r="O131" i="11"/>
  <c r="AB131" i="11"/>
  <c r="Z131" i="11"/>
  <c r="AA131" i="11"/>
  <c r="O169" i="11"/>
  <c r="Z169" i="11"/>
  <c r="AA169" i="11"/>
  <c r="AB169" i="11"/>
  <c r="O147" i="11"/>
  <c r="AB147" i="11"/>
  <c r="Z147" i="11"/>
  <c r="AA147" i="11"/>
  <c r="O143" i="11"/>
  <c r="Z143" i="11"/>
  <c r="AA143" i="11"/>
  <c r="AB143" i="11"/>
  <c r="O66" i="11"/>
  <c r="Z66" i="11"/>
  <c r="AA66" i="11"/>
  <c r="AB66" i="11"/>
  <c r="O141" i="11"/>
  <c r="Z141" i="11"/>
  <c r="AA141" i="11"/>
  <c r="AB141" i="11"/>
  <c r="O59" i="11"/>
  <c r="AB59" i="11"/>
  <c r="AA59" i="11"/>
  <c r="Z59" i="11"/>
  <c r="W10" i="11"/>
  <c r="W9" i="11"/>
  <c r="W8" i="11"/>
  <c r="W7" i="11"/>
  <c r="W6" i="11"/>
  <c r="Q15" i="11"/>
  <c r="Z16" i="11"/>
  <c r="O16" i="11"/>
  <c r="AB16" i="11"/>
  <c r="AA16" i="11"/>
  <c r="E16" i="11"/>
  <c r="E17" i="11" s="1"/>
  <c r="E18" i="11" s="1"/>
  <c r="E16" i="10"/>
  <c r="E17" i="10" s="1"/>
  <c r="J3" i="10"/>
  <c r="W6" i="8"/>
  <c r="S6" i="10"/>
  <c r="M38" i="10"/>
  <c r="W38" i="10"/>
  <c r="X38" i="10"/>
  <c r="V38" i="10"/>
  <c r="M76" i="10"/>
  <c r="V76" i="10"/>
  <c r="W76" i="10"/>
  <c r="X76" i="10"/>
  <c r="M83" i="10"/>
  <c r="X83" i="10"/>
  <c r="V83" i="10"/>
  <c r="W83" i="10"/>
  <c r="M82" i="10"/>
  <c r="V82" i="10"/>
  <c r="W82" i="10"/>
  <c r="X82" i="10"/>
  <c r="M100" i="10"/>
  <c r="V100" i="10"/>
  <c r="W100" i="10"/>
  <c r="X100" i="10"/>
  <c r="M136" i="10"/>
  <c r="V136" i="10"/>
  <c r="W136" i="10"/>
  <c r="X136" i="10"/>
  <c r="M31" i="10"/>
  <c r="V31" i="10"/>
  <c r="W31" i="10"/>
  <c r="X31" i="10"/>
  <c r="M108" i="10"/>
  <c r="V108" i="10"/>
  <c r="W108" i="10"/>
  <c r="X108" i="10"/>
  <c r="M146" i="10"/>
  <c r="V146" i="10"/>
  <c r="W146" i="10"/>
  <c r="X146" i="10"/>
  <c r="M154" i="10"/>
  <c r="V154" i="10"/>
  <c r="W154" i="10"/>
  <c r="X154" i="10"/>
  <c r="M36" i="10"/>
  <c r="V36" i="10"/>
  <c r="W36" i="10"/>
  <c r="X36" i="10"/>
  <c r="M63" i="10"/>
  <c r="V63" i="10"/>
  <c r="W63" i="10"/>
  <c r="X63" i="10"/>
  <c r="M48" i="10"/>
  <c r="V48" i="10"/>
  <c r="W48" i="10"/>
  <c r="X48" i="10"/>
  <c r="M44" i="10"/>
  <c r="V44" i="10"/>
  <c r="W44" i="10"/>
  <c r="X44" i="10"/>
  <c r="M84" i="10"/>
  <c r="V84" i="10"/>
  <c r="W84" i="10"/>
  <c r="X84" i="10"/>
  <c r="M68" i="10"/>
  <c r="V68" i="10"/>
  <c r="W68" i="10"/>
  <c r="X68" i="10"/>
  <c r="M101" i="10"/>
  <c r="V101" i="10"/>
  <c r="W101" i="10"/>
  <c r="X101" i="10"/>
  <c r="M139" i="10"/>
  <c r="X139" i="10"/>
  <c r="V139" i="10"/>
  <c r="W139" i="10"/>
  <c r="M99" i="10"/>
  <c r="X99" i="10"/>
  <c r="V99" i="10"/>
  <c r="W99" i="10"/>
  <c r="M69" i="10"/>
  <c r="V69" i="10"/>
  <c r="W69" i="10"/>
  <c r="X69" i="10"/>
  <c r="M37" i="10"/>
  <c r="V37" i="10"/>
  <c r="W37" i="10"/>
  <c r="X37" i="10"/>
  <c r="M87" i="10"/>
  <c r="V87" i="10"/>
  <c r="W87" i="10"/>
  <c r="X87" i="10"/>
  <c r="M112" i="10"/>
  <c r="V112" i="10"/>
  <c r="W112" i="10"/>
  <c r="X112" i="10"/>
  <c r="M54" i="10"/>
  <c r="W54" i="10"/>
  <c r="X54" i="10"/>
  <c r="V54" i="10"/>
  <c r="M52" i="10"/>
  <c r="V52" i="10"/>
  <c r="W52" i="10"/>
  <c r="X52" i="10"/>
  <c r="M47" i="10"/>
  <c r="V47" i="10"/>
  <c r="W47" i="10"/>
  <c r="X47" i="10"/>
  <c r="M78" i="10"/>
  <c r="W78" i="10"/>
  <c r="X78" i="10"/>
  <c r="V78" i="10"/>
  <c r="M113" i="10"/>
  <c r="V113" i="10"/>
  <c r="W113" i="10"/>
  <c r="X113" i="10"/>
  <c r="M117" i="10"/>
  <c r="V117" i="10"/>
  <c r="W117" i="10"/>
  <c r="X117" i="10"/>
  <c r="M130" i="10"/>
  <c r="V130" i="10"/>
  <c r="W130" i="10"/>
  <c r="X130" i="10"/>
  <c r="M142" i="10"/>
  <c r="W142" i="10"/>
  <c r="X142" i="10"/>
  <c r="V142" i="10"/>
  <c r="M110" i="10"/>
  <c r="W110" i="10"/>
  <c r="X110" i="10"/>
  <c r="V110" i="10"/>
  <c r="M29" i="10"/>
  <c r="V29" i="10"/>
  <c r="W29" i="10"/>
  <c r="X29" i="10"/>
  <c r="M133" i="10"/>
  <c r="V133" i="10"/>
  <c r="W133" i="10"/>
  <c r="X133" i="10"/>
  <c r="M39" i="10"/>
  <c r="V39" i="10"/>
  <c r="W39" i="10"/>
  <c r="X39" i="10"/>
  <c r="M55" i="10"/>
  <c r="V55" i="10"/>
  <c r="W55" i="10"/>
  <c r="X55" i="10"/>
  <c r="M145" i="10"/>
  <c r="V145" i="10"/>
  <c r="W145" i="10"/>
  <c r="X145" i="10"/>
  <c r="M121" i="10"/>
  <c r="V121" i="10"/>
  <c r="W121" i="10"/>
  <c r="X121" i="10"/>
  <c r="M138" i="10"/>
  <c r="V138" i="10"/>
  <c r="W138" i="10"/>
  <c r="X138" i="10"/>
  <c r="M40" i="10"/>
  <c r="V40" i="10"/>
  <c r="W40" i="10"/>
  <c r="X40" i="10"/>
  <c r="M119" i="10"/>
  <c r="V119" i="10"/>
  <c r="W119" i="10"/>
  <c r="X119" i="10"/>
  <c r="M71" i="10"/>
  <c r="V71" i="10"/>
  <c r="W71" i="10"/>
  <c r="X71" i="10"/>
  <c r="M26" i="10"/>
  <c r="V26" i="10"/>
  <c r="W26" i="10"/>
  <c r="X26" i="10"/>
  <c r="M64" i="10"/>
  <c r="V64" i="10"/>
  <c r="W64" i="10"/>
  <c r="X64" i="10"/>
  <c r="M91" i="10"/>
  <c r="X91" i="10"/>
  <c r="V91" i="10"/>
  <c r="W91" i="10"/>
  <c r="M79" i="10"/>
  <c r="V79" i="10"/>
  <c r="W79" i="10"/>
  <c r="X79" i="10"/>
  <c r="M123" i="10"/>
  <c r="X123" i="10"/>
  <c r="V123" i="10"/>
  <c r="W123" i="10"/>
  <c r="M128" i="10"/>
  <c r="V128" i="10"/>
  <c r="W128" i="10"/>
  <c r="X128" i="10"/>
  <c r="M153" i="10"/>
  <c r="V153" i="10"/>
  <c r="W153" i="10"/>
  <c r="X153" i="10"/>
  <c r="M151" i="10"/>
  <c r="V151" i="10"/>
  <c r="W151" i="10"/>
  <c r="X151" i="10"/>
  <c r="M56" i="10"/>
  <c r="V56" i="10"/>
  <c r="W56" i="10"/>
  <c r="X56" i="10"/>
  <c r="M137" i="10"/>
  <c r="V137" i="10"/>
  <c r="W137" i="10"/>
  <c r="X137" i="10"/>
  <c r="M89" i="10"/>
  <c r="V89" i="10"/>
  <c r="W89" i="10"/>
  <c r="X89" i="10"/>
  <c r="M102" i="10"/>
  <c r="W102" i="10"/>
  <c r="X102" i="10"/>
  <c r="V102" i="10"/>
  <c r="M41" i="10"/>
  <c r="V41" i="10"/>
  <c r="W41" i="10"/>
  <c r="X41" i="10"/>
  <c r="M57" i="10"/>
  <c r="V57" i="10"/>
  <c r="W57" i="10"/>
  <c r="X57" i="10"/>
  <c r="M70" i="10"/>
  <c r="W70" i="10"/>
  <c r="X70" i="10"/>
  <c r="V70" i="10"/>
  <c r="M32" i="10"/>
  <c r="V32" i="10"/>
  <c r="W32" i="10"/>
  <c r="X32" i="10"/>
  <c r="M62" i="10"/>
  <c r="W62" i="10"/>
  <c r="X62" i="10"/>
  <c r="V62" i="10"/>
  <c r="M92" i="10"/>
  <c r="V92" i="10"/>
  <c r="W92" i="10"/>
  <c r="X92" i="10"/>
  <c r="M60" i="10"/>
  <c r="V60" i="10"/>
  <c r="W60" i="10"/>
  <c r="X60" i="10"/>
  <c r="M125" i="10"/>
  <c r="V125" i="10"/>
  <c r="W125" i="10"/>
  <c r="X125" i="10"/>
  <c r="M147" i="10"/>
  <c r="X147" i="10"/>
  <c r="V147" i="10"/>
  <c r="W147" i="10"/>
  <c r="M144" i="10"/>
  <c r="V144" i="10"/>
  <c r="W144" i="10"/>
  <c r="X144" i="10"/>
  <c r="M103" i="10"/>
  <c r="V103" i="10"/>
  <c r="W103" i="10"/>
  <c r="X103" i="10"/>
  <c r="S9" i="10"/>
  <c r="S7" i="10"/>
  <c r="S10" i="10"/>
  <c r="S8" i="10"/>
  <c r="O15" i="10"/>
  <c r="J23" i="1"/>
  <c r="L6" i="14" l="1"/>
  <c r="L13" i="14" s="1"/>
  <c r="L6" i="12"/>
  <c r="L13" i="12" s="1"/>
  <c r="M6" i="12"/>
  <c r="M13" i="12" s="1"/>
  <c r="M13" i="14"/>
  <c r="AB6" i="12"/>
  <c r="AB13" i="12" s="1"/>
  <c r="AB13" i="14"/>
  <c r="K6" i="12"/>
  <c r="K13" i="12" s="1"/>
  <c r="K13" i="14"/>
  <c r="J6" i="12"/>
  <c r="J13" i="12" s="1"/>
  <c r="J13" i="14"/>
  <c r="L16" i="13"/>
  <c r="AA11" i="13"/>
  <c r="Z11" i="13"/>
  <c r="AB10" i="13"/>
  <c r="AA10" i="13"/>
  <c r="AB12" i="13"/>
  <c r="AA12" i="13"/>
  <c r="Z12" i="13"/>
  <c r="AB11" i="13"/>
  <c r="Z10" i="13"/>
  <c r="Q15" i="13"/>
  <c r="E17" i="13"/>
  <c r="AB12" i="11"/>
  <c r="AB10" i="11"/>
  <c r="AB11" i="11"/>
  <c r="AA12" i="11"/>
  <c r="AA11" i="11"/>
  <c r="AA10" i="11"/>
  <c r="Z12" i="11"/>
  <c r="Z11" i="11"/>
  <c r="Z10" i="11"/>
  <c r="K6" i="8"/>
  <c r="K13" i="8" s="1"/>
  <c r="J6" i="8"/>
  <c r="V6" i="8"/>
  <c r="M6" i="8"/>
  <c r="L6" i="8"/>
  <c r="K16" i="11"/>
  <c r="P16" i="11" s="1"/>
  <c r="E19" i="11"/>
  <c r="K16" i="10"/>
  <c r="Q16" i="10"/>
  <c r="X12" i="10"/>
  <c r="X10" i="10"/>
  <c r="X11" i="10"/>
  <c r="W11" i="10"/>
  <c r="W12" i="10"/>
  <c r="V12" i="10"/>
  <c r="W10" i="10"/>
  <c r="V10" i="10"/>
  <c r="V11" i="10"/>
  <c r="N16" i="10"/>
  <c r="E18" i="10"/>
  <c r="C36" i="1"/>
  <c r="C37" i="1" s="1"/>
  <c r="F35" i="1"/>
  <c r="F28" i="1"/>
  <c r="C22" i="1"/>
  <c r="F21" i="1"/>
  <c r="F15" i="1"/>
  <c r="C16" i="1"/>
  <c r="F4" i="1"/>
  <c r="F5" i="1"/>
  <c r="F6" i="1"/>
  <c r="F3" i="1"/>
  <c r="AA14" i="13" l="1"/>
  <c r="Z6" i="14" s="1"/>
  <c r="E18" i="13"/>
  <c r="AB14" i="13"/>
  <c r="Y6" i="14" s="1"/>
  <c r="K16" i="13"/>
  <c r="Z14" i="13"/>
  <c r="AA6" i="14" s="1"/>
  <c r="Z14" i="11"/>
  <c r="E20" i="11"/>
  <c r="AA14" i="11"/>
  <c r="AB14" i="11"/>
  <c r="X14" i="10"/>
  <c r="W14" i="10"/>
  <c r="V14" i="10"/>
  <c r="P16" i="10"/>
  <c r="O16" i="10"/>
  <c r="K17" i="10" s="1"/>
  <c r="E19" i="10"/>
  <c r="C17" i="1"/>
  <c r="E16" i="1"/>
  <c r="D17" i="1" s="1"/>
  <c r="C23" i="1"/>
  <c r="C24" i="1" s="1"/>
  <c r="E22" i="1"/>
  <c r="D23" i="1" s="1"/>
  <c r="C38" i="1"/>
  <c r="C3" i="1"/>
  <c r="C10" i="1"/>
  <c r="E10" i="1" s="1"/>
  <c r="D11" i="1" s="1"/>
  <c r="Z6" i="12" l="1"/>
  <c r="Z13" i="12" s="1"/>
  <c r="Z13" i="14"/>
  <c r="AA6" i="12"/>
  <c r="AA13" i="12" s="1"/>
  <c r="AA13" i="14"/>
  <c r="Y6" i="12"/>
  <c r="Y13" i="12" s="1"/>
  <c r="Y13" i="14"/>
  <c r="M16" i="13"/>
  <c r="P16" i="13"/>
  <c r="S16" i="13" s="1"/>
  <c r="E19" i="13"/>
  <c r="U6" i="8"/>
  <c r="T6" i="8"/>
  <c r="S6" i="8"/>
  <c r="E21" i="11"/>
  <c r="R16" i="10"/>
  <c r="Q17" i="10"/>
  <c r="N17" i="10"/>
  <c r="O17" i="10" s="1"/>
  <c r="K18" i="10" s="1"/>
  <c r="E20" i="10"/>
  <c r="V13" i="8"/>
  <c r="W13" i="8"/>
  <c r="J13" i="8"/>
  <c r="M13" i="8"/>
  <c r="C11" i="1"/>
  <c r="E11" i="1" s="1"/>
  <c r="D12" i="1" s="1"/>
  <c r="C4" i="1"/>
  <c r="E3" i="1"/>
  <c r="D4" i="1" s="1"/>
  <c r="U16" i="13" l="1"/>
  <c r="T16" i="13"/>
  <c r="V16" i="13"/>
  <c r="E20" i="13"/>
  <c r="Q16" i="13"/>
  <c r="R16" i="13"/>
  <c r="E22" i="11"/>
  <c r="P17" i="10"/>
  <c r="N18" i="10"/>
  <c r="P18" i="10" s="1"/>
  <c r="Q18" i="10"/>
  <c r="E21" i="10"/>
  <c r="L13" i="8"/>
  <c r="W11" i="5"/>
  <c r="X11" i="5"/>
  <c r="X12" i="5"/>
  <c r="W10" i="5"/>
  <c r="X10" i="5"/>
  <c r="W12" i="5"/>
  <c r="V12" i="5"/>
  <c r="V11" i="5"/>
  <c r="V10" i="5"/>
  <c r="C5" i="1"/>
  <c r="E4" i="1"/>
  <c r="D5" i="1" s="1"/>
  <c r="C12" i="1"/>
  <c r="E12" i="1" s="1"/>
  <c r="K17" i="13" l="1"/>
  <c r="L17" i="13"/>
  <c r="E21" i="13"/>
  <c r="E23" i="11"/>
  <c r="R17" i="10"/>
  <c r="O18" i="10"/>
  <c r="K19" i="10" s="1"/>
  <c r="R18" i="10"/>
  <c r="E22" i="10"/>
  <c r="W14" i="5"/>
  <c r="T13" i="8" s="1"/>
  <c r="V14" i="5"/>
  <c r="U13" i="8" s="1"/>
  <c r="X14" i="5"/>
  <c r="S13" i="8" s="1"/>
  <c r="C6" i="1"/>
  <c r="E6" i="1" s="1"/>
  <c r="E5" i="1"/>
  <c r="D6" i="1" s="1"/>
  <c r="P17" i="13" l="1"/>
  <c r="S17" i="13" s="1"/>
  <c r="M17" i="13"/>
  <c r="E22" i="13"/>
  <c r="E24" i="11"/>
  <c r="N19" i="10"/>
  <c r="Q19" i="10"/>
  <c r="E23" i="10"/>
  <c r="U17" i="13" l="1"/>
  <c r="T17" i="13"/>
  <c r="R17" i="13"/>
  <c r="Q17" i="13"/>
  <c r="E23" i="13"/>
  <c r="V17" i="13"/>
  <c r="E25" i="11"/>
  <c r="O19" i="10"/>
  <c r="K20" i="10" s="1"/>
  <c r="P19" i="10"/>
  <c r="E24" i="10"/>
  <c r="E25" i="10" s="1"/>
  <c r="L18" i="13" l="1"/>
  <c r="K18" i="13"/>
  <c r="E24" i="13"/>
  <c r="E26" i="11"/>
  <c r="E26" i="10"/>
  <c r="R19" i="10"/>
  <c r="N20" i="10"/>
  <c r="Q20" i="10"/>
  <c r="Q11" i="5"/>
  <c r="M18" i="13" l="1"/>
  <c r="P18" i="13"/>
  <c r="S18" i="13" s="1"/>
  <c r="V18" i="13" s="1"/>
  <c r="E25" i="13"/>
  <c r="E27" i="11"/>
  <c r="E27" i="10"/>
  <c r="O20" i="10"/>
  <c r="K21" i="10" s="1"/>
  <c r="P20" i="10"/>
  <c r="U18" i="13" l="1"/>
  <c r="T18" i="13"/>
  <c r="R18" i="13"/>
  <c r="Q18" i="13"/>
  <c r="E26" i="13"/>
  <c r="E28" i="11"/>
  <c r="E28" i="10"/>
  <c r="R20" i="10"/>
  <c r="N21" i="10"/>
  <c r="Q21" i="10"/>
  <c r="K19" i="13" l="1"/>
  <c r="E27" i="13"/>
  <c r="L19" i="13"/>
  <c r="E29" i="11"/>
  <c r="E29" i="10"/>
  <c r="O21" i="10"/>
  <c r="K22" i="10" s="1"/>
  <c r="P21" i="10"/>
  <c r="R21" i="10" s="1"/>
  <c r="P19" i="13" l="1"/>
  <c r="S19" i="13" s="1"/>
  <c r="M19" i="13"/>
  <c r="E28" i="13"/>
  <c r="E30" i="11"/>
  <c r="E30" i="10"/>
  <c r="N22" i="10"/>
  <c r="Q22" i="10"/>
  <c r="U19" i="13" l="1"/>
  <c r="T19" i="13"/>
  <c r="E29" i="13"/>
  <c r="Q19" i="13"/>
  <c r="R19" i="13"/>
  <c r="V19" i="13"/>
  <c r="E31" i="11"/>
  <c r="E31" i="10"/>
  <c r="O22" i="10"/>
  <c r="K23" i="10" s="1"/>
  <c r="P22" i="10"/>
  <c r="R22" i="10" s="1"/>
  <c r="E30" i="13" l="1"/>
  <c r="L20" i="13"/>
  <c r="K20" i="13"/>
  <c r="E32" i="11"/>
  <c r="E32" i="10"/>
  <c r="N23" i="10"/>
  <c r="Q23" i="10"/>
  <c r="P20" i="13" l="1"/>
  <c r="S20" i="13" s="1"/>
  <c r="M20" i="13"/>
  <c r="E31" i="13"/>
  <c r="E33" i="11"/>
  <c r="E33" i="10"/>
  <c r="O23" i="10"/>
  <c r="K24" i="10" s="1"/>
  <c r="P23" i="10"/>
  <c r="R23" i="10" s="1"/>
  <c r="U20" i="13" l="1"/>
  <c r="T20" i="13"/>
  <c r="V20" i="13"/>
  <c r="Q20" i="13"/>
  <c r="R20" i="13"/>
  <c r="E32" i="13"/>
  <c r="E34" i="11"/>
  <c r="E34" i="10"/>
  <c r="N24" i="10"/>
  <c r="Q24" i="10"/>
  <c r="L21" i="13" l="1"/>
  <c r="K21" i="13"/>
  <c r="E33" i="13"/>
  <c r="E35" i="11"/>
  <c r="E35" i="10"/>
  <c r="O24" i="10"/>
  <c r="K25" i="10" s="1"/>
  <c r="P24" i="10"/>
  <c r="M21" i="13" l="1"/>
  <c r="P21" i="13"/>
  <c r="S21" i="13" s="1"/>
  <c r="V21" i="13" s="1"/>
  <c r="E34" i="13"/>
  <c r="E36" i="11"/>
  <c r="E36" i="10"/>
  <c r="Q25" i="10"/>
  <c r="N25" i="10"/>
  <c r="R24" i="10"/>
  <c r="U21" i="13" l="1"/>
  <c r="T21" i="13"/>
  <c r="Q21" i="13"/>
  <c r="R21" i="13"/>
  <c r="E35" i="13"/>
  <c r="E37" i="11"/>
  <c r="O25" i="10"/>
  <c r="K26" i="10" s="1"/>
  <c r="P25" i="10"/>
  <c r="R25" i="10" s="1"/>
  <c r="E37" i="10"/>
  <c r="K22" i="13" l="1"/>
  <c r="L22" i="13"/>
  <c r="E36" i="13"/>
  <c r="E38" i="11"/>
  <c r="E38" i="10"/>
  <c r="N26" i="10"/>
  <c r="Q26" i="10"/>
  <c r="P22" i="13" l="1"/>
  <c r="S22" i="13" s="1"/>
  <c r="V22" i="13" s="1"/>
  <c r="M22" i="13"/>
  <c r="E37" i="13"/>
  <c r="E39" i="11"/>
  <c r="O26" i="10"/>
  <c r="K27" i="10" s="1"/>
  <c r="P26" i="10"/>
  <c r="R26" i="10" s="1"/>
  <c r="E39" i="10"/>
  <c r="U22" i="13" l="1"/>
  <c r="T22" i="13"/>
  <c r="R22" i="13"/>
  <c r="Q22" i="13"/>
  <c r="E38" i="13"/>
  <c r="E40" i="11"/>
  <c r="E40" i="10"/>
  <c r="N27" i="10"/>
  <c r="Q27" i="10"/>
  <c r="L23" i="13" l="1"/>
  <c r="K23" i="13"/>
  <c r="E39" i="13"/>
  <c r="E41" i="11"/>
  <c r="O27" i="10"/>
  <c r="K28" i="10" s="1"/>
  <c r="P27" i="10"/>
  <c r="R27" i="10" s="1"/>
  <c r="E41" i="10"/>
  <c r="P23" i="13" l="1"/>
  <c r="S23" i="13" s="1"/>
  <c r="V23" i="13" s="1"/>
  <c r="M23" i="13"/>
  <c r="E40" i="13"/>
  <c r="E42" i="11"/>
  <c r="E42" i="10"/>
  <c r="N28" i="10"/>
  <c r="Q28" i="10"/>
  <c r="U23" i="13" l="1"/>
  <c r="T23" i="13"/>
  <c r="R23" i="13"/>
  <c r="Q23" i="13"/>
  <c r="E41" i="13"/>
  <c r="E43" i="11"/>
  <c r="O28" i="10"/>
  <c r="K29" i="10" s="1"/>
  <c r="P28" i="10"/>
  <c r="R28" i="10" s="1"/>
  <c r="E43" i="10"/>
  <c r="L24" i="13" l="1"/>
  <c r="K24" i="13"/>
  <c r="E42" i="13"/>
  <c r="E44" i="11"/>
  <c r="E44" i="10"/>
  <c r="N29" i="10"/>
  <c r="Q29" i="10"/>
  <c r="P24" i="13" l="1"/>
  <c r="S24" i="13" s="1"/>
  <c r="V24" i="13" s="1"/>
  <c r="M24" i="13"/>
  <c r="T24" i="13" s="1"/>
  <c r="E43" i="13"/>
  <c r="E45" i="11"/>
  <c r="O29" i="10"/>
  <c r="K30" i="10" s="1"/>
  <c r="P29" i="10"/>
  <c r="R29" i="10" s="1"/>
  <c r="E45" i="10"/>
  <c r="Q24" i="13" l="1"/>
  <c r="U24" i="13"/>
  <c r="R24" i="13"/>
  <c r="E44" i="13"/>
  <c r="E46" i="11"/>
  <c r="E46" i="10"/>
  <c r="Q30" i="10"/>
  <c r="N30" i="10"/>
  <c r="K25" i="13" l="1"/>
  <c r="L25" i="13"/>
  <c r="E45" i="13"/>
  <c r="E47" i="11"/>
  <c r="P30" i="10"/>
  <c r="R30" i="10" s="1"/>
  <c r="O30" i="10"/>
  <c r="K31" i="10" s="1"/>
  <c r="E47" i="10"/>
  <c r="M25" i="13" l="1"/>
  <c r="U25" i="13" s="1"/>
  <c r="P25" i="13"/>
  <c r="S25" i="13" s="1"/>
  <c r="V25" i="13" s="1"/>
  <c r="E46" i="13"/>
  <c r="E48" i="11"/>
  <c r="E48" i="10"/>
  <c r="Q31" i="10"/>
  <c r="N31" i="10"/>
  <c r="T25" i="13" l="1"/>
  <c r="Q25" i="13"/>
  <c r="R25" i="13"/>
  <c r="E47" i="13"/>
  <c r="E49" i="11"/>
  <c r="O31" i="10"/>
  <c r="K32" i="10" s="1"/>
  <c r="P31" i="10"/>
  <c r="R31" i="10" s="1"/>
  <c r="E49" i="10"/>
  <c r="K26" i="13" l="1"/>
  <c r="L26" i="13"/>
  <c r="E48" i="13"/>
  <c r="E50" i="11"/>
  <c r="Q32" i="10"/>
  <c r="N32" i="10"/>
  <c r="E50" i="10"/>
  <c r="P26" i="13" l="1"/>
  <c r="S26" i="13" s="1"/>
  <c r="V26" i="13" s="1"/>
  <c r="M26" i="13"/>
  <c r="E49" i="13"/>
  <c r="E51" i="11"/>
  <c r="E51" i="10"/>
  <c r="P32" i="10"/>
  <c r="R32" i="10" s="1"/>
  <c r="O32" i="10"/>
  <c r="K33" i="10" s="1"/>
  <c r="U26" i="13" l="1"/>
  <c r="T26" i="13"/>
  <c r="R26" i="13"/>
  <c r="Q26" i="13"/>
  <c r="E50" i="13"/>
  <c r="E52" i="11"/>
  <c r="Q33" i="10"/>
  <c r="N33" i="10"/>
  <c r="E52" i="10"/>
  <c r="K27" i="13" l="1"/>
  <c r="L27" i="13"/>
  <c r="E51" i="13"/>
  <c r="E53" i="11"/>
  <c r="E53" i="10"/>
  <c r="O33" i="10"/>
  <c r="K34" i="10" s="1"/>
  <c r="P33" i="10"/>
  <c r="R33" i="10" s="1"/>
  <c r="P27" i="13" l="1"/>
  <c r="S27" i="13" s="1"/>
  <c r="V27" i="13" s="1"/>
  <c r="M27" i="13"/>
  <c r="E52" i="13"/>
  <c r="E54" i="11"/>
  <c r="E54" i="10"/>
  <c r="N34" i="10"/>
  <c r="Q34" i="10"/>
  <c r="U27" i="13" l="1"/>
  <c r="T27" i="13"/>
  <c r="R27" i="13"/>
  <c r="Q27" i="13"/>
  <c r="E53" i="13"/>
  <c r="E55" i="11"/>
  <c r="O34" i="10"/>
  <c r="K35" i="10" s="1"/>
  <c r="P34" i="10"/>
  <c r="R34" i="10" s="1"/>
  <c r="E55" i="10"/>
  <c r="K28" i="13" l="1"/>
  <c r="L28" i="13"/>
  <c r="E54" i="13"/>
  <c r="E56" i="11"/>
  <c r="E56" i="10"/>
  <c r="N35" i="10"/>
  <c r="Q35" i="10"/>
  <c r="P28" i="13" l="1"/>
  <c r="S28" i="13" s="1"/>
  <c r="V28" i="13" s="1"/>
  <c r="M28" i="13"/>
  <c r="E55" i="13"/>
  <c r="E57" i="11"/>
  <c r="E57" i="10"/>
  <c r="O35" i="10"/>
  <c r="K36" i="10" s="1"/>
  <c r="P35" i="10"/>
  <c r="R35" i="10" s="1"/>
  <c r="U28" i="13" l="1"/>
  <c r="T28" i="13"/>
  <c r="R28" i="13"/>
  <c r="Q28" i="13"/>
  <c r="E56" i="13"/>
  <c r="E58" i="11"/>
  <c r="Q36" i="10"/>
  <c r="N36" i="10"/>
  <c r="E58" i="10"/>
  <c r="K29" i="13" l="1"/>
  <c r="L29" i="13"/>
  <c r="E57" i="13"/>
  <c r="E59" i="11"/>
  <c r="E59" i="10"/>
  <c r="O36" i="10"/>
  <c r="K37" i="10" s="1"/>
  <c r="P36" i="10"/>
  <c r="R36" i="10" s="1"/>
  <c r="M29" i="13" l="1"/>
  <c r="P29" i="13"/>
  <c r="S29" i="13" s="1"/>
  <c r="V29" i="13" s="1"/>
  <c r="E58" i="13"/>
  <c r="E60" i="11"/>
  <c r="Q37" i="10"/>
  <c r="N37" i="10"/>
  <c r="E60" i="10"/>
  <c r="U29" i="13" l="1"/>
  <c r="T29" i="13"/>
  <c r="Q29" i="13"/>
  <c r="R29" i="13"/>
  <c r="E59" i="13"/>
  <c r="E61" i="11"/>
  <c r="E61" i="10"/>
  <c r="P37" i="10"/>
  <c r="R37" i="10" s="1"/>
  <c r="O37" i="10"/>
  <c r="K38" i="10" s="1"/>
  <c r="L30" i="13" l="1"/>
  <c r="K30" i="13"/>
  <c r="E60" i="13"/>
  <c r="E62" i="11"/>
  <c r="N38" i="10"/>
  <c r="Q38" i="10"/>
  <c r="E62" i="10"/>
  <c r="P30" i="13" l="1"/>
  <c r="S30" i="13" s="1"/>
  <c r="V30" i="13" s="1"/>
  <c r="M30" i="13"/>
  <c r="E61" i="13"/>
  <c r="E63" i="11"/>
  <c r="E63" i="10"/>
  <c r="O38" i="10"/>
  <c r="K39" i="10" s="1"/>
  <c r="P38" i="10"/>
  <c r="R38" i="10" s="1"/>
  <c r="U30" i="13" l="1"/>
  <c r="T30" i="13"/>
  <c r="R30" i="13"/>
  <c r="Q30" i="13"/>
  <c r="E62" i="13"/>
  <c r="E64" i="11"/>
  <c r="Q39" i="10"/>
  <c r="N39" i="10"/>
  <c r="E64" i="10"/>
  <c r="K31" i="13" l="1"/>
  <c r="L31" i="13"/>
  <c r="E63" i="13"/>
  <c r="E65" i="11"/>
  <c r="E65" i="10"/>
  <c r="P39" i="10"/>
  <c r="R39" i="10" s="1"/>
  <c r="O39" i="10"/>
  <c r="K40" i="10" s="1"/>
  <c r="P31" i="13" l="1"/>
  <c r="S31" i="13" s="1"/>
  <c r="V31" i="13" s="1"/>
  <c r="M31" i="13"/>
  <c r="E64" i="13"/>
  <c r="E66" i="11"/>
  <c r="Q40" i="10"/>
  <c r="N40" i="10"/>
  <c r="E66" i="10"/>
  <c r="U31" i="13" l="1"/>
  <c r="T31" i="13"/>
  <c r="R31" i="13"/>
  <c r="Q31" i="13"/>
  <c r="E65" i="13"/>
  <c r="E67" i="11"/>
  <c r="E67" i="10"/>
  <c r="P40" i="10"/>
  <c r="R40" i="10" s="1"/>
  <c r="O40" i="10"/>
  <c r="K41" i="10" s="1"/>
  <c r="K32" i="13" l="1"/>
  <c r="L32" i="13"/>
  <c r="E66" i="13"/>
  <c r="E68" i="11"/>
  <c r="N41" i="10"/>
  <c r="Q41" i="10"/>
  <c r="E68" i="10"/>
  <c r="P32" i="13" l="1"/>
  <c r="S32" i="13" s="1"/>
  <c r="V32" i="13" s="1"/>
  <c r="M32" i="13"/>
  <c r="E67" i="13"/>
  <c r="E69" i="11"/>
  <c r="O41" i="10"/>
  <c r="K42" i="10" s="1"/>
  <c r="P41" i="10"/>
  <c r="R41" i="10" s="1"/>
  <c r="E69" i="10"/>
  <c r="U32" i="13" l="1"/>
  <c r="T32" i="13"/>
  <c r="R32" i="13"/>
  <c r="Q32" i="13"/>
  <c r="E68" i="13"/>
  <c r="E70" i="11"/>
  <c r="E70" i="10"/>
  <c r="N42" i="10"/>
  <c r="Q42" i="10"/>
  <c r="K33" i="13" l="1"/>
  <c r="L33" i="13"/>
  <c r="E69" i="13"/>
  <c r="E71" i="11"/>
  <c r="O42" i="10"/>
  <c r="K43" i="10" s="1"/>
  <c r="P42" i="10"/>
  <c r="R42" i="10" s="1"/>
  <c r="E71" i="10"/>
  <c r="P33" i="13" l="1"/>
  <c r="S33" i="13" s="1"/>
  <c r="V33" i="13" s="1"/>
  <c r="M33" i="13"/>
  <c r="E70" i="13"/>
  <c r="E72" i="11"/>
  <c r="N43" i="10"/>
  <c r="Q43" i="10"/>
  <c r="E72" i="10"/>
  <c r="U33" i="13" l="1"/>
  <c r="T33" i="13"/>
  <c r="R33" i="13"/>
  <c r="Q33" i="13"/>
  <c r="E71" i="13"/>
  <c r="E73" i="11"/>
  <c r="E73" i="10"/>
  <c r="O43" i="10"/>
  <c r="K44" i="10" s="1"/>
  <c r="P43" i="10"/>
  <c r="R43" i="10" s="1"/>
  <c r="L34" i="13" l="1"/>
  <c r="K34" i="13"/>
  <c r="E72" i="13"/>
  <c r="E74" i="11"/>
  <c r="E74" i="10"/>
  <c r="Q44" i="10"/>
  <c r="N44" i="10"/>
  <c r="M34" i="13" l="1"/>
  <c r="U34" i="13" s="1"/>
  <c r="P34" i="13"/>
  <c r="S34" i="13" s="1"/>
  <c r="V34" i="13" s="1"/>
  <c r="E73" i="13"/>
  <c r="E75" i="11"/>
  <c r="P44" i="10"/>
  <c r="R44" i="10" s="1"/>
  <c r="O44" i="10"/>
  <c r="K45" i="10" s="1"/>
  <c r="E75" i="10"/>
  <c r="T34" i="13" l="1"/>
  <c r="Q34" i="13"/>
  <c r="K35" i="13" s="1"/>
  <c r="R34" i="13"/>
  <c r="E74" i="13"/>
  <c r="E76" i="11"/>
  <c r="E76" i="10"/>
  <c r="N45" i="10"/>
  <c r="Q45" i="10"/>
  <c r="L35" i="13" l="1"/>
  <c r="P35" i="13" s="1"/>
  <c r="S35" i="13" s="1"/>
  <c r="V35" i="13" s="1"/>
  <c r="E75" i="13"/>
  <c r="E77" i="11"/>
  <c r="O45" i="10"/>
  <c r="K46" i="10" s="1"/>
  <c r="P45" i="10"/>
  <c r="R45" i="10" s="1"/>
  <c r="E77" i="10"/>
  <c r="M35" i="13" l="1"/>
  <c r="E76" i="13"/>
  <c r="E78" i="11"/>
  <c r="E78" i="10"/>
  <c r="Q46" i="10"/>
  <c r="N46" i="10"/>
  <c r="U35" i="13" l="1"/>
  <c r="T35" i="13"/>
  <c r="R35" i="13"/>
  <c r="Q35" i="13"/>
  <c r="K36" i="13" s="1"/>
  <c r="E77" i="13"/>
  <c r="E79" i="11"/>
  <c r="P46" i="10"/>
  <c r="R46" i="10" s="1"/>
  <c r="O46" i="10"/>
  <c r="K47" i="10" s="1"/>
  <c r="E79" i="10"/>
  <c r="L36" i="13" l="1"/>
  <c r="P36" i="13" s="1"/>
  <c r="S36" i="13" s="1"/>
  <c r="V36" i="13" s="1"/>
  <c r="E78" i="13"/>
  <c r="E80" i="11"/>
  <c r="E80" i="10"/>
  <c r="Q47" i="10"/>
  <c r="N47" i="10"/>
  <c r="M36" i="13" l="1"/>
  <c r="T36" i="13" s="1"/>
  <c r="E79" i="13"/>
  <c r="E81" i="11"/>
  <c r="O47" i="10"/>
  <c r="K48" i="10" s="1"/>
  <c r="P47" i="10"/>
  <c r="R47" i="10" s="1"/>
  <c r="E81" i="10"/>
  <c r="R36" i="13" l="1"/>
  <c r="L37" i="13" s="1"/>
  <c r="U36" i="13"/>
  <c r="Q36" i="13"/>
  <c r="K37" i="13" s="1"/>
  <c r="E80" i="13"/>
  <c r="E82" i="11"/>
  <c r="E82" i="10"/>
  <c r="Q48" i="10"/>
  <c r="N48" i="10"/>
  <c r="P37" i="13" l="1"/>
  <c r="S37" i="13" s="1"/>
  <c r="V37" i="13" s="1"/>
  <c r="M37" i="13"/>
  <c r="E81" i="13"/>
  <c r="E83" i="11"/>
  <c r="P48" i="10"/>
  <c r="R48" i="10" s="1"/>
  <c r="O48" i="10"/>
  <c r="K49" i="10" s="1"/>
  <c r="E83" i="10"/>
  <c r="U37" i="13" l="1"/>
  <c r="T37" i="13"/>
  <c r="Q37" i="13"/>
  <c r="K38" i="13" s="1"/>
  <c r="R37" i="13"/>
  <c r="E82" i="13"/>
  <c r="E84" i="11"/>
  <c r="E84" i="10"/>
  <c r="Q49" i="10"/>
  <c r="N49" i="10"/>
  <c r="L38" i="13" l="1"/>
  <c r="P38" i="13" s="1"/>
  <c r="S38" i="13" s="1"/>
  <c r="V38" i="13" s="1"/>
  <c r="E83" i="13"/>
  <c r="E85" i="11"/>
  <c r="O49" i="10"/>
  <c r="K50" i="10" s="1"/>
  <c r="P49" i="10"/>
  <c r="R49" i="10" s="1"/>
  <c r="E85" i="10"/>
  <c r="M38" i="13" l="1"/>
  <c r="E84" i="13"/>
  <c r="E86" i="11"/>
  <c r="E86" i="10"/>
  <c r="N50" i="10"/>
  <c r="Q50" i="10"/>
  <c r="U38" i="13" l="1"/>
  <c r="T38" i="13"/>
  <c r="Q38" i="13"/>
  <c r="K39" i="13" s="1"/>
  <c r="R38" i="13"/>
  <c r="E85" i="13"/>
  <c r="E87" i="11"/>
  <c r="O50" i="10"/>
  <c r="K51" i="10" s="1"/>
  <c r="P50" i="10"/>
  <c r="R50" i="10" s="1"/>
  <c r="E87" i="10"/>
  <c r="L39" i="13" l="1"/>
  <c r="M39" i="13" s="1"/>
  <c r="E86" i="13"/>
  <c r="E88" i="11"/>
  <c r="E88" i="10"/>
  <c r="N51" i="10"/>
  <c r="Q51" i="10"/>
  <c r="P39" i="13" l="1"/>
  <c r="S39" i="13" s="1"/>
  <c r="V39" i="13" s="1"/>
  <c r="U39" i="13"/>
  <c r="T39" i="13"/>
  <c r="E87" i="13"/>
  <c r="E89" i="11"/>
  <c r="P51" i="10"/>
  <c r="R51" i="10" s="1"/>
  <c r="O51" i="10"/>
  <c r="K52" i="10" s="1"/>
  <c r="E89" i="10"/>
  <c r="R39" i="13" l="1"/>
  <c r="L40" i="13" s="1"/>
  <c r="Q39" i="13"/>
  <c r="K40" i="13" s="1"/>
  <c r="E88" i="13"/>
  <c r="E90" i="11"/>
  <c r="E90" i="10"/>
  <c r="Q52" i="10"/>
  <c r="N52" i="10"/>
  <c r="P40" i="13" l="1"/>
  <c r="S40" i="13" s="1"/>
  <c r="V40" i="13" s="1"/>
  <c r="M40" i="13"/>
  <c r="E89" i="13"/>
  <c r="E91" i="11"/>
  <c r="O52" i="10"/>
  <c r="K53" i="10" s="1"/>
  <c r="P52" i="10"/>
  <c r="R52" i="10" s="1"/>
  <c r="E91" i="10"/>
  <c r="U40" i="13" l="1"/>
  <c r="T40" i="13"/>
  <c r="Q40" i="13"/>
  <c r="R40" i="13"/>
  <c r="E90" i="13"/>
  <c r="E92" i="11"/>
  <c r="E92" i="10"/>
  <c r="Q53" i="10"/>
  <c r="N53" i="10"/>
  <c r="L41" i="13" l="1"/>
  <c r="K41" i="13"/>
  <c r="E91" i="13"/>
  <c r="E93" i="11"/>
  <c r="P53" i="10"/>
  <c r="R53" i="10" s="1"/>
  <c r="O53" i="10"/>
  <c r="K54" i="10" s="1"/>
  <c r="E93" i="10"/>
  <c r="P41" i="13" l="1"/>
  <c r="S41" i="13" s="1"/>
  <c r="V41" i="13" s="1"/>
  <c r="M41" i="13"/>
  <c r="E92" i="13"/>
  <c r="E94" i="11"/>
  <c r="E94" i="10"/>
  <c r="Q54" i="10"/>
  <c r="N54" i="10"/>
  <c r="U41" i="13" l="1"/>
  <c r="T41" i="13"/>
  <c r="R41" i="13"/>
  <c r="Q41" i="13"/>
  <c r="K42" i="13" s="1"/>
  <c r="E93" i="13"/>
  <c r="E95" i="11"/>
  <c r="P54" i="10"/>
  <c r="R54" i="10" s="1"/>
  <c r="O54" i="10"/>
  <c r="K55" i="10" s="1"/>
  <c r="E95" i="10"/>
  <c r="L42" i="13" l="1"/>
  <c r="P42" i="13" s="1"/>
  <c r="S42" i="13" s="1"/>
  <c r="V42" i="13" s="1"/>
  <c r="E94" i="13"/>
  <c r="E96" i="11"/>
  <c r="E96" i="10"/>
  <c r="N55" i="10"/>
  <c r="Q55" i="10"/>
  <c r="M42" i="13" l="1"/>
  <c r="R42" i="13" s="1"/>
  <c r="E95" i="13"/>
  <c r="E97" i="11"/>
  <c r="O55" i="10"/>
  <c r="K56" i="10" s="1"/>
  <c r="P55" i="10"/>
  <c r="R55" i="10" s="1"/>
  <c r="E97" i="10"/>
  <c r="Q42" i="13" l="1"/>
  <c r="K43" i="13" s="1"/>
  <c r="U42" i="13"/>
  <c r="T42" i="13"/>
  <c r="L43" i="13"/>
  <c r="E96" i="13"/>
  <c r="E98" i="11"/>
  <c r="E98" i="10"/>
  <c r="Q56" i="10"/>
  <c r="N56" i="10"/>
  <c r="P43" i="13" l="1"/>
  <c r="S43" i="13" s="1"/>
  <c r="V43" i="13" s="1"/>
  <c r="M43" i="13"/>
  <c r="E97" i="13"/>
  <c r="E99" i="11"/>
  <c r="P56" i="10"/>
  <c r="R56" i="10" s="1"/>
  <c r="O56" i="10"/>
  <c r="K57" i="10" s="1"/>
  <c r="E99" i="10"/>
  <c r="U43" i="13" l="1"/>
  <c r="T43" i="13"/>
  <c r="Q43" i="13"/>
  <c r="K44" i="13" s="1"/>
  <c r="R43" i="13"/>
  <c r="E98" i="13"/>
  <c r="E100" i="11"/>
  <c r="E100" i="10"/>
  <c r="N57" i="10"/>
  <c r="Q57" i="10"/>
  <c r="L44" i="13" l="1"/>
  <c r="P44" i="13" s="1"/>
  <c r="S44" i="13" s="1"/>
  <c r="V44" i="13" s="1"/>
  <c r="E99" i="13"/>
  <c r="E101" i="11"/>
  <c r="P57" i="10"/>
  <c r="R57" i="10" s="1"/>
  <c r="O57" i="10"/>
  <c r="K58" i="10" s="1"/>
  <c r="E101" i="10"/>
  <c r="M44" i="13" l="1"/>
  <c r="E100" i="13"/>
  <c r="E102" i="11"/>
  <c r="Q58" i="10"/>
  <c r="N58" i="10"/>
  <c r="E102" i="10"/>
  <c r="U44" i="13" l="1"/>
  <c r="T44" i="13"/>
  <c r="R44" i="13"/>
  <c r="L45" i="13" s="1"/>
  <c r="Q44" i="13"/>
  <c r="E101" i="13"/>
  <c r="E103" i="11"/>
  <c r="E103" i="10"/>
  <c r="O58" i="10"/>
  <c r="K59" i="10" s="1"/>
  <c r="P58" i="10"/>
  <c r="R58" i="10" s="1"/>
  <c r="K45" i="13" l="1"/>
  <c r="P45" i="13" s="1"/>
  <c r="S45" i="13" s="1"/>
  <c r="V45" i="13" s="1"/>
  <c r="E102" i="13"/>
  <c r="E104" i="11"/>
  <c r="N59" i="10"/>
  <c r="Q59" i="10"/>
  <c r="E104" i="10"/>
  <c r="M45" i="13" l="1"/>
  <c r="T45" i="13" s="1"/>
  <c r="E103" i="13"/>
  <c r="E105" i="11"/>
  <c r="E105" i="10"/>
  <c r="P59" i="10"/>
  <c r="R59" i="10" s="1"/>
  <c r="O59" i="10"/>
  <c r="K60" i="10" s="1"/>
  <c r="U45" i="13" l="1"/>
  <c r="Q45" i="13"/>
  <c r="K46" i="13" s="1"/>
  <c r="R45" i="13"/>
  <c r="L46" i="13" s="1"/>
  <c r="E104" i="13"/>
  <c r="E106" i="11"/>
  <c r="Q60" i="10"/>
  <c r="N60" i="10"/>
  <c r="E106" i="10"/>
  <c r="P46" i="13" l="1"/>
  <c r="S46" i="13" s="1"/>
  <c r="V46" i="13" s="1"/>
  <c r="M46" i="13"/>
  <c r="E105" i="13"/>
  <c r="E107" i="11"/>
  <c r="E107" i="10"/>
  <c r="P60" i="10"/>
  <c r="R60" i="10" s="1"/>
  <c r="O60" i="10"/>
  <c r="K61" i="10" s="1"/>
  <c r="U46" i="13" l="1"/>
  <c r="T46" i="13"/>
  <c r="Q46" i="13"/>
  <c r="R46" i="13"/>
  <c r="E106" i="13"/>
  <c r="E108" i="11"/>
  <c r="Q61" i="10"/>
  <c r="N61" i="10"/>
  <c r="E108" i="10"/>
  <c r="K47" i="13" l="1"/>
  <c r="L47" i="13"/>
  <c r="E107" i="13"/>
  <c r="E109" i="11"/>
  <c r="E109" i="10"/>
  <c r="P61" i="10"/>
  <c r="R61" i="10" s="1"/>
  <c r="O61" i="10"/>
  <c r="K62" i="10" s="1"/>
  <c r="M47" i="13" l="1"/>
  <c r="U47" i="13" s="1"/>
  <c r="P47" i="13"/>
  <c r="S47" i="13" s="1"/>
  <c r="V47" i="13" s="1"/>
  <c r="E108" i="13"/>
  <c r="E110" i="11"/>
  <c r="Q62" i="10"/>
  <c r="N62" i="10"/>
  <c r="E110" i="10"/>
  <c r="T47" i="13" l="1"/>
  <c r="Q47" i="13"/>
  <c r="K48" i="13" s="1"/>
  <c r="R47" i="13"/>
  <c r="E109" i="13"/>
  <c r="E111" i="11"/>
  <c r="E111" i="10"/>
  <c r="O62" i="10"/>
  <c r="K63" i="10" s="1"/>
  <c r="P62" i="10"/>
  <c r="R62" i="10" s="1"/>
  <c r="L48" i="13" l="1"/>
  <c r="P48" i="13" s="1"/>
  <c r="S48" i="13" s="1"/>
  <c r="V48" i="13" s="1"/>
  <c r="E110" i="13"/>
  <c r="E112" i="11"/>
  <c r="N63" i="10"/>
  <c r="Q63" i="10"/>
  <c r="E112" i="10"/>
  <c r="M48" i="13" l="1"/>
  <c r="Q48" i="13" s="1"/>
  <c r="E111" i="13"/>
  <c r="E113" i="11"/>
  <c r="E113" i="10"/>
  <c r="O63" i="10"/>
  <c r="K64" i="10" s="1"/>
  <c r="P63" i="10"/>
  <c r="R63" i="10" s="1"/>
  <c r="T48" i="13" l="1"/>
  <c r="U48" i="13"/>
  <c r="R48" i="13"/>
  <c r="L49" i="13" s="1"/>
  <c r="K49" i="13"/>
  <c r="E112" i="13"/>
  <c r="E114" i="11"/>
  <c r="Q64" i="10"/>
  <c r="N64" i="10"/>
  <c r="E114" i="10"/>
  <c r="P49" i="13" l="1"/>
  <c r="S49" i="13" s="1"/>
  <c r="V49" i="13" s="1"/>
  <c r="M49" i="13"/>
  <c r="E113" i="13"/>
  <c r="E115" i="11"/>
  <c r="E115" i="10"/>
  <c r="O64" i="10"/>
  <c r="K65" i="10" s="1"/>
  <c r="P64" i="10"/>
  <c r="R64" i="10" s="1"/>
  <c r="U49" i="13" l="1"/>
  <c r="T49" i="13"/>
  <c r="R49" i="13"/>
  <c r="Q49" i="13"/>
  <c r="E114" i="13"/>
  <c r="E116" i="11"/>
  <c r="Q65" i="10"/>
  <c r="N65" i="10"/>
  <c r="E116" i="10"/>
  <c r="K50" i="13" l="1"/>
  <c r="L50" i="13"/>
  <c r="E115" i="13"/>
  <c r="E117" i="11"/>
  <c r="E117" i="10"/>
  <c r="P65" i="10"/>
  <c r="R65" i="10" s="1"/>
  <c r="O65" i="10"/>
  <c r="K66" i="10" s="1"/>
  <c r="P50" i="13" l="1"/>
  <c r="S50" i="13" s="1"/>
  <c r="V50" i="13" s="1"/>
  <c r="M50" i="13"/>
  <c r="E116" i="13"/>
  <c r="E118" i="11"/>
  <c r="Q66" i="10"/>
  <c r="N66" i="10"/>
  <c r="E118" i="10"/>
  <c r="U50" i="13" l="1"/>
  <c r="T50" i="13"/>
  <c r="R50" i="13"/>
  <c r="Q50" i="13"/>
  <c r="E117" i="13"/>
  <c r="E119" i="11"/>
  <c r="E119" i="10"/>
  <c r="O66" i="10"/>
  <c r="K67" i="10" s="1"/>
  <c r="P66" i="10"/>
  <c r="R66" i="10" s="1"/>
  <c r="L51" i="13" l="1"/>
  <c r="K51" i="13"/>
  <c r="E118" i="13"/>
  <c r="E120" i="11"/>
  <c r="N67" i="10"/>
  <c r="Q67" i="10"/>
  <c r="E120" i="10"/>
  <c r="P51" i="13" l="1"/>
  <c r="S51" i="13" s="1"/>
  <c r="V51" i="13" s="1"/>
  <c r="M51" i="13"/>
  <c r="E119" i="13"/>
  <c r="E121" i="11"/>
  <c r="E121" i="10"/>
  <c r="O67" i="10"/>
  <c r="K68" i="10" s="1"/>
  <c r="P67" i="10"/>
  <c r="R67" i="10" s="1"/>
  <c r="U51" i="13" l="1"/>
  <c r="T51" i="13"/>
  <c r="Q51" i="13"/>
  <c r="K52" i="13" s="1"/>
  <c r="R51" i="13"/>
  <c r="E120" i="13"/>
  <c r="E122" i="11"/>
  <c r="N68" i="10"/>
  <c r="Q68" i="10"/>
  <c r="E122" i="10"/>
  <c r="L52" i="13" l="1"/>
  <c r="P52" i="13" s="1"/>
  <c r="S52" i="13" s="1"/>
  <c r="V52" i="13" s="1"/>
  <c r="E121" i="13"/>
  <c r="E123" i="11"/>
  <c r="E123" i="10"/>
  <c r="O68" i="10"/>
  <c r="K69" i="10" s="1"/>
  <c r="P68" i="10"/>
  <c r="R68" i="10" s="1"/>
  <c r="M52" i="13" l="1"/>
  <c r="U52" i="13" s="1"/>
  <c r="E122" i="13"/>
  <c r="E124" i="11"/>
  <c r="N69" i="10"/>
  <c r="Q69" i="10"/>
  <c r="E124" i="10"/>
  <c r="R52" i="13" l="1"/>
  <c r="L53" i="13" s="1"/>
  <c r="Q52" i="13"/>
  <c r="K53" i="13" s="1"/>
  <c r="T52" i="13"/>
  <c r="E123" i="13"/>
  <c r="E125" i="11"/>
  <c r="E125" i="10"/>
  <c r="O69" i="10"/>
  <c r="K70" i="10" s="1"/>
  <c r="P69" i="10"/>
  <c r="R69" i="10" s="1"/>
  <c r="P53" i="13" l="1"/>
  <c r="S53" i="13" s="1"/>
  <c r="V53" i="13" s="1"/>
  <c r="M53" i="13"/>
  <c r="E124" i="13"/>
  <c r="E126" i="11"/>
  <c r="N70" i="10"/>
  <c r="Q70" i="10"/>
  <c r="E126" i="10"/>
  <c r="R53" i="13" l="1"/>
  <c r="L54" i="13" s="1"/>
  <c r="Q53" i="13"/>
  <c r="K54" i="13" s="1"/>
  <c r="U53" i="13"/>
  <c r="T53" i="13"/>
  <c r="E125" i="13"/>
  <c r="E127" i="11"/>
  <c r="E127" i="10"/>
  <c r="O70" i="10"/>
  <c r="K71" i="10" s="1"/>
  <c r="P70" i="10"/>
  <c r="R70" i="10" s="1"/>
  <c r="M54" i="13" l="1"/>
  <c r="P54" i="13"/>
  <c r="S54" i="13" s="1"/>
  <c r="V54" i="13" s="1"/>
  <c r="E126" i="13"/>
  <c r="E128" i="11"/>
  <c r="N71" i="10"/>
  <c r="Q71" i="10"/>
  <c r="E128" i="10"/>
  <c r="U54" i="13" l="1"/>
  <c r="T54" i="13"/>
  <c r="R54" i="13"/>
  <c r="Q54" i="13"/>
  <c r="E127" i="13"/>
  <c r="E129" i="11"/>
  <c r="E129" i="10"/>
  <c r="O71" i="10"/>
  <c r="K72" i="10" s="1"/>
  <c r="P71" i="10"/>
  <c r="R71" i="10" s="1"/>
  <c r="K55" i="13" l="1"/>
  <c r="L55" i="13"/>
  <c r="E128" i="13"/>
  <c r="E130" i="11"/>
  <c r="Q72" i="10"/>
  <c r="N72" i="10"/>
  <c r="E130" i="10"/>
  <c r="P55" i="13" l="1"/>
  <c r="S55" i="13" s="1"/>
  <c r="V55" i="13" s="1"/>
  <c r="M55" i="13"/>
  <c r="E129" i="13"/>
  <c r="E131" i="11"/>
  <c r="O72" i="10"/>
  <c r="K73" i="10" s="1"/>
  <c r="P72" i="10"/>
  <c r="R72" i="10" s="1"/>
  <c r="E131" i="10"/>
  <c r="U55" i="13" l="1"/>
  <c r="T55" i="13"/>
  <c r="R55" i="13"/>
  <c r="Q55" i="13"/>
  <c r="E130" i="13"/>
  <c r="E132" i="11"/>
  <c r="E132" i="10"/>
  <c r="Q73" i="10"/>
  <c r="N73" i="10"/>
  <c r="K56" i="13" l="1"/>
  <c r="L56" i="13"/>
  <c r="E131" i="13"/>
  <c r="E133" i="11"/>
  <c r="P73" i="10"/>
  <c r="R73" i="10" s="1"/>
  <c r="O73" i="10"/>
  <c r="K74" i="10" s="1"/>
  <c r="E133" i="10"/>
  <c r="P56" i="13" l="1"/>
  <c r="S56" i="13" s="1"/>
  <c r="V56" i="13" s="1"/>
  <c r="M56" i="13"/>
  <c r="E132" i="13"/>
  <c r="E134" i="11"/>
  <c r="E134" i="10"/>
  <c r="N74" i="10"/>
  <c r="Q74" i="10"/>
  <c r="U56" i="13" l="1"/>
  <c r="T56" i="13"/>
  <c r="R56" i="13"/>
  <c r="Q56" i="13"/>
  <c r="E133" i="13"/>
  <c r="E135" i="11"/>
  <c r="O74" i="10"/>
  <c r="K75" i="10" s="1"/>
  <c r="P74" i="10"/>
  <c r="R74" i="10" s="1"/>
  <c r="E135" i="10"/>
  <c r="L57" i="13" l="1"/>
  <c r="K57" i="13"/>
  <c r="E134" i="13"/>
  <c r="E136" i="11"/>
  <c r="E136" i="10"/>
  <c r="N75" i="10"/>
  <c r="Q75" i="10"/>
  <c r="P57" i="13" l="1"/>
  <c r="S57" i="13" s="1"/>
  <c r="V57" i="13" s="1"/>
  <c r="M57" i="13"/>
  <c r="U57" i="13" s="1"/>
  <c r="E135" i="13"/>
  <c r="E137" i="11"/>
  <c r="O75" i="10"/>
  <c r="K76" i="10" s="1"/>
  <c r="P75" i="10"/>
  <c r="R75" i="10" s="1"/>
  <c r="E137" i="10"/>
  <c r="T57" i="13" l="1"/>
  <c r="R57" i="13"/>
  <c r="L58" i="13" s="1"/>
  <c r="Q57" i="13"/>
  <c r="K58" i="13" s="1"/>
  <c r="E136" i="13"/>
  <c r="E138" i="11"/>
  <c r="E138" i="10"/>
  <c r="N76" i="10"/>
  <c r="Q76" i="10"/>
  <c r="P58" i="13" l="1"/>
  <c r="S58" i="13" s="1"/>
  <c r="V58" i="13" s="1"/>
  <c r="M58" i="13"/>
  <c r="E137" i="13"/>
  <c r="E139" i="11"/>
  <c r="O76" i="10"/>
  <c r="K77" i="10" s="1"/>
  <c r="P76" i="10"/>
  <c r="R76" i="10" s="1"/>
  <c r="E139" i="10"/>
  <c r="U58" i="13" l="1"/>
  <c r="T58" i="13"/>
  <c r="Q58" i="13"/>
  <c r="R58" i="13"/>
  <c r="E138" i="13"/>
  <c r="E140" i="11"/>
  <c r="E140" i="10"/>
  <c r="N77" i="10"/>
  <c r="Q77" i="10"/>
  <c r="L59" i="13" l="1"/>
  <c r="K59" i="13"/>
  <c r="E139" i="13"/>
  <c r="E141" i="11"/>
  <c r="O77" i="10"/>
  <c r="K78" i="10" s="1"/>
  <c r="P77" i="10"/>
  <c r="R77" i="10" s="1"/>
  <c r="E141" i="10"/>
  <c r="P59" i="13" l="1"/>
  <c r="S59" i="13" s="1"/>
  <c r="V59" i="13" s="1"/>
  <c r="M59" i="13"/>
  <c r="U59" i="13" s="1"/>
  <c r="E140" i="13"/>
  <c r="E142" i="11"/>
  <c r="E142" i="10"/>
  <c r="Q78" i="10"/>
  <c r="N78" i="10"/>
  <c r="T59" i="13" l="1"/>
  <c r="Q59" i="13"/>
  <c r="K60" i="13" s="1"/>
  <c r="R59" i="13"/>
  <c r="L60" i="13" s="1"/>
  <c r="E141" i="13"/>
  <c r="E143" i="11"/>
  <c r="O78" i="10"/>
  <c r="K79" i="10" s="1"/>
  <c r="P78" i="10"/>
  <c r="R78" i="10" s="1"/>
  <c r="E143" i="10"/>
  <c r="M60" i="13" l="1"/>
  <c r="P60" i="13"/>
  <c r="S60" i="13" s="1"/>
  <c r="V60" i="13" s="1"/>
  <c r="E142" i="13"/>
  <c r="E144" i="11"/>
  <c r="E144" i="10"/>
  <c r="N79" i="10"/>
  <c r="Q79" i="10"/>
  <c r="U60" i="13" l="1"/>
  <c r="T60" i="13"/>
  <c r="Q60" i="13"/>
  <c r="R60" i="13"/>
  <c r="E143" i="13"/>
  <c r="E145" i="11"/>
  <c r="P79" i="10"/>
  <c r="R79" i="10" s="1"/>
  <c r="O79" i="10"/>
  <c r="K80" i="10" s="1"/>
  <c r="E145" i="10"/>
  <c r="L61" i="13" l="1"/>
  <c r="K61" i="13"/>
  <c r="E144" i="13"/>
  <c r="E146" i="11"/>
  <c r="E146" i="10"/>
  <c r="N80" i="10"/>
  <c r="Q80" i="10"/>
  <c r="P61" i="13" l="1"/>
  <c r="S61" i="13" s="1"/>
  <c r="V61" i="13" s="1"/>
  <c r="M61" i="13"/>
  <c r="E145" i="13"/>
  <c r="E147" i="11"/>
  <c r="O80" i="10"/>
  <c r="K81" i="10" s="1"/>
  <c r="P80" i="10"/>
  <c r="R80" i="10" s="1"/>
  <c r="E147" i="10"/>
  <c r="U61" i="13" l="1"/>
  <c r="T61" i="13"/>
  <c r="Q61" i="13"/>
  <c r="R61" i="13"/>
  <c r="E146" i="13"/>
  <c r="E148" i="11"/>
  <c r="E148" i="10"/>
  <c r="N81" i="10"/>
  <c r="Q81" i="10"/>
  <c r="L62" i="13" l="1"/>
  <c r="K62" i="13"/>
  <c r="E147" i="13"/>
  <c r="E149" i="11"/>
  <c r="O81" i="10"/>
  <c r="K82" i="10" s="1"/>
  <c r="P81" i="10"/>
  <c r="R81" i="10" s="1"/>
  <c r="E149" i="10"/>
  <c r="M62" i="13" l="1"/>
  <c r="P62" i="13"/>
  <c r="E148" i="13"/>
  <c r="E150" i="11"/>
  <c r="E150" i="10"/>
  <c r="Q82" i="10"/>
  <c r="N82" i="10"/>
  <c r="U62" i="13" l="1"/>
  <c r="T62" i="13"/>
  <c r="R62" i="13"/>
  <c r="Q62" i="13"/>
  <c r="S62" i="13"/>
  <c r="V62" i="13" s="1"/>
  <c r="E149" i="13"/>
  <c r="E151" i="11"/>
  <c r="O82" i="10"/>
  <c r="K83" i="10" s="1"/>
  <c r="P82" i="10"/>
  <c r="R82" i="10" s="1"/>
  <c r="E151" i="10"/>
  <c r="K63" i="13" l="1"/>
  <c r="L63" i="13"/>
  <c r="E150" i="13"/>
  <c r="E152" i="11"/>
  <c r="E152" i="10"/>
  <c r="Q83" i="10"/>
  <c r="N83" i="10"/>
  <c r="P63" i="13" l="1"/>
  <c r="S63" i="13" s="1"/>
  <c r="V63" i="13" s="1"/>
  <c r="M63" i="13"/>
  <c r="E151" i="13"/>
  <c r="E153" i="11"/>
  <c r="P83" i="10"/>
  <c r="R83" i="10" s="1"/>
  <c r="O83" i="10"/>
  <c r="K84" i="10" s="1"/>
  <c r="E153" i="10"/>
  <c r="U63" i="13" l="1"/>
  <c r="T63" i="13"/>
  <c r="Q63" i="13"/>
  <c r="K64" i="13" s="1"/>
  <c r="R63" i="13"/>
  <c r="E152" i="13"/>
  <c r="E154" i="11"/>
  <c r="E154" i="10"/>
  <c r="N84" i="10"/>
  <c r="Q84" i="10"/>
  <c r="L64" i="13" l="1"/>
  <c r="P64" i="13" s="1"/>
  <c r="S64" i="13" s="1"/>
  <c r="V64" i="13" s="1"/>
  <c r="E153" i="13"/>
  <c r="E155" i="11"/>
  <c r="O84" i="10"/>
  <c r="K85" i="10" s="1"/>
  <c r="P84" i="10"/>
  <c r="R84" i="10" s="1"/>
  <c r="M64" i="13" l="1"/>
  <c r="E154" i="13"/>
  <c r="E156" i="11"/>
  <c r="N85" i="10"/>
  <c r="Q85" i="10"/>
  <c r="U64" i="13" l="1"/>
  <c r="T64" i="13"/>
  <c r="R64" i="13"/>
  <c r="L65" i="13" s="1"/>
  <c r="Q64" i="13"/>
  <c r="E155" i="13"/>
  <c r="E157" i="11"/>
  <c r="O85" i="10"/>
  <c r="K86" i="10" s="1"/>
  <c r="P85" i="10"/>
  <c r="R85" i="10" s="1"/>
  <c r="K65" i="13" l="1"/>
  <c r="E156" i="13"/>
  <c r="E158" i="11"/>
  <c r="Q86" i="10"/>
  <c r="N86" i="10"/>
  <c r="M65" i="13" l="1"/>
  <c r="P65" i="13"/>
  <c r="S65" i="13" s="1"/>
  <c r="V65" i="13" s="1"/>
  <c r="E157" i="13"/>
  <c r="E159" i="11"/>
  <c r="O86" i="10"/>
  <c r="K87" i="10" s="1"/>
  <c r="P86" i="10"/>
  <c r="R86" i="10" s="1"/>
  <c r="U65" i="13" l="1"/>
  <c r="T65" i="13"/>
  <c r="R65" i="13"/>
  <c r="Q65" i="13"/>
  <c r="E158" i="13"/>
  <c r="E160" i="11"/>
  <c r="Q87" i="10"/>
  <c r="N87" i="10"/>
  <c r="K66" i="13" l="1"/>
  <c r="L66" i="13"/>
  <c r="E159" i="13"/>
  <c r="E161" i="11"/>
  <c r="P87" i="10"/>
  <c r="R87" i="10" s="1"/>
  <c r="O87" i="10"/>
  <c r="K88" i="10" s="1"/>
  <c r="M66" i="13" l="1"/>
  <c r="P66" i="13"/>
  <c r="S66" i="13" s="1"/>
  <c r="V66" i="13" s="1"/>
  <c r="E160" i="13"/>
  <c r="E162" i="11"/>
  <c r="N88" i="10"/>
  <c r="Q88" i="10"/>
  <c r="U66" i="13" l="1"/>
  <c r="T66" i="13"/>
  <c r="Q66" i="13"/>
  <c r="R66" i="13"/>
  <c r="E161" i="13"/>
  <c r="E163" i="11"/>
  <c r="O88" i="10"/>
  <c r="K89" i="10" s="1"/>
  <c r="P88" i="10"/>
  <c r="R88" i="10" s="1"/>
  <c r="L67" i="13" l="1"/>
  <c r="K67" i="13"/>
  <c r="E162" i="13"/>
  <c r="E164" i="11"/>
  <c r="N89" i="10"/>
  <c r="Q89" i="10"/>
  <c r="M67" i="13" l="1"/>
  <c r="P67" i="13"/>
  <c r="S67" i="13" s="1"/>
  <c r="V67" i="13" s="1"/>
  <c r="E163" i="13"/>
  <c r="E165" i="11"/>
  <c r="O89" i="10"/>
  <c r="K90" i="10" s="1"/>
  <c r="P89" i="10"/>
  <c r="R89" i="10" s="1"/>
  <c r="U67" i="13" l="1"/>
  <c r="T67" i="13"/>
  <c r="R67" i="13"/>
  <c r="Q67" i="13"/>
  <c r="E164" i="13"/>
  <c r="E166" i="11"/>
  <c r="N90" i="10"/>
  <c r="Q90" i="10"/>
  <c r="K68" i="13" l="1"/>
  <c r="L68" i="13"/>
  <c r="E165" i="13"/>
  <c r="E167" i="11"/>
  <c r="O90" i="10"/>
  <c r="K91" i="10" s="1"/>
  <c r="P90" i="10"/>
  <c r="R90" i="10" s="1"/>
  <c r="P68" i="13" l="1"/>
  <c r="S68" i="13" s="1"/>
  <c r="V68" i="13" s="1"/>
  <c r="M68" i="13"/>
  <c r="E166" i="13"/>
  <c r="E168" i="11"/>
  <c r="Q91" i="10"/>
  <c r="N91" i="10"/>
  <c r="U68" i="13" l="1"/>
  <c r="T68" i="13"/>
  <c r="Q68" i="13"/>
  <c r="R68" i="13"/>
  <c r="E167" i="13"/>
  <c r="E169" i="11"/>
  <c r="P91" i="10"/>
  <c r="R91" i="10" s="1"/>
  <c r="O91" i="10"/>
  <c r="K92" i="10" s="1"/>
  <c r="L69" i="13" l="1"/>
  <c r="K69" i="13"/>
  <c r="E168" i="13"/>
  <c r="E170" i="11"/>
  <c r="E171" i="11" s="1"/>
  <c r="Q92" i="10"/>
  <c r="N92" i="10"/>
  <c r="P69" i="13" l="1"/>
  <c r="M69" i="13"/>
  <c r="U69" i="13" s="1"/>
  <c r="E172" i="11"/>
  <c r="E169" i="13"/>
  <c r="O92" i="10"/>
  <c r="K93" i="10" s="1"/>
  <c r="P92" i="10"/>
  <c r="R92" i="10" s="1"/>
  <c r="R69" i="13" l="1"/>
  <c r="Q69" i="13"/>
  <c r="S69" i="13"/>
  <c r="V69" i="13" s="1"/>
  <c r="T69" i="13"/>
  <c r="E173" i="11"/>
  <c r="L70" i="13"/>
  <c r="K70" i="13"/>
  <c r="E170" i="13"/>
  <c r="N93" i="10"/>
  <c r="Q93" i="10"/>
  <c r="E174" i="11" l="1"/>
  <c r="P70" i="13"/>
  <c r="S70" i="13" s="1"/>
  <c r="V70" i="13" s="1"/>
  <c r="M70" i="13"/>
  <c r="E171" i="13"/>
  <c r="P93" i="10"/>
  <c r="R93" i="10" s="1"/>
  <c r="O93" i="10"/>
  <c r="K94" i="10" s="1"/>
  <c r="U70" i="13" l="1"/>
  <c r="T70" i="13"/>
  <c r="R70" i="13"/>
  <c r="Q70" i="13"/>
  <c r="E172" i="13"/>
  <c r="Q94" i="10"/>
  <c r="N94" i="10"/>
  <c r="K71" i="13" l="1"/>
  <c r="L71" i="13"/>
  <c r="E173" i="13"/>
  <c r="P94" i="10"/>
  <c r="R94" i="10" s="1"/>
  <c r="O94" i="10"/>
  <c r="K95" i="10" s="1"/>
  <c r="P71" i="13" l="1"/>
  <c r="S71" i="13" s="1"/>
  <c r="V71" i="13" s="1"/>
  <c r="M71" i="13"/>
  <c r="E174" i="13"/>
  <c r="Q95" i="10"/>
  <c r="N95" i="10"/>
  <c r="U71" i="13" l="1"/>
  <c r="T71" i="13"/>
  <c r="R71" i="13"/>
  <c r="Q71" i="13"/>
  <c r="P95" i="10"/>
  <c r="R95" i="10" s="1"/>
  <c r="O95" i="10"/>
  <c r="K96" i="10" s="1"/>
  <c r="K72" i="13" l="1"/>
  <c r="L72" i="13"/>
  <c r="Q96" i="10"/>
  <c r="N96" i="10"/>
  <c r="P72" i="13" l="1"/>
  <c r="S72" i="13" s="1"/>
  <c r="V72" i="13" s="1"/>
  <c r="M72" i="13"/>
  <c r="O96" i="10"/>
  <c r="K97" i="10" s="1"/>
  <c r="P96" i="10"/>
  <c r="R96" i="10" s="1"/>
  <c r="U72" i="13" l="1"/>
  <c r="T72" i="13"/>
  <c r="R72" i="13"/>
  <c r="Q72" i="13"/>
  <c r="N97" i="10"/>
  <c r="Q97" i="10"/>
  <c r="K73" i="13" l="1"/>
  <c r="L73" i="13"/>
  <c r="O97" i="10"/>
  <c r="K98" i="10" s="1"/>
  <c r="P97" i="10"/>
  <c r="R97" i="10" s="1"/>
  <c r="M73" i="13" l="1"/>
  <c r="P73" i="13"/>
  <c r="S73" i="13" s="1"/>
  <c r="V73" i="13" s="1"/>
  <c r="N98" i="10"/>
  <c r="Q98" i="10"/>
  <c r="U73" i="13" l="1"/>
  <c r="T73" i="13"/>
  <c r="Q73" i="13"/>
  <c r="R73" i="13"/>
  <c r="P98" i="10"/>
  <c r="R98" i="10" s="1"/>
  <c r="O98" i="10"/>
  <c r="K99" i="10" s="1"/>
  <c r="K74" i="13" l="1"/>
  <c r="L74" i="13"/>
  <c r="Q99" i="10"/>
  <c r="N99" i="10"/>
  <c r="P74" i="13" l="1"/>
  <c r="S74" i="13" s="1"/>
  <c r="V74" i="13" s="1"/>
  <c r="M74" i="13"/>
  <c r="O99" i="10"/>
  <c r="K100" i="10" s="1"/>
  <c r="P99" i="10"/>
  <c r="R99" i="10" s="1"/>
  <c r="U74" i="13" l="1"/>
  <c r="T74" i="13"/>
  <c r="Q74" i="13"/>
  <c r="K75" i="13" s="1"/>
  <c r="R74" i="13"/>
  <c r="L75" i="13" s="1"/>
  <c r="Q100" i="10"/>
  <c r="N100" i="10"/>
  <c r="P75" i="13" l="1"/>
  <c r="S75" i="13" s="1"/>
  <c r="V75" i="13" s="1"/>
  <c r="M75" i="13"/>
  <c r="O100" i="10"/>
  <c r="K101" i="10" s="1"/>
  <c r="P100" i="10"/>
  <c r="R100" i="10" s="1"/>
  <c r="U75" i="13" l="1"/>
  <c r="T75" i="13"/>
  <c r="R75" i="13"/>
  <c r="Q75" i="13"/>
  <c r="Q101" i="10"/>
  <c r="N101" i="10"/>
  <c r="K76" i="13" l="1"/>
  <c r="L76" i="13"/>
  <c r="O101" i="10"/>
  <c r="K102" i="10" s="1"/>
  <c r="P101" i="10"/>
  <c r="R101" i="10" s="1"/>
  <c r="P76" i="13" l="1"/>
  <c r="S76" i="13" s="1"/>
  <c r="V76" i="13" s="1"/>
  <c r="M76" i="13"/>
  <c r="N102" i="10"/>
  <c r="Q102" i="10"/>
  <c r="U76" i="13" l="1"/>
  <c r="T76" i="13"/>
  <c r="Q76" i="13"/>
  <c r="R76" i="13"/>
  <c r="O102" i="10"/>
  <c r="K103" i="10" s="1"/>
  <c r="P102" i="10"/>
  <c r="R102" i="10" s="1"/>
  <c r="L77" i="13" l="1"/>
  <c r="K77" i="13"/>
  <c r="Q103" i="10"/>
  <c r="N103" i="10"/>
  <c r="P77" i="13" l="1"/>
  <c r="S77" i="13" s="1"/>
  <c r="V77" i="13" s="1"/>
  <c r="M77" i="13"/>
  <c r="O103" i="10"/>
  <c r="K104" i="10" s="1"/>
  <c r="P103" i="10"/>
  <c r="R103" i="10" s="1"/>
  <c r="U77" i="13" l="1"/>
  <c r="T77" i="13"/>
  <c r="Q77" i="13"/>
  <c r="R77" i="13"/>
  <c r="Q104" i="10"/>
  <c r="N104" i="10"/>
  <c r="L78" i="13" l="1"/>
  <c r="K78" i="13"/>
  <c r="P104" i="10"/>
  <c r="R104" i="10" s="1"/>
  <c r="O104" i="10"/>
  <c r="K105" i="10" s="1"/>
  <c r="P78" i="13" l="1"/>
  <c r="S78" i="13" s="1"/>
  <c r="V78" i="13" s="1"/>
  <c r="M78" i="13"/>
  <c r="N105" i="10"/>
  <c r="Q105" i="10"/>
  <c r="U78" i="13" l="1"/>
  <c r="T78" i="13"/>
  <c r="R78" i="13"/>
  <c r="Q78" i="13"/>
  <c r="O105" i="10"/>
  <c r="K106" i="10" s="1"/>
  <c r="P105" i="10"/>
  <c r="R105" i="10" s="1"/>
  <c r="L79" i="13" l="1"/>
  <c r="K79" i="13"/>
  <c r="N106" i="10"/>
  <c r="Q106" i="10"/>
  <c r="P79" i="13" l="1"/>
  <c r="S79" i="13" s="1"/>
  <c r="V79" i="13" s="1"/>
  <c r="M79" i="13"/>
  <c r="O106" i="10"/>
  <c r="K107" i="10" s="1"/>
  <c r="P106" i="10"/>
  <c r="R106" i="10" s="1"/>
  <c r="U79" i="13" l="1"/>
  <c r="T79" i="13"/>
  <c r="R79" i="13"/>
  <c r="L80" i="13" s="1"/>
  <c r="Q79" i="13"/>
  <c r="N107" i="10"/>
  <c r="Q107" i="10"/>
  <c r="K80" i="13" l="1"/>
  <c r="P80" i="13" s="1"/>
  <c r="S80" i="13" s="1"/>
  <c r="V80" i="13" s="1"/>
  <c r="P107" i="10"/>
  <c r="R107" i="10" s="1"/>
  <c r="O107" i="10"/>
  <c r="K108" i="10" s="1"/>
  <c r="M80" i="13" l="1"/>
  <c r="N108" i="10"/>
  <c r="Q108" i="10"/>
  <c r="U80" i="13" l="1"/>
  <c r="T80" i="13"/>
  <c r="Q80" i="13"/>
  <c r="K81" i="13" s="1"/>
  <c r="R80" i="13"/>
  <c r="P108" i="10"/>
  <c r="R108" i="10" s="1"/>
  <c r="O108" i="10"/>
  <c r="K109" i="10" s="1"/>
  <c r="L81" i="13" l="1"/>
  <c r="P81" i="13" s="1"/>
  <c r="S81" i="13" s="1"/>
  <c r="V81" i="13" s="1"/>
  <c r="N109" i="10"/>
  <c r="Q109" i="10"/>
  <c r="M81" i="13" l="1"/>
  <c r="P109" i="10"/>
  <c r="R109" i="10" s="1"/>
  <c r="O109" i="10"/>
  <c r="K110" i="10" s="1"/>
  <c r="U81" i="13" l="1"/>
  <c r="T81" i="13"/>
  <c r="R81" i="13"/>
  <c r="Q81" i="13"/>
  <c r="K82" i="13" s="1"/>
  <c r="Q110" i="10"/>
  <c r="N110" i="10"/>
  <c r="L82" i="13" l="1"/>
  <c r="M82" i="13" s="1"/>
  <c r="O110" i="10"/>
  <c r="K111" i="10" s="1"/>
  <c r="P110" i="10"/>
  <c r="R110" i="10" s="1"/>
  <c r="P82" i="13" l="1"/>
  <c r="S82" i="13" s="1"/>
  <c r="V82" i="13" s="1"/>
  <c r="U82" i="13"/>
  <c r="T82" i="13"/>
  <c r="Q111" i="10"/>
  <c r="N111" i="10"/>
  <c r="R82" i="13" l="1"/>
  <c r="L83" i="13" s="1"/>
  <c r="Q82" i="13"/>
  <c r="K83" i="13" s="1"/>
  <c r="O111" i="10"/>
  <c r="K112" i="10" s="1"/>
  <c r="P111" i="10"/>
  <c r="R111" i="10" s="1"/>
  <c r="M83" i="13" l="1"/>
  <c r="U83" i="13" s="1"/>
  <c r="P83" i="13"/>
  <c r="S83" i="13" s="1"/>
  <c r="V83" i="13" s="1"/>
  <c r="Q112" i="10"/>
  <c r="N112" i="10"/>
  <c r="T83" i="13" l="1"/>
  <c r="Q83" i="13"/>
  <c r="K84" i="13" s="1"/>
  <c r="R83" i="13"/>
  <c r="L84" i="13" s="1"/>
  <c r="P112" i="10"/>
  <c r="R112" i="10" s="1"/>
  <c r="O112" i="10"/>
  <c r="K113" i="10" s="1"/>
  <c r="P84" i="13" l="1"/>
  <c r="S84" i="13" s="1"/>
  <c r="V84" i="13" s="1"/>
  <c r="M84" i="13"/>
  <c r="Q113" i="10"/>
  <c r="N113" i="10"/>
  <c r="U84" i="13" l="1"/>
  <c r="T84" i="13"/>
  <c r="Q84" i="13"/>
  <c r="R84" i="13"/>
  <c r="P113" i="10"/>
  <c r="R113" i="10" s="1"/>
  <c r="O113" i="10"/>
  <c r="K114" i="10" s="1"/>
  <c r="L85" i="13" l="1"/>
  <c r="K85" i="13"/>
  <c r="Q114" i="10"/>
  <c r="N114" i="10"/>
  <c r="M85" i="13" l="1"/>
  <c r="P85" i="13"/>
  <c r="S85" i="13" s="1"/>
  <c r="V85" i="13" s="1"/>
  <c r="O114" i="10"/>
  <c r="K115" i="10" s="1"/>
  <c r="P114" i="10"/>
  <c r="R114" i="10" s="1"/>
  <c r="U85" i="13" l="1"/>
  <c r="T85" i="13"/>
  <c r="R85" i="13"/>
  <c r="Q85" i="13"/>
  <c r="N115" i="10"/>
  <c r="Q115" i="10"/>
  <c r="K86" i="13" l="1"/>
  <c r="L86" i="13"/>
  <c r="P115" i="10"/>
  <c r="R115" i="10" s="1"/>
  <c r="O115" i="10"/>
  <c r="K116" i="10" s="1"/>
  <c r="P86" i="13" l="1"/>
  <c r="S86" i="13" s="1"/>
  <c r="V86" i="13" s="1"/>
  <c r="M86" i="13"/>
  <c r="Q116" i="10"/>
  <c r="N116" i="10"/>
  <c r="U86" i="13" l="1"/>
  <c r="T86" i="13"/>
  <c r="R86" i="13"/>
  <c r="Q86" i="13"/>
  <c r="O116" i="10"/>
  <c r="K117" i="10" s="1"/>
  <c r="P116" i="10"/>
  <c r="R116" i="10" s="1"/>
  <c r="L87" i="13" l="1"/>
  <c r="K87" i="13"/>
  <c r="N117" i="10"/>
  <c r="Q117" i="10"/>
  <c r="P87" i="13" l="1"/>
  <c r="S87" i="13" s="1"/>
  <c r="V87" i="13" s="1"/>
  <c r="M87" i="13"/>
  <c r="U87" i="13" s="1"/>
  <c r="P117" i="10"/>
  <c r="R117" i="10" s="1"/>
  <c r="O117" i="10"/>
  <c r="K118" i="10" s="1"/>
  <c r="R87" i="13" l="1"/>
  <c r="L88" i="13" s="1"/>
  <c r="Q87" i="13"/>
  <c r="K88" i="13" s="1"/>
  <c r="T87" i="13"/>
  <c r="N118" i="10"/>
  <c r="Q118" i="10"/>
  <c r="P88" i="13" l="1"/>
  <c r="S88" i="13" s="1"/>
  <c r="V88" i="13" s="1"/>
  <c r="M88" i="13"/>
  <c r="O118" i="10"/>
  <c r="K119" i="10" s="1"/>
  <c r="P118" i="10"/>
  <c r="R118" i="10" s="1"/>
  <c r="U88" i="13" l="1"/>
  <c r="T88" i="13"/>
  <c r="Q88" i="13"/>
  <c r="R88" i="13"/>
  <c r="N119" i="10"/>
  <c r="Q119" i="10"/>
  <c r="L89" i="13" l="1"/>
  <c r="K89" i="13"/>
  <c r="O119" i="10"/>
  <c r="K120" i="10" s="1"/>
  <c r="P119" i="10"/>
  <c r="R119" i="10" s="1"/>
  <c r="P89" i="13" l="1"/>
  <c r="S89" i="13" s="1"/>
  <c r="V89" i="13" s="1"/>
  <c r="M89" i="13"/>
  <c r="Q120" i="10"/>
  <c r="N120" i="10"/>
  <c r="U89" i="13" l="1"/>
  <c r="T89" i="13"/>
  <c r="R89" i="13"/>
  <c r="Q89" i="13"/>
  <c r="O120" i="10"/>
  <c r="K121" i="10" s="1"/>
  <c r="P120" i="10"/>
  <c r="R120" i="10" s="1"/>
  <c r="L90" i="13" l="1"/>
  <c r="K90" i="13"/>
  <c r="N121" i="10"/>
  <c r="Q121" i="10"/>
  <c r="M90" i="13" l="1"/>
  <c r="U90" i="13" s="1"/>
  <c r="P90" i="13"/>
  <c r="S90" i="13" s="1"/>
  <c r="V90" i="13" s="1"/>
  <c r="P121" i="10"/>
  <c r="R121" i="10" s="1"/>
  <c r="O121" i="10"/>
  <c r="K122" i="10" s="1"/>
  <c r="T90" i="13" l="1"/>
  <c r="R90" i="13"/>
  <c r="L91" i="13" s="1"/>
  <c r="Q90" i="13"/>
  <c r="Q122" i="10"/>
  <c r="N122" i="10"/>
  <c r="K91" i="13" l="1"/>
  <c r="M91" i="13" s="1"/>
  <c r="O122" i="10"/>
  <c r="K123" i="10" s="1"/>
  <c r="P122" i="10"/>
  <c r="R122" i="10" s="1"/>
  <c r="P91" i="13" l="1"/>
  <c r="R91" i="13" s="1"/>
  <c r="L92" i="13" s="1"/>
  <c r="U91" i="13"/>
  <c r="T91" i="13"/>
  <c r="N123" i="10"/>
  <c r="Q123" i="10"/>
  <c r="S91" i="13" l="1"/>
  <c r="V91" i="13" s="1"/>
  <c r="Q91" i="13"/>
  <c r="K92" i="13" s="1"/>
  <c r="M92" i="13" s="1"/>
  <c r="P123" i="10"/>
  <c r="R123" i="10" s="1"/>
  <c r="O123" i="10"/>
  <c r="K124" i="10" s="1"/>
  <c r="P92" i="13" l="1"/>
  <c r="S92" i="13" s="1"/>
  <c r="V92" i="13" s="1"/>
  <c r="U92" i="13"/>
  <c r="T92" i="13"/>
  <c r="Q124" i="10"/>
  <c r="Q11" i="10" s="1"/>
  <c r="N124" i="10"/>
  <c r="R92" i="13" l="1"/>
  <c r="L93" i="13" s="1"/>
  <c r="Q92" i="13"/>
  <c r="K93" i="13" s="1"/>
  <c r="O124" i="10"/>
  <c r="K125" i="10" s="1"/>
  <c r="P124" i="10"/>
  <c r="R124" i="10" s="1"/>
  <c r="P93" i="13" l="1"/>
  <c r="S93" i="13" s="1"/>
  <c r="V93" i="13" s="1"/>
  <c r="M93" i="13"/>
  <c r="N125" i="10"/>
  <c r="Q125" i="10"/>
  <c r="U93" i="13" l="1"/>
  <c r="T93" i="13"/>
  <c r="R93" i="13"/>
  <c r="Q93" i="13"/>
  <c r="K94" i="13" s="1"/>
  <c r="P125" i="10"/>
  <c r="R125" i="10" s="1"/>
  <c r="O125" i="10"/>
  <c r="K126" i="10" s="1"/>
  <c r="L94" i="13" l="1"/>
  <c r="M94" i="13" s="1"/>
  <c r="N126" i="10"/>
  <c r="Q126" i="10"/>
  <c r="P94" i="13" l="1"/>
  <c r="S94" i="13" s="1"/>
  <c r="V94" i="13" s="1"/>
  <c r="U94" i="13"/>
  <c r="T94" i="13"/>
  <c r="O126" i="10"/>
  <c r="K127" i="10" s="1"/>
  <c r="P126" i="10"/>
  <c r="R126" i="10" s="1"/>
  <c r="R94" i="13" l="1"/>
  <c r="L95" i="13" s="1"/>
  <c r="Q94" i="13"/>
  <c r="K95" i="13" s="1"/>
  <c r="N127" i="10"/>
  <c r="Q127" i="10"/>
  <c r="P95" i="13" l="1"/>
  <c r="S95" i="13" s="1"/>
  <c r="V95" i="13" s="1"/>
  <c r="M95" i="13"/>
  <c r="O127" i="10"/>
  <c r="K128" i="10" s="1"/>
  <c r="P127" i="10"/>
  <c r="R127" i="10" s="1"/>
  <c r="U95" i="13" l="1"/>
  <c r="T95" i="13"/>
  <c r="R95" i="13"/>
  <c r="Q95" i="13"/>
  <c r="Q128" i="10"/>
  <c r="N128" i="10"/>
  <c r="K96" i="13" l="1"/>
  <c r="L96" i="13"/>
  <c r="O128" i="10"/>
  <c r="K129" i="10" s="1"/>
  <c r="P128" i="10"/>
  <c r="R128" i="10" s="1"/>
  <c r="M96" i="13" l="1"/>
  <c r="P96" i="13"/>
  <c r="Q129" i="10"/>
  <c r="N129" i="10"/>
  <c r="U96" i="13" l="1"/>
  <c r="T96" i="13"/>
  <c r="Q96" i="13"/>
  <c r="R96" i="13"/>
  <c r="S96" i="13"/>
  <c r="V96" i="13" s="1"/>
  <c r="O129" i="10"/>
  <c r="K130" i="10" s="1"/>
  <c r="P129" i="10"/>
  <c r="R129" i="10" s="1"/>
  <c r="K97" i="13" l="1"/>
  <c r="L97" i="13"/>
  <c r="Q130" i="10"/>
  <c r="N130" i="10"/>
  <c r="P97" i="13" l="1"/>
  <c r="S97" i="13" s="1"/>
  <c r="V97" i="13" s="1"/>
  <c r="M97" i="13"/>
  <c r="P130" i="10"/>
  <c r="R130" i="10" s="1"/>
  <c r="O130" i="10"/>
  <c r="K131" i="10" s="1"/>
  <c r="U97" i="13" l="1"/>
  <c r="T97" i="13"/>
  <c r="Q97" i="13"/>
  <c r="R97" i="13"/>
  <c r="Q131" i="10"/>
  <c r="N131" i="10"/>
  <c r="L98" i="13" l="1"/>
  <c r="K98" i="13"/>
  <c r="P131" i="10"/>
  <c r="R131" i="10" s="1"/>
  <c r="O131" i="10"/>
  <c r="K132" i="10" s="1"/>
  <c r="M98" i="13" l="1"/>
  <c r="P98" i="13"/>
  <c r="S98" i="13" s="1"/>
  <c r="V98" i="13" s="1"/>
  <c r="Q132" i="10"/>
  <c r="N132" i="10"/>
  <c r="U98" i="13" l="1"/>
  <c r="T98" i="13"/>
  <c r="R98" i="13"/>
  <c r="Q98" i="13"/>
  <c r="O132" i="10"/>
  <c r="K133" i="10" s="1"/>
  <c r="P132" i="10"/>
  <c r="R132" i="10" s="1"/>
  <c r="K99" i="13" l="1"/>
  <c r="L99" i="13"/>
  <c r="N133" i="10"/>
  <c r="Q133" i="10"/>
  <c r="M99" i="13" l="1"/>
  <c r="P99" i="13"/>
  <c r="S99" i="13" s="1"/>
  <c r="V99" i="13" s="1"/>
  <c r="P133" i="10"/>
  <c r="R133" i="10" s="1"/>
  <c r="O133" i="10"/>
  <c r="K134" i="10" s="1"/>
  <c r="U99" i="13" l="1"/>
  <c r="T99" i="13"/>
  <c r="Q99" i="13"/>
  <c r="R99" i="13"/>
  <c r="Q134" i="10"/>
  <c r="N134" i="10"/>
  <c r="L100" i="13" l="1"/>
  <c r="K100" i="13"/>
  <c r="O134" i="10"/>
  <c r="K135" i="10" s="1"/>
  <c r="P134" i="10"/>
  <c r="R134" i="10" s="1"/>
  <c r="P100" i="13" l="1"/>
  <c r="S100" i="13" s="1"/>
  <c r="V100" i="13" s="1"/>
  <c r="M100" i="13"/>
  <c r="N135" i="10"/>
  <c r="Q135" i="10"/>
  <c r="U100" i="13" l="1"/>
  <c r="T100" i="13"/>
  <c r="R100" i="13"/>
  <c r="Q100" i="13"/>
  <c r="O135" i="10"/>
  <c r="K136" i="10" s="1"/>
  <c r="P135" i="10"/>
  <c r="R135" i="10" s="1"/>
  <c r="K101" i="13" l="1"/>
  <c r="L101" i="13"/>
  <c r="Q136" i="10"/>
  <c r="N136" i="10"/>
  <c r="P101" i="13" l="1"/>
  <c r="S101" i="13" s="1"/>
  <c r="V101" i="13" s="1"/>
  <c r="M101" i="13"/>
  <c r="P136" i="10"/>
  <c r="R136" i="10" s="1"/>
  <c r="O136" i="10"/>
  <c r="K137" i="10" s="1"/>
  <c r="U101" i="13" l="1"/>
  <c r="T101" i="13"/>
  <c r="R101" i="13"/>
  <c r="Q101" i="13"/>
  <c r="N137" i="10"/>
  <c r="Q137" i="10"/>
  <c r="K102" i="13" l="1"/>
  <c r="L102" i="13"/>
  <c r="O137" i="10"/>
  <c r="K138" i="10" s="1"/>
  <c r="P137" i="10"/>
  <c r="R137" i="10" s="1"/>
  <c r="M102" i="13" l="1"/>
  <c r="P102" i="13"/>
  <c r="S102" i="13" s="1"/>
  <c r="V102" i="13" s="1"/>
  <c r="N138" i="10"/>
  <c r="Q138" i="10"/>
  <c r="U102" i="13" l="1"/>
  <c r="T102" i="13"/>
  <c r="Q102" i="13"/>
  <c r="R102" i="13"/>
  <c r="O138" i="10"/>
  <c r="K139" i="10" s="1"/>
  <c r="P138" i="10"/>
  <c r="R138" i="10" s="1"/>
  <c r="L103" i="13" l="1"/>
  <c r="K103" i="13"/>
  <c r="Q139" i="10"/>
  <c r="N139" i="10"/>
  <c r="P103" i="13" l="1"/>
  <c r="S103" i="13" s="1"/>
  <c r="V103" i="13" s="1"/>
  <c r="M103" i="13"/>
  <c r="O139" i="10"/>
  <c r="K140" i="10" s="1"/>
  <c r="P139" i="10"/>
  <c r="R139" i="10" s="1"/>
  <c r="U103" i="13" l="1"/>
  <c r="T103" i="13"/>
  <c r="Q103" i="13"/>
  <c r="R103" i="13"/>
  <c r="Q140" i="10"/>
  <c r="N140" i="10"/>
  <c r="L104" i="13" l="1"/>
  <c r="K104" i="13"/>
  <c r="O140" i="10"/>
  <c r="K141" i="10" s="1"/>
  <c r="P140" i="10"/>
  <c r="R140" i="10" s="1"/>
  <c r="M104" i="13" l="1"/>
  <c r="P104" i="13"/>
  <c r="S104" i="13" s="1"/>
  <c r="V104" i="13" s="1"/>
  <c r="N141" i="10"/>
  <c r="Q141" i="10"/>
  <c r="U104" i="13" l="1"/>
  <c r="T104" i="13"/>
  <c r="R104" i="13"/>
  <c r="Q104" i="13"/>
  <c r="P141" i="10"/>
  <c r="R141" i="10" s="1"/>
  <c r="O141" i="10"/>
  <c r="K142" i="10" s="1"/>
  <c r="K105" i="13" l="1"/>
  <c r="L105" i="13"/>
  <c r="Q142" i="10"/>
  <c r="N142" i="10"/>
  <c r="P105" i="13" l="1"/>
  <c r="S105" i="13" s="1"/>
  <c r="V105" i="13" s="1"/>
  <c r="M105" i="13"/>
  <c r="O142" i="10"/>
  <c r="K143" i="10" s="1"/>
  <c r="P142" i="10"/>
  <c r="R142" i="10" s="1"/>
  <c r="U105" i="13" l="1"/>
  <c r="T105" i="13"/>
  <c r="R105" i="13"/>
  <c r="L106" i="13" s="1"/>
  <c r="Q105" i="13"/>
  <c r="K106" i="13" s="1"/>
  <c r="N143" i="10"/>
  <c r="Q143" i="10"/>
  <c r="P106" i="13" l="1"/>
  <c r="S106" i="13" s="1"/>
  <c r="V106" i="13" s="1"/>
  <c r="M106" i="13"/>
  <c r="P143" i="10"/>
  <c r="R143" i="10" s="1"/>
  <c r="O143" i="10"/>
  <c r="K144" i="10" s="1"/>
  <c r="U106" i="13" l="1"/>
  <c r="T106" i="13"/>
  <c r="R106" i="13"/>
  <c r="Q106" i="13"/>
  <c r="Q144" i="10"/>
  <c r="N144" i="10"/>
  <c r="K107" i="13" l="1"/>
  <c r="L107" i="13"/>
  <c r="O144" i="10"/>
  <c r="K145" i="10" s="1"/>
  <c r="P144" i="10"/>
  <c r="R144" i="10" s="1"/>
  <c r="P107" i="13" l="1"/>
  <c r="S107" i="13" s="1"/>
  <c r="V107" i="13" s="1"/>
  <c r="M107" i="13"/>
  <c r="Q145" i="10"/>
  <c r="N145" i="10"/>
  <c r="U107" i="13" l="1"/>
  <c r="T107" i="13"/>
  <c r="R107" i="13"/>
  <c r="Q107" i="13"/>
  <c r="O145" i="10"/>
  <c r="K146" i="10" s="1"/>
  <c r="P145" i="10"/>
  <c r="R145" i="10" s="1"/>
  <c r="K108" i="13" l="1"/>
  <c r="L108" i="13"/>
  <c r="Q146" i="10"/>
  <c r="N146" i="10"/>
  <c r="P108" i="13" l="1"/>
  <c r="S108" i="13" s="1"/>
  <c r="V108" i="13" s="1"/>
  <c r="M108" i="13"/>
  <c r="O146" i="10"/>
  <c r="K147" i="10" s="1"/>
  <c r="P146" i="10"/>
  <c r="R146" i="10" s="1"/>
  <c r="U108" i="13" l="1"/>
  <c r="T108" i="13"/>
  <c r="R108" i="13"/>
  <c r="Q108" i="13"/>
  <c r="N147" i="10"/>
  <c r="Q147" i="10"/>
  <c r="K109" i="13" l="1"/>
  <c r="L109" i="13"/>
  <c r="O147" i="10"/>
  <c r="K148" i="10" s="1"/>
  <c r="P147" i="10"/>
  <c r="R147" i="10" s="1"/>
  <c r="M109" i="13" l="1"/>
  <c r="P109" i="13"/>
  <c r="S109" i="13" s="1"/>
  <c r="V109" i="13" s="1"/>
  <c r="Q148" i="10"/>
  <c r="N148" i="10"/>
  <c r="U109" i="13" l="1"/>
  <c r="T109" i="13"/>
  <c r="Q109" i="13"/>
  <c r="R109" i="13"/>
  <c r="O148" i="10"/>
  <c r="K149" i="10" s="1"/>
  <c r="P148" i="10"/>
  <c r="R148" i="10" s="1"/>
  <c r="L110" i="13" l="1"/>
  <c r="K110" i="13"/>
  <c r="N149" i="10"/>
  <c r="Q149" i="10"/>
  <c r="P110" i="13" l="1"/>
  <c r="S110" i="13" s="1"/>
  <c r="V110" i="13" s="1"/>
  <c r="M110" i="13"/>
  <c r="P149" i="10"/>
  <c r="R149" i="10" s="1"/>
  <c r="O149" i="10"/>
  <c r="K150" i="10" s="1"/>
  <c r="U110" i="13" l="1"/>
  <c r="T110" i="13"/>
  <c r="R110" i="13"/>
  <c r="L111" i="13" s="1"/>
  <c r="Q110" i="13"/>
  <c r="K111" i="13" s="1"/>
  <c r="N150" i="10"/>
  <c r="Q150" i="10"/>
  <c r="P111" i="13" l="1"/>
  <c r="S111" i="13" s="1"/>
  <c r="V111" i="13" s="1"/>
  <c r="M111" i="13"/>
  <c r="O150" i="10"/>
  <c r="K151" i="10" s="1"/>
  <c r="P150" i="10"/>
  <c r="R150" i="10" s="1"/>
  <c r="U111" i="13" l="1"/>
  <c r="T111" i="13"/>
  <c r="R111" i="13"/>
  <c r="Q111" i="13"/>
  <c r="N151" i="10"/>
  <c r="Q151" i="10"/>
  <c r="K112" i="13" l="1"/>
  <c r="L112" i="13"/>
  <c r="O151" i="10"/>
  <c r="K152" i="10" s="1"/>
  <c r="P151" i="10"/>
  <c r="R151" i="10" s="1"/>
  <c r="P112" i="13" l="1"/>
  <c r="S112" i="13" s="1"/>
  <c r="V112" i="13" s="1"/>
  <c r="M112" i="13"/>
  <c r="N152" i="10"/>
  <c r="Q152" i="10"/>
  <c r="U112" i="13" l="1"/>
  <c r="T112" i="13"/>
  <c r="R112" i="13"/>
  <c r="Q112" i="13"/>
  <c r="P152" i="10"/>
  <c r="R152" i="10" s="1"/>
  <c r="O152" i="10"/>
  <c r="K153" i="10" s="1"/>
  <c r="L113" i="13" l="1"/>
  <c r="K113" i="13"/>
  <c r="N153" i="10"/>
  <c r="Q153" i="10"/>
  <c r="P113" i="13" l="1"/>
  <c r="S113" i="13" s="1"/>
  <c r="V113" i="13" s="1"/>
  <c r="M113" i="13"/>
  <c r="U113" i="13" s="1"/>
  <c r="P153" i="10"/>
  <c r="R153" i="10" s="1"/>
  <c r="O153" i="10"/>
  <c r="K154" i="10" s="1"/>
  <c r="Q113" i="13" l="1"/>
  <c r="K114" i="13" s="1"/>
  <c r="R113" i="13"/>
  <c r="L114" i="13" s="1"/>
  <c r="T113" i="13"/>
  <c r="N154" i="10"/>
  <c r="Q154" i="10"/>
  <c r="M114" i="13" l="1"/>
  <c r="P114" i="13"/>
  <c r="S114" i="13" s="1"/>
  <c r="V114" i="13" s="1"/>
  <c r="P154" i="10"/>
  <c r="R154" i="10" s="1"/>
  <c r="O154" i="10"/>
  <c r="U114" i="13" l="1"/>
  <c r="T114" i="13"/>
  <c r="R114" i="13"/>
  <c r="Q114" i="13"/>
  <c r="K115" i="13" l="1"/>
  <c r="L115" i="13"/>
  <c r="M115" i="13" l="1"/>
  <c r="P115" i="13"/>
  <c r="S115" i="13" s="1"/>
  <c r="V115" i="13" s="1"/>
  <c r="U115" i="13" l="1"/>
  <c r="T115" i="13"/>
  <c r="Q115" i="13"/>
  <c r="R115" i="13"/>
  <c r="L116" i="13" l="1"/>
  <c r="K116" i="13"/>
  <c r="M116" i="13" l="1"/>
  <c r="P116" i="13"/>
  <c r="S116" i="13" s="1"/>
  <c r="V116" i="13" s="1"/>
  <c r="U116" i="13" l="1"/>
  <c r="T116" i="13"/>
  <c r="Q116" i="13"/>
  <c r="K117" i="13" s="1"/>
  <c r="R116" i="13"/>
  <c r="L117" i="13" l="1"/>
  <c r="P117" i="13" s="1"/>
  <c r="S117" i="13" s="1"/>
  <c r="V117" i="13" s="1"/>
  <c r="M117" i="13" l="1"/>
  <c r="U117" i="13" l="1"/>
  <c r="T117" i="13"/>
  <c r="Q117" i="13"/>
  <c r="R117" i="13"/>
  <c r="L118" i="13" l="1"/>
  <c r="K118" i="13"/>
  <c r="P118" i="13" l="1"/>
  <c r="S118" i="13" s="1"/>
  <c r="V118" i="13" s="1"/>
  <c r="M118" i="13"/>
  <c r="U118" i="13" l="1"/>
  <c r="T118" i="13"/>
  <c r="Q118" i="13"/>
  <c r="R118" i="13"/>
  <c r="L119" i="13" l="1"/>
  <c r="K119" i="13"/>
  <c r="P119" i="13" l="1"/>
  <c r="S119" i="13" s="1"/>
  <c r="V119" i="13" s="1"/>
  <c r="M119" i="13"/>
  <c r="U119" i="13" l="1"/>
  <c r="T119" i="13"/>
  <c r="Q119" i="13"/>
  <c r="R119" i="13"/>
  <c r="L120" i="13" l="1"/>
  <c r="K120" i="13"/>
  <c r="P120" i="13" l="1"/>
  <c r="S120" i="13" s="1"/>
  <c r="V120" i="13" s="1"/>
  <c r="M120" i="13"/>
  <c r="U120" i="13" l="1"/>
  <c r="T120" i="13"/>
  <c r="Q120" i="13"/>
  <c r="R120" i="13"/>
  <c r="L121" i="13" l="1"/>
  <c r="K121" i="13"/>
  <c r="P121" i="13" l="1"/>
  <c r="S121" i="13" s="1"/>
  <c r="V121" i="13" s="1"/>
  <c r="M121" i="13"/>
  <c r="U121" i="13" l="1"/>
  <c r="T121" i="13"/>
  <c r="Q121" i="13"/>
  <c r="R121" i="13"/>
  <c r="L122" i="13" l="1"/>
  <c r="K122" i="13"/>
  <c r="M122" i="13" l="1"/>
  <c r="P122" i="13"/>
  <c r="S122" i="13" s="1"/>
  <c r="V122" i="13" s="1"/>
  <c r="U122" i="13" l="1"/>
  <c r="T122" i="13"/>
  <c r="R122" i="13"/>
  <c r="Q122" i="13"/>
  <c r="K123" i="13" l="1"/>
  <c r="L123" i="13"/>
  <c r="M123" i="13" l="1"/>
  <c r="P123" i="13"/>
  <c r="S123" i="13" s="1"/>
  <c r="V123" i="13" s="1"/>
  <c r="U123" i="13" l="1"/>
  <c r="T123" i="13"/>
  <c r="R123" i="13"/>
  <c r="Q123" i="13"/>
  <c r="K124" i="13" l="1"/>
  <c r="L124" i="13"/>
  <c r="M124" i="13" l="1"/>
  <c r="P124" i="13"/>
  <c r="S124" i="13" s="1"/>
  <c r="V124" i="13" s="1"/>
  <c r="U124" i="13" l="1"/>
  <c r="T124" i="13"/>
  <c r="R124" i="13"/>
  <c r="Q124" i="13"/>
  <c r="K125" i="13" l="1"/>
  <c r="L125" i="13"/>
  <c r="P125" i="13" l="1"/>
  <c r="S125" i="13" s="1"/>
  <c r="V125" i="13" s="1"/>
  <c r="M125" i="13"/>
  <c r="U125" i="13" l="1"/>
  <c r="T125" i="13"/>
  <c r="R125" i="13"/>
  <c r="Q125" i="13"/>
  <c r="K126" i="13" l="1"/>
  <c r="L126" i="13"/>
  <c r="P126" i="13" l="1"/>
  <c r="S126" i="13" s="1"/>
  <c r="V126" i="13" s="1"/>
  <c r="M126" i="13"/>
  <c r="U126" i="13" l="1"/>
  <c r="T126" i="13"/>
  <c r="Q126" i="13"/>
  <c r="K127" i="13" s="1"/>
  <c r="R126" i="13"/>
  <c r="L127" i="13" l="1"/>
  <c r="M127" i="13" s="1"/>
  <c r="U127" i="13" l="1"/>
  <c r="T127" i="13"/>
  <c r="P127" i="13"/>
  <c r="S127" i="13" s="1"/>
  <c r="V127" i="13" s="1"/>
  <c r="Q127" i="13" l="1"/>
  <c r="K128" i="13" s="1"/>
  <c r="R127" i="13"/>
  <c r="L128" i="13" s="1"/>
  <c r="M128" i="13" l="1"/>
  <c r="P128" i="13"/>
  <c r="S128" i="13" s="1"/>
  <c r="V128" i="13" s="1"/>
  <c r="U128" i="13" l="1"/>
  <c r="T128" i="13"/>
  <c r="Q128" i="13"/>
  <c r="K129" i="13" s="1"/>
  <c r="R128" i="13"/>
  <c r="L129" i="13" l="1"/>
  <c r="P129" i="13" s="1"/>
  <c r="S129" i="13" s="1"/>
  <c r="V129" i="13" s="1"/>
  <c r="M129" i="13" l="1"/>
  <c r="U129" i="13" l="1"/>
  <c r="T129" i="13"/>
  <c r="Q129" i="13"/>
  <c r="R129" i="13"/>
  <c r="L130" i="13" l="1"/>
  <c r="K130" i="13"/>
  <c r="M130" i="13" l="1"/>
  <c r="P130" i="13"/>
  <c r="R130" i="13" l="1"/>
  <c r="L131" i="13" s="1"/>
  <c r="U130" i="13"/>
  <c r="T130" i="13"/>
  <c r="Q130" i="13"/>
  <c r="K131" i="13" s="1"/>
  <c r="S130" i="13"/>
  <c r="V130" i="13" s="1"/>
  <c r="M131" i="13" l="1"/>
  <c r="P131" i="13"/>
  <c r="S131" i="13" s="1"/>
  <c r="V131" i="13" s="1"/>
  <c r="U131" i="13" l="1"/>
  <c r="T131" i="13"/>
  <c r="Q131" i="13"/>
  <c r="R131" i="13"/>
  <c r="K132" i="13" l="1"/>
  <c r="L132" i="13"/>
  <c r="M132" i="13" l="1"/>
  <c r="P132" i="13"/>
  <c r="S132" i="13" s="1"/>
  <c r="V132" i="13" s="1"/>
  <c r="U132" i="13" l="1"/>
  <c r="T132" i="13"/>
  <c r="R132" i="13"/>
  <c r="Q132" i="13"/>
  <c r="K133" i="13" l="1"/>
  <c r="L133" i="13"/>
  <c r="P133" i="13" l="1"/>
  <c r="S133" i="13" s="1"/>
  <c r="V133" i="13" s="1"/>
  <c r="M133" i="13"/>
  <c r="U133" i="13" l="1"/>
  <c r="T133" i="13"/>
  <c r="R133" i="13"/>
  <c r="Q133" i="13"/>
  <c r="K134" i="13" l="1"/>
  <c r="L134" i="13"/>
  <c r="M134" i="13" l="1"/>
  <c r="P134" i="13"/>
  <c r="S134" i="13" s="1"/>
  <c r="V134" i="13" s="1"/>
  <c r="U134" i="13" l="1"/>
  <c r="T134" i="13"/>
  <c r="R134" i="13"/>
  <c r="Q134" i="13"/>
  <c r="K135" i="13" l="1"/>
  <c r="L135" i="13"/>
  <c r="P135" i="13" l="1"/>
  <c r="S135" i="13" s="1"/>
  <c r="V135" i="13" s="1"/>
  <c r="M135" i="13"/>
  <c r="Q135" i="13" l="1"/>
  <c r="K136" i="13" s="1"/>
  <c r="U135" i="13"/>
  <c r="T135" i="13"/>
  <c r="R135" i="13"/>
  <c r="L136" i="13" l="1"/>
  <c r="M136" i="13" s="1"/>
  <c r="P136" i="13" l="1"/>
  <c r="S136" i="13" s="1"/>
  <c r="V136" i="13" s="1"/>
  <c r="U136" i="13"/>
  <c r="T136" i="13"/>
  <c r="R136" i="13" l="1"/>
  <c r="L137" i="13" s="1"/>
  <c r="Q136" i="13"/>
  <c r="K137" i="13" s="1"/>
  <c r="M137" i="13" l="1"/>
  <c r="P137" i="13"/>
  <c r="S137" i="13" s="1"/>
  <c r="V137" i="13" s="1"/>
  <c r="U137" i="13" l="1"/>
  <c r="T137" i="13"/>
  <c r="R137" i="13"/>
  <c r="Q137" i="13"/>
  <c r="K138" i="13" l="1"/>
  <c r="L138" i="13"/>
  <c r="P138" i="13" l="1"/>
  <c r="S138" i="13" s="1"/>
  <c r="V138" i="13" s="1"/>
  <c r="M138" i="13"/>
  <c r="U138" i="13" l="1"/>
  <c r="T138" i="13"/>
  <c r="R138" i="13"/>
  <c r="Q138" i="13"/>
  <c r="K139" i="13" l="1"/>
  <c r="L139" i="13"/>
  <c r="M139" i="13" l="1"/>
  <c r="P139" i="13"/>
  <c r="S139" i="13" s="1"/>
  <c r="V139" i="13" s="1"/>
  <c r="U139" i="13" l="1"/>
  <c r="T139" i="13"/>
  <c r="Q139" i="13"/>
  <c r="R139" i="13"/>
  <c r="P6" i="10"/>
  <c r="L140" i="13" l="1"/>
  <c r="K140" i="13"/>
  <c r="C6" i="8"/>
  <c r="C13" i="8" s="1"/>
  <c r="N9" i="10"/>
  <c r="Q8" i="10"/>
  <c r="Q6" i="10"/>
  <c r="Q9" i="10"/>
  <c r="Q7" i="10"/>
  <c r="Q10" i="10"/>
  <c r="M140" i="13" l="1"/>
  <c r="P140" i="13"/>
  <c r="S140" i="13" s="1"/>
  <c r="V140" i="13" s="1"/>
  <c r="Q6" i="8"/>
  <c r="Q13" i="8" s="1"/>
  <c r="N6" i="8"/>
  <c r="N13" i="8" s="1"/>
  <c r="O6" i="8"/>
  <c r="O13" i="8" s="1"/>
  <c r="P6" i="8"/>
  <c r="P13" i="8" s="1"/>
  <c r="P9" i="10"/>
  <c r="P7" i="10"/>
  <c r="P10" i="10"/>
  <c r="P8" i="10"/>
  <c r="N8" i="10"/>
  <c r="X6" i="8"/>
  <c r="X13" i="8" s="1"/>
  <c r="U140" i="13" l="1"/>
  <c r="T140" i="13"/>
  <c r="R140" i="13"/>
  <c r="Q140" i="13"/>
  <c r="R6" i="8"/>
  <c r="R13" i="8" s="1"/>
  <c r="E6" i="8"/>
  <c r="E13" i="8" s="1"/>
  <c r="B6" i="8"/>
  <c r="B13" i="8" s="1"/>
  <c r="D6" i="8"/>
  <c r="D13" i="8" s="1"/>
  <c r="R9" i="10"/>
  <c r="R7" i="10"/>
  <c r="R10" i="10"/>
  <c r="R6" i="10"/>
  <c r="R8" i="10"/>
  <c r="K141" i="13" l="1"/>
  <c r="L141" i="13"/>
  <c r="G6" i="8"/>
  <c r="G13" i="8" s="1"/>
  <c r="I6" i="8"/>
  <c r="I13" i="8" s="1"/>
  <c r="F6" i="8"/>
  <c r="F13" i="8" s="1"/>
  <c r="H6" i="8"/>
  <c r="H13" i="8" s="1"/>
  <c r="M141" i="13" l="1"/>
  <c r="U141" i="13" s="1"/>
  <c r="P141" i="13"/>
  <c r="S141" i="13" s="1"/>
  <c r="V141" i="13" s="1"/>
  <c r="T141" i="13" l="1"/>
  <c r="R141" i="13"/>
  <c r="Q141" i="13"/>
  <c r="S16" i="11"/>
  <c r="L142" i="13" l="1"/>
  <c r="K142" i="13"/>
  <c r="M16" i="11"/>
  <c r="M142" i="13" l="1"/>
  <c r="U142" i="13" s="1"/>
  <c r="T16" i="11"/>
  <c r="U16" i="11"/>
  <c r="P142" i="13"/>
  <c r="S142" i="13" s="1"/>
  <c r="V142" i="13" s="1"/>
  <c r="R16" i="11"/>
  <c r="Q16" i="11"/>
  <c r="V16" i="11"/>
  <c r="T142" i="13" l="1"/>
  <c r="Q142" i="13"/>
  <c r="K143" i="13" s="1"/>
  <c r="R142" i="13"/>
  <c r="L143" i="13" s="1"/>
  <c r="K17" i="11"/>
  <c r="L17" i="11"/>
  <c r="P143" i="13" l="1"/>
  <c r="S143" i="13" s="1"/>
  <c r="V143" i="13" s="1"/>
  <c r="M143" i="13"/>
  <c r="M17" i="11"/>
  <c r="P17" i="11"/>
  <c r="S17" i="11" s="1"/>
  <c r="Q143" i="13" l="1"/>
  <c r="K144" i="13" s="1"/>
  <c r="T17" i="11"/>
  <c r="U17" i="11"/>
  <c r="U143" i="13"/>
  <c r="T143" i="13"/>
  <c r="R143" i="13"/>
  <c r="L144" i="13" s="1"/>
  <c r="V17" i="11"/>
  <c r="Q17" i="11"/>
  <c r="R17" i="11"/>
  <c r="P144" i="13" l="1"/>
  <c r="S144" i="13" s="1"/>
  <c r="V144" i="13" s="1"/>
  <c r="M144" i="13"/>
  <c r="L18" i="11"/>
  <c r="K18" i="11"/>
  <c r="U144" i="13" l="1"/>
  <c r="T144" i="13"/>
  <c r="R144" i="13"/>
  <c r="Q144" i="13"/>
  <c r="K145" i="13" s="1"/>
  <c r="M18" i="11"/>
  <c r="P18" i="11"/>
  <c r="T18" i="11" l="1"/>
  <c r="U18" i="11"/>
  <c r="L145" i="13"/>
  <c r="M145" i="13" s="1"/>
  <c r="R18" i="11"/>
  <c r="S18" i="11"/>
  <c r="Q18" i="11"/>
  <c r="V18" i="11" l="1"/>
  <c r="P145" i="13"/>
  <c r="S145" i="13" s="1"/>
  <c r="V145" i="13" s="1"/>
  <c r="U145" i="13"/>
  <c r="T145" i="13"/>
  <c r="L19" i="11"/>
  <c r="K19" i="11"/>
  <c r="Q145" i="13" l="1"/>
  <c r="K146" i="13" s="1"/>
  <c r="R145" i="13"/>
  <c r="L146" i="13" s="1"/>
  <c r="P19" i="11"/>
  <c r="S19" i="11" s="1"/>
  <c r="V19" i="11" s="1"/>
  <c r="M19" i="11"/>
  <c r="T19" i="11" l="1"/>
  <c r="U19" i="11"/>
  <c r="Q19" i="11"/>
  <c r="R19" i="11"/>
  <c r="M146" i="13"/>
  <c r="P146" i="13"/>
  <c r="S146" i="13" s="1"/>
  <c r="V146" i="13" s="1"/>
  <c r="K20" i="11"/>
  <c r="U146" i="13" l="1"/>
  <c r="T146" i="13"/>
  <c r="L20" i="11"/>
  <c r="M20" i="11" s="1"/>
  <c r="R146" i="13"/>
  <c r="Q146" i="13"/>
  <c r="P20" i="11" l="1"/>
  <c r="S20" i="11" s="1"/>
  <c r="V20" i="11" s="1"/>
  <c r="T20" i="11"/>
  <c r="U20" i="11"/>
  <c r="K147" i="13"/>
  <c r="L147" i="13"/>
  <c r="Q20" i="11" l="1"/>
  <c r="K21" i="11" s="1"/>
  <c r="P147" i="13"/>
  <c r="S147" i="13" s="1"/>
  <c r="V147" i="13" s="1"/>
  <c r="R20" i="11"/>
  <c r="L21" i="11" s="1"/>
  <c r="M147" i="13"/>
  <c r="Q147" i="13" l="1"/>
  <c r="K148" i="13" s="1"/>
  <c r="U147" i="13"/>
  <c r="T147" i="13"/>
  <c r="R147" i="13"/>
  <c r="P21" i="11"/>
  <c r="S21" i="11" s="1"/>
  <c r="V21" i="11" s="1"/>
  <c r="M21" i="11"/>
  <c r="T21" i="11" l="1"/>
  <c r="U21" i="11"/>
  <c r="L148" i="13"/>
  <c r="P148" i="13" s="1"/>
  <c r="S148" i="13" s="1"/>
  <c r="V148" i="13" s="1"/>
  <c r="Q21" i="11"/>
  <c r="R21" i="11"/>
  <c r="M148" i="13" l="1"/>
  <c r="K22" i="11"/>
  <c r="L22" i="11"/>
  <c r="P22" i="11" l="1"/>
  <c r="M22" i="11"/>
  <c r="U22" i="11" s="1"/>
  <c r="U148" i="13"/>
  <c r="T148" i="13"/>
  <c r="Q148" i="13"/>
  <c r="K149" i="13" s="1"/>
  <c r="R148" i="13"/>
  <c r="R22" i="11" l="1"/>
  <c r="L23" i="11" s="1"/>
  <c r="S22" i="11"/>
  <c r="V22" i="11" s="1"/>
  <c r="Q22" i="11"/>
  <c r="K23" i="11" s="1"/>
  <c r="T22" i="11"/>
  <c r="L149" i="13"/>
  <c r="M149" i="13" s="1"/>
  <c r="P149" i="13" l="1"/>
  <c r="S149" i="13" s="1"/>
  <c r="V149" i="13" s="1"/>
  <c r="U149" i="13"/>
  <c r="T149" i="13"/>
  <c r="M23" i="11"/>
  <c r="P23" i="11"/>
  <c r="Q149" i="13" l="1"/>
  <c r="K150" i="13" s="1"/>
  <c r="R149" i="13"/>
  <c r="L150" i="13" s="1"/>
  <c r="T23" i="11"/>
  <c r="U23" i="11"/>
  <c r="S23" i="11"/>
  <c r="V23" i="11" s="1"/>
  <c r="Q23" i="11"/>
  <c r="R23" i="11"/>
  <c r="P150" i="13" l="1"/>
  <c r="S150" i="13" s="1"/>
  <c r="V150" i="13" s="1"/>
  <c r="M150" i="13"/>
  <c r="T150" i="13" s="1"/>
  <c r="K24" i="11"/>
  <c r="L24" i="11"/>
  <c r="U150" i="13" l="1"/>
  <c r="Q150" i="13"/>
  <c r="K151" i="13" s="1"/>
  <c r="R150" i="13"/>
  <c r="L151" i="13" s="1"/>
  <c r="M24" i="11"/>
  <c r="P24" i="11"/>
  <c r="S24" i="11" s="1"/>
  <c r="V24" i="11" s="1"/>
  <c r="P151" i="13" l="1"/>
  <c r="S151" i="13" s="1"/>
  <c r="V151" i="13" s="1"/>
  <c r="M151" i="13"/>
  <c r="U151" i="13" s="1"/>
  <c r="T24" i="11"/>
  <c r="U24" i="11"/>
  <c r="Q24" i="11"/>
  <c r="R24" i="11"/>
  <c r="T151" i="13" l="1"/>
  <c r="R151" i="13"/>
  <c r="L152" i="13" s="1"/>
  <c r="Q151" i="13"/>
  <c r="K152" i="13" s="1"/>
  <c r="K25" i="11"/>
  <c r="L25" i="11"/>
  <c r="P152" i="13" l="1"/>
  <c r="S152" i="13" s="1"/>
  <c r="V152" i="13" s="1"/>
  <c r="M152" i="13"/>
  <c r="U152" i="13" s="1"/>
  <c r="M25" i="11"/>
  <c r="P25" i="11"/>
  <c r="R152" i="13" l="1"/>
  <c r="L153" i="13" s="1"/>
  <c r="Q152" i="13"/>
  <c r="K153" i="13" s="1"/>
  <c r="T152" i="13"/>
  <c r="T25" i="11"/>
  <c r="U25" i="11"/>
  <c r="Q25" i="11"/>
  <c r="K26" i="11" s="1"/>
  <c r="R25" i="11"/>
  <c r="L26" i="11" s="1"/>
  <c r="S25" i="11"/>
  <c r="V25" i="11" s="1"/>
  <c r="P153" i="13" l="1"/>
  <c r="S153" i="13" s="1"/>
  <c r="V153" i="13" s="1"/>
  <c r="M153" i="13"/>
  <c r="M26" i="11"/>
  <c r="P26" i="11"/>
  <c r="T26" i="11" l="1"/>
  <c r="U26" i="11"/>
  <c r="U153" i="13"/>
  <c r="T153" i="13"/>
  <c r="R153" i="13"/>
  <c r="Q153" i="13"/>
  <c r="K154" i="13" s="1"/>
  <c r="S26" i="11"/>
  <c r="V26" i="11" s="1"/>
  <c r="Q26" i="11"/>
  <c r="R26" i="11"/>
  <c r="L154" i="13" l="1"/>
  <c r="M154" i="13" s="1"/>
  <c r="L27" i="11"/>
  <c r="K27" i="11"/>
  <c r="P154" i="13" l="1"/>
  <c r="R154" i="13" s="1"/>
  <c r="U154" i="13"/>
  <c r="T154" i="13"/>
  <c r="Q154" i="13"/>
  <c r="K155" i="13" s="1"/>
  <c r="M27" i="11"/>
  <c r="P27" i="11"/>
  <c r="S27" i="11" s="1"/>
  <c r="V27" i="11" s="1"/>
  <c r="S154" i="13" l="1"/>
  <c r="V154" i="13" s="1"/>
  <c r="T27" i="11"/>
  <c r="U27" i="11"/>
  <c r="L155" i="13"/>
  <c r="P155" i="13" s="1"/>
  <c r="S155" i="13" s="1"/>
  <c r="V155" i="13" s="1"/>
  <c r="R27" i="11"/>
  <c r="Q27" i="11"/>
  <c r="M155" i="13" l="1"/>
  <c r="K28" i="11"/>
  <c r="L28" i="11"/>
  <c r="P28" i="11" l="1"/>
  <c r="S28" i="11" s="1"/>
  <c r="V28" i="11" s="1"/>
  <c r="U155" i="13"/>
  <c r="T155" i="13"/>
  <c r="M28" i="11"/>
  <c r="U28" i="11" s="1"/>
  <c r="R155" i="13"/>
  <c r="Q155" i="13"/>
  <c r="Q28" i="11" l="1"/>
  <c r="K29" i="11" s="1"/>
  <c r="T28" i="11"/>
  <c r="R28" i="11"/>
  <c r="K156" i="13"/>
  <c r="L156" i="13"/>
  <c r="L29" i="11" l="1"/>
  <c r="P29" i="11" s="1"/>
  <c r="M156" i="13"/>
  <c r="P156" i="13"/>
  <c r="S156" i="13" s="1"/>
  <c r="V156" i="13" s="1"/>
  <c r="M29" i="11" l="1"/>
  <c r="T29" i="11" s="1"/>
  <c r="U156" i="13"/>
  <c r="T156" i="13"/>
  <c r="R156" i="13"/>
  <c r="Q156" i="13"/>
  <c r="S29" i="11"/>
  <c r="V29" i="11" s="1"/>
  <c r="U29" i="11" l="1"/>
  <c r="Q29" i="11"/>
  <c r="K30" i="11" s="1"/>
  <c r="R29" i="11"/>
  <c r="L30" i="11" s="1"/>
  <c r="K157" i="13"/>
  <c r="L157" i="13"/>
  <c r="P157" i="13" l="1"/>
  <c r="S157" i="13" s="1"/>
  <c r="V157" i="13" s="1"/>
  <c r="M157" i="13"/>
  <c r="P30" i="11"/>
  <c r="S30" i="11" s="1"/>
  <c r="V30" i="11" s="1"/>
  <c r="M30" i="11"/>
  <c r="T30" i="11" l="1"/>
  <c r="U30" i="11"/>
  <c r="U157" i="13"/>
  <c r="T157" i="13"/>
  <c r="R30" i="11"/>
  <c r="Q157" i="13"/>
  <c r="R157" i="13"/>
  <c r="Q30" i="11"/>
  <c r="L31" i="11" l="1"/>
  <c r="L158" i="13"/>
  <c r="K158" i="13"/>
  <c r="P158" i="13" s="1"/>
  <c r="K31" i="11"/>
  <c r="M31" i="11" l="1"/>
  <c r="T31" i="11" s="1"/>
  <c r="M158" i="13"/>
  <c r="R158" i="13" s="1"/>
  <c r="S158" i="13"/>
  <c r="V158" i="13" s="1"/>
  <c r="P31" i="11"/>
  <c r="S31" i="11" s="1"/>
  <c r="V31" i="11" s="1"/>
  <c r="U31" i="11" l="1"/>
  <c r="Q158" i="13"/>
  <c r="K159" i="13" s="1"/>
  <c r="U158" i="13"/>
  <c r="T158" i="13"/>
  <c r="L159" i="13"/>
  <c r="R31" i="11"/>
  <c r="Q31" i="11"/>
  <c r="M159" i="13" l="1"/>
  <c r="U159" i="13" s="1"/>
  <c r="L32" i="11"/>
  <c r="K32" i="11"/>
  <c r="P159" i="13"/>
  <c r="S159" i="13" s="1"/>
  <c r="V159" i="13" s="1"/>
  <c r="P32" i="11" l="1"/>
  <c r="S32" i="11" s="1"/>
  <c r="V32" i="11" s="1"/>
  <c r="T159" i="13"/>
  <c r="M32" i="11"/>
  <c r="Q32" i="11" s="1"/>
  <c r="R159" i="13"/>
  <c r="Q159" i="13"/>
  <c r="R32" i="11" l="1"/>
  <c r="U32" i="11"/>
  <c r="T32" i="11"/>
  <c r="L160" i="13"/>
  <c r="K160" i="13"/>
  <c r="K33" i="11"/>
  <c r="L33" i="11"/>
  <c r="P160" i="13" l="1"/>
  <c r="S160" i="13" s="1"/>
  <c r="V160" i="13" s="1"/>
  <c r="M160" i="13"/>
  <c r="M33" i="11"/>
  <c r="P33" i="11"/>
  <c r="S33" i="11" s="1"/>
  <c r="V33" i="11" s="1"/>
  <c r="T33" i="11" l="1"/>
  <c r="U33" i="11"/>
  <c r="U160" i="13"/>
  <c r="T160" i="13"/>
  <c r="R160" i="13"/>
  <c r="Q160" i="13"/>
  <c r="R33" i="11"/>
  <c r="Q33" i="11"/>
  <c r="K161" i="13" l="1"/>
  <c r="L161" i="13"/>
  <c r="L34" i="11"/>
  <c r="K34" i="11"/>
  <c r="P161" i="13" l="1"/>
  <c r="S161" i="13" s="1"/>
  <c r="V161" i="13" s="1"/>
  <c r="M161" i="13"/>
  <c r="M34" i="11"/>
  <c r="P34" i="11"/>
  <c r="S34" i="11" s="1"/>
  <c r="V34" i="11" s="1"/>
  <c r="T34" i="11" l="1"/>
  <c r="U34" i="11"/>
  <c r="U161" i="13"/>
  <c r="T161" i="13"/>
  <c r="R161" i="13"/>
  <c r="L162" i="13" s="1"/>
  <c r="Q161" i="13"/>
  <c r="K162" i="13" s="1"/>
  <c r="R34" i="11"/>
  <c r="Q34" i="11"/>
  <c r="L35" i="11" l="1"/>
  <c r="K35" i="11"/>
  <c r="M162" i="13"/>
  <c r="P162" i="13"/>
  <c r="S162" i="13" s="1"/>
  <c r="V162" i="13" s="1"/>
  <c r="M35" i="11" l="1"/>
  <c r="T35" i="11" s="1"/>
  <c r="U162" i="13"/>
  <c r="T162" i="13"/>
  <c r="P35" i="11"/>
  <c r="S35" i="11" s="1"/>
  <c r="V35" i="11" s="1"/>
  <c r="R162" i="13"/>
  <c r="Q162" i="13"/>
  <c r="U35" i="11" l="1"/>
  <c r="R35" i="11"/>
  <c r="L36" i="11" s="1"/>
  <c r="Q35" i="11"/>
  <c r="K36" i="11" s="1"/>
  <c r="K163" i="13"/>
  <c r="L163" i="13"/>
  <c r="P163" i="13" l="1"/>
  <c r="S163" i="13" s="1"/>
  <c r="V163" i="13" s="1"/>
  <c r="P36" i="11"/>
  <c r="S36" i="11" s="1"/>
  <c r="V36" i="11" s="1"/>
  <c r="M163" i="13"/>
  <c r="M36" i="11"/>
  <c r="T36" i="11" l="1"/>
  <c r="U36" i="11"/>
  <c r="U163" i="13"/>
  <c r="T163" i="13"/>
  <c r="Q36" i="11"/>
  <c r="K37" i="11" s="1"/>
  <c r="R163" i="13"/>
  <c r="Q163" i="13"/>
  <c r="R36" i="11"/>
  <c r="L37" i="11" l="1"/>
  <c r="P37" i="11" s="1"/>
  <c r="K164" i="13"/>
  <c r="L164" i="13"/>
  <c r="M37" i="11" l="1"/>
  <c r="T37" i="11" s="1"/>
  <c r="P164" i="13"/>
  <c r="S164" i="13" s="1"/>
  <c r="V164" i="13" s="1"/>
  <c r="M164" i="13"/>
  <c r="S37" i="11"/>
  <c r="V37" i="11" s="1"/>
  <c r="Q37" i="11" l="1"/>
  <c r="K38" i="11" s="1"/>
  <c r="R37" i="11"/>
  <c r="L38" i="11" s="1"/>
  <c r="U37" i="11"/>
  <c r="U164" i="13"/>
  <c r="T164" i="13"/>
  <c r="Q164" i="13"/>
  <c r="R164" i="13"/>
  <c r="L165" i="13" l="1"/>
  <c r="K165" i="13"/>
  <c r="M38" i="11"/>
  <c r="P38" i="11"/>
  <c r="P165" i="13" l="1"/>
  <c r="S165" i="13" s="1"/>
  <c r="V165" i="13" s="1"/>
  <c r="T38" i="11"/>
  <c r="U38" i="11"/>
  <c r="M165" i="13"/>
  <c r="U165" i="13" s="1"/>
  <c r="S38" i="11"/>
  <c r="V38" i="11" s="1"/>
  <c r="Q38" i="11"/>
  <c r="R38" i="11"/>
  <c r="Q165" i="13" l="1"/>
  <c r="K166" i="13" s="1"/>
  <c r="R165" i="13"/>
  <c r="L166" i="13" s="1"/>
  <c r="T165" i="13"/>
  <c r="K39" i="11"/>
  <c r="L39" i="11"/>
  <c r="M166" i="13" l="1"/>
  <c r="P166" i="13"/>
  <c r="S166" i="13" s="1"/>
  <c r="V166" i="13" s="1"/>
  <c r="M39" i="11"/>
  <c r="P39" i="11"/>
  <c r="S39" i="11" s="1"/>
  <c r="V39" i="11" s="1"/>
  <c r="T39" i="11" l="1"/>
  <c r="U39" i="11"/>
  <c r="U166" i="13"/>
  <c r="T166" i="13"/>
  <c r="R166" i="13"/>
  <c r="Q166" i="13"/>
  <c r="Q39" i="11"/>
  <c r="R39" i="11"/>
  <c r="K167" i="13" l="1"/>
  <c r="L167" i="13"/>
  <c r="K40" i="11"/>
  <c r="L40" i="11"/>
  <c r="P40" i="11" l="1"/>
  <c r="S40" i="11" s="1"/>
  <c r="V40" i="11" s="1"/>
  <c r="M40" i="11"/>
  <c r="U40" i="11" s="1"/>
  <c r="M167" i="13"/>
  <c r="P167" i="13"/>
  <c r="S167" i="13" s="1"/>
  <c r="V167" i="13" s="1"/>
  <c r="Q40" i="11" l="1"/>
  <c r="K41" i="11" s="1"/>
  <c r="T40" i="11"/>
  <c r="R40" i="11"/>
  <c r="U167" i="13"/>
  <c r="T167" i="13"/>
  <c r="R167" i="13"/>
  <c r="Q167" i="13"/>
  <c r="L41" i="11" l="1"/>
  <c r="M41" i="11" s="1"/>
  <c r="K168" i="13"/>
  <c r="L168" i="13"/>
  <c r="P41" i="11" l="1"/>
  <c r="S41" i="11" s="1"/>
  <c r="V41" i="11" s="1"/>
  <c r="T41" i="11"/>
  <c r="U41" i="11"/>
  <c r="P168" i="13"/>
  <c r="S168" i="13" s="1"/>
  <c r="V168" i="13" s="1"/>
  <c r="M168" i="13"/>
  <c r="R41" i="11"/>
  <c r="Q41" i="11" l="1"/>
  <c r="U168" i="13"/>
  <c r="T168" i="13"/>
  <c r="R168" i="13"/>
  <c r="Q168" i="13"/>
  <c r="L42" i="11"/>
  <c r="K42" i="11"/>
  <c r="K169" i="13" l="1"/>
  <c r="L169" i="13"/>
  <c r="P42" i="11"/>
  <c r="S42" i="11" s="1"/>
  <c r="V42" i="11" s="1"/>
  <c r="M42" i="11"/>
  <c r="P169" i="13" l="1"/>
  <c r="S169" i="13" s="1"/>
  <c r="V169" i="13" s="1"/>
  <c r="T42" i="11"/>
  <c r="U42" i="11"/>
  <c r="M169" i="13"/>
  <c r="R42" i="11"/>
  <c r="Q42" i="11"/>
  <c r="Q169" i="13" l="1"/>
  <c r="K170" i="13" s="1"/>
  <c r="U169" i="13"/>
  <c r="T169" i="13"/>
  <c r="R169" i="13"/>
  <c r="K43" i="11"/>
  <c r="L43" i="11"/>
  <c r="P43" i="11" l="1"/>
  <c r="S43" i="11" s="1"/>
  <c r="V43" i="11" s="1"/>
  <c r="L170" i="13"/>
  <c r="M170" i="13" s="1"/>
  <c r="M43" i="11"/>
  <c r="U43" i="11" s="1"/>
  <c r="R43" i="11" l="1"/>
  <c r="L44" i="11" s="1"/>
  <c r="T43" i="11"/>
  <c r="P170" i="13"/>
  <c r="R170" i="13" s="1"/>
  <c r="L171" i="13" s="1"/>
  <c r="U170" i="13"/>
  <c r="T170" i="13"/>
  <c r="Q43" i="11"/>
  <c r="Q170" i="13" l="1"/>
  <c r="K171" i="13" s="1"/>
  <c r="P171" i="13" s="1"/>
  <c r="S171" i="13" s="1"/>
  <c r="V171" i="13" s="1"/>
  <c r="S170" i="13"/>
  <c r="V170" i="13" s="1"/>
  <c r="K44" i="11"/>
  <c r="M44" i="11" s="1"/>
  <c r="M171" i="13" l="1"/>
  <c r="U171" i="13" s="1"/>
  <c r="P44" i="11"/>
  <c r="R44" i="11" s="1"/>
  <c r="T44" i="11"/>
  <c r="U44" i="11"/>
  <c r="Q171" i="13" l="1"/>
  <c r="R171" i="13"/>
  <c r="T171" i="13"/>
  <c r="Q44" i="11"/>
  <c r="K45" i="11" s="1"/>
  <c r="S44" i="11"/>
  <c r="V44" i="11" s="1"/>
  <c r="K172" i="13"/>
  <c r="L172" i="13"/>
  <c r="L45" i="11"/>
  <c r="M172" i="13" l="1"/>
  <c r="P172" i="13"/>
  <c r="S172" i="13" s="1"/>
  <c r="V172" i="13" s="1"/>
  <c r="P45" i="11"/>
  <c r="S45" i="11" s="1"/>
  <c r="V45" i="11" s="1"/>
  <c r="M45" i="11"/>
  <c r="T45" i="11" l="1"/>
  <c r="U45" i="11"/>
  <c r="U172" i="13"/>
  <c r="T172" i="13"/>
  <c r="R45" i="11"/>
  <c r="Q172" i="13"/>
  <c r="R172" i="13"/>
  <c r="Q45" i="11"/>
  <c r="L46" i="11" l="1"/>
  <c r="K46" i="11"/>
  <c r="L173" i="13"/>
  <c r="K173" i="13"/>
  <c r="M173" i="13" s="1"/>
  <c r="M46" i="11" l="1"/>
  <c r="T46" i="11" s="1"/>
  <c r="P46" i="11"/>
  <c r="U173" i="13"/>
  <c r="T173" i="13"/>
  <c r="P173" i="13"/>
  <c r="R173" i="13" s="1"/>
  <c r="R46" i="11" l="1"/>
  <c r="L47" i="11" s="1"/>
  <c r="U46" i="11"/>
  <c r="S46" i="11"/>
  <c r="V46" i="11" s="1"/>
  <c r="Q46" i="11"/>
  <c r="K47" i="11" s="1"/>
  <c r="Q173" i="13"/>
  <c r="K174" i="13" s="1"/>
  <c r="S173" i="13"/>
  <c r="V173" i="13" s="1"/>
  <c r="L174" i="13"/>
  <c r="P174" i="13" l="1"/>
  <c r="S174" i="13" s="1"/>
  <c r="V174" i="13" s="1"/>
  <c r="M174" i="13"/>
  <c r="M47" i="11"/>
  <c r="P47" i="11"/>
  <c r="T47" i="11" l="1"/>
  <c r="U47" i="11"/>
  <c r="U174" i="13"/>
  <c r="T174" i="13"/>
  <c r="Q174" i="13"/>
  <c r="R174" i="13"/>
  <c r="S47" i="11"/>
  <c r="V47" i="11" s="1"/>
  <c r="Q47" i="11"/>
  <c r="R47" i="11"/>
  <c r="L48" i="11" l="1"/>
  <c r="K48" i="11"/>
  <c r="P48" i="11" l="1"/>
  <c r="S48" i="11" s="1"/>
  <c r="V48" i="11" s="1"/>
  <c r="M48" i="11"/>
  <c r="T48" i="11" l="1"/>
  <c r="U48" i="11"/>
  <c r="R48" i="11"/>
  <c r="L49" i="11" s="1"/>
  <c r="Q48" i="11"/>
  <c r="K49" i="11" l="1"/>
  <c r="M49" i="11" s="1"/>
  <c r="P49" i="11" l="1"/>
  <c r="S49" i="11" s="1"/>
  <c r="V49" i="11" s="1"/>
  <c r="T49" i="11"/>
  <c r="U49" i="11"/>
  <c r="R49" i="11" l="1"/>
  <c r="L50" i="11" s="1"/>
  <c r="Q49" i="11"/>
  <c r="K50" i="11" s="1"/>
  <c r="M50" i="11" l="1"/>
  <c r="P50" i="11"/>
  <c r="T50" i="11" l="1"/>
  <c r="U50" i="11"/>
  <c r="S50" i="11"/>
  <c r="V50" i="11" s="1"/>
  <c r="Q50" i="11"/>
  <c r="R50" i="11"/>
  <c r="K51" i="11" l="1"/>
  <c r="L51" i="11"/>
  <c r="P51" i="11" l="1"/>
  <c r="S51" i="11" s="1"/>
  <c r="V51" i="11" s="1"/>
  <c r="M51" i="11"/>
  <c r="T51" i="11" l="1"/>
  <c r="U51" i="11"/>
  <c r="R51" i="11"/>
  <c r="Q51" i="11"/>
  <c r="L52" i="11" l="1"/>
  <c r="K52" i="11"/>
  <c r="M52" i="11" l="1"/>
  <c r="P52" i="11"/>
  <c r="S52" i="11" s="1"/>
  <c r="V52" i="11" s="1"/>
  <c r="T52" i="11" l="1"/>
  <c r="U52" i="11"/>
  <c r="Q52" i="11"/>
  <c r="R52" i="11"/>
  <c r="K53" i="11" l="1"/>
  <c r="L53" i="11"/>
  <c r="P53" i="11" l="1"/>
  <c r="S53" i="11" s="1"/>
  <c r="V53" i="11" s="1"/>
  <c r="M53" i="11"/>
  <c r="Q53" i="11" l="1"/>
  <c r="R53" i="11"/>
  <c r="T53" i="11"/>
  <c r="U53" i="11"/>
  <c r="K54" i="11"/>
  <c r="L54" i="11"/>
  <c r="M54" i="11" l="1"/>
  <c r="P54" i="11"/>
  <c r="S54" i="11" s="1"/>
  <c r="V54" i="11" s="1"/>
  <c r="T54" i="11" l="1"/>
  <c r="U54" i="11"/>
  <c r="Q54" i="11"/>
  <c r="R54" i="11"/>
  <c r="L55" i="11" l="1"/>
  <c r="K55" i="11"/>
  <c r="P55" i="11" l="1"/>
  <c r="S55" i="11" s="1"/>
  <c r="V55" i="11" s="1"/>
  <c r="M55" i="11"/>
  <c r="U55" i="11" s="1"/>
  <c r="Q55" i="11" l="1"/>
  <c r="K56" i="11" s="1"/>
  <c r="T55" i="11"/>
  <c r="R55" i="11"/>
  <c r="L56" i="11" s="1"/>
  <c r="M56" i="11" l="1"/>
  <c r="P56" i="11"/>
  <c r="T56" i="11" l="1"/>
  <c r="U56" i="11"/>
  <c r="S56" i="11"/>
  <c r="V56" i="11" s="1"/>
  <c r="Q56" i="11"/>
  <c r="R56" i="11"/>
  <c r="K57" i="11" l="1"/>
  <c r="L57" i="11"/>
  <c r="M57" i="11" l="1"/>
  <c r="P57" i="11"/>
  <c r="S57" i="11" s="1"/>
  <c r="V57" i="11" s="1"/>
  <c r="T57" i="11" l="1"/>
  <c r="U57" i="11"/>
  <c r="R57" i="11"/>
  <c r="Q57" i="11"/>
  <c r="L58" i="11" l="1"/>
  <c r="K58" i="11"/>
  <c r="P58" i="11" l="1"/>
  <c r="S58" i="11" s="1"/>
  <c r="V58" i="11" s="1"/>
  <c r="M58" i="11"/>
  <c r="T58" i="11" l="1"/>
  <c r="U58" i="11"/>
  <c r="Q58" i="11"/>
  <c r="K59" i="11" s="1"/>
  <c r="R58" i="11"/>
  <c r="L59" i="11" l="1"/>
  <c r="M59" i="11" s="1"/>
  <c r="P59" i="11"/>
  <c r="T59" i="11" l="1"/>
  <c r="U59" i="11"/>
  <c r="S59" i="11"/>
  <c r="V59" i="11" s="1"/>
  <c r="Q59" i="11"/>
  <c r="R59" i="11"/>
  <c r="K60" i="11" l="1"/>
  <c r="L60" i="11"/>
  <c r="M60" i="11" l="1"/>
  <c r="P60" i="11"/>
  <c r="S60" i="11" s="1"/>
  <c r="V60" i="11" s="1"/>
  <c r="T60" i="11" l="1"/>
  <c r="U60" i="11"/>
  <c r="Q60" i="11"/>
  <c r="R60" i="11"/>
  <c r="K61" i="11" l="1"/>
  <c r="L61" i="11"/>
  <c r="P61" i="11" l="1"/>
  <c r="S61" i="11" s="1"/>
  <c r="V61" i="11" s="1"/>
  <c r="M61" i="11"/>
  <c r="T61" i="11" l="1"/>
  <c r="U61" i="11"/>
  <c r="Q61" i="11"/>
  <c r="R61" i="11"/>
  <c r="L62" i="11" l="1"/>
  <c r="K62" i="11"/>
  <c r="P62" i="11" l="1"/>
  <c r="S62" i="11" s="1"/>
  <c r="V62" i="11" s="1"/>
  <c r="M62" i="11"/>
  <c r="U62" i="11" s="1"/>
  <c r="R62" i="11" l="1"/>
  <c r="L63" i="11" s="1"/>
  <c r="T62" i="11"/>
  <c r="Q62" i="11"/>
  <c r="K63" i="11" s="1"/>
  <c r="M63" i="11" l="1"/>
  <c r="P63" i="11"/>
  <c r="S63" i="11" s="1"/>
  <c r="V63" i="11" s="1"/>
  <c r="T63" i="11" l="1"/>
  <c r="U63" i="11"/>
  <c r="R63" i="11"/>
  <c r="Q63" i="11"/>
  <c r="L64" i="11" l="1"/>
  <c r="K64" i="11"/>
  <c r="M64" i="11" l="1"/>
  <c r="P64" i="11"/>
  <c r="Q64" i="11" l="1"/>
  <c r="K65" i="11" s="1"/>
  <c r="T64" i="11"/>
  <c r="U64" i="11"/>
  <c r="R64" i="11"/>
  <c r="L65" i="11" s="1"/>
  <c r="S64" i="11"/>
  <c r="V64" i="11" s="1"/>
  <c r="M65" i="11" l="1"/>
  <c r="P65" i="11"/>
  <c r="T65" i="11" l="1"/>
  <c r="U65" i="11"/>
  <c r="S65" i="11"/>
  <c r="V65" i="11" s="1"/>
  <c r="R65" i="11"/>
  <c r="Q65" i="11"/>
  <c r="K66" i="11" l="1"/>
  <c r="L66" i="11"/>
  <c r="M66" i="11" l="1"/>
  <c r="P66" i="11"/>
  <c r="S66" i="11" s="1"/>
  <c r="V66" i="11" s="1"/>
  <c r="T66" i="11" l="1"/>
  <c r="U66" i="11"/>
  <c r="Q66" i="11"/>
  <c r="R66" i="11"/>
  <c r="K67" i="11" l="1"/>
  <c r="L67" i="11"/>
  <c r="M67" i="11" l="1"/>
  <c r="P67" i="11"/>
  <c r="S67" i="11" s="1"/>
  <c r="V67" i="11" s="1"/>
  <c r="T67" i="11" l="1"/>
  <c r="U67" i="11"/>
  <c r="Q67" i="11"/>
  <c r="R67" i="11"/>
  <c r="L68" i="11" l="1"/>
  <c r="K68" i="11"/>
  <c r="P68" i="11" l="1"/>
  <c r="S68" i="11" s="1"/>
  <c r="V68" i="11" s="1"/>
  <c r="M68" i="11"/>
  <c r="T68" i="11" s="1"/>
  <c r="Q68" i="11"/>
  <c r="R68" i="11" l="1"/>
  <c r="L69" i="11" s="1"/>
  <c r="U68" i="11"/>
  <c r="K69" i="11"/>
  <c r="M69" i="11" l="1"/>
  <c r="P69" i="11"/>
  <c r="S69" i="11" s="1"/>
  <c r="V69" i="11" s="1"/>
  <c r="T69" i="11" l="1"/>
  <c r="U69" i="11"/>
  <c r="R69" i="11"/>
  <c r="Q69" i="11"/>
  <c r="L70" i="11" l="1"/>
  <c r="K70" i="11"/>
  <c r="P70" i="11" l="1"/>
  <c r="S70" i="11" s="1"/>
  <c r="V70" i="11" s="1"/>
  <c r="M70" i="11"/>
  <c r="T70" i="11" l="1"/>
  <c r="U70" i="11"/>
  <c r="R70" i="11"/>
  <c r="Q70" i="11"/>
  <c r="L71" i="11" l="1"/>
  <c r="K71" i="11"/>
  <c r="P71" i="11" s="1"/>
  <c r="M71" i="11" l="1"/>
  <c r="R71" i="11" s="1"/>
  <c r="S71" i="11"/>
  <c r="V71" i="11" s="1"/>
  <c r="Q71" i="11" l="1"/>
  <c r="K72" i="11" s="1"/>
  <c r="T71" i="11"/>
  <c r="U71" i="11"/>
  <c r="L72" i="11"/>
  <c r="M72" i="11" l="1"/>
  <c r="P72" i="11"/>
  <c r="S72" i="11" s="1"/>
  <c r="V72" i="11" s="1"/>
  <c r="T72" i="11" l="1"/>
  <c r="U72" i="11"/>
  <c r="Q72" i="11"/>
  <c r="R72" i="11"/>
  <c r="K73" i="11" l="1"/>
  <c r="L73" i="11"/>
  <c r="M73" i="11" l="1"/>
  <c r="P73" i="11"/>
  <c r="S73" i="11" s="1"/>
  <c r="V73" i="11" s="1"/>
  <c r="T73" i="11" l="1"/>
  <c r="U73" i="11"/>
  <c r="R73" i="11"/>
  <c r="Q73" i="11"/>
  <c r="L74" i="11" l="1"/>
  <c r="K74" i="11"/>
  <c r="P74" i="11" l="1"/>
  <c r="S74" i="11" s="1"/>
  <c r="V74" i="11" s="1"/>
  <c r="M74" i="11"/>
  <c r="R74" i="11" l="1"/>
  <c r="L75" i="11" s="1"/>
  <c r="Q74" i="11"/>
  <c r="K75" i="11" s="1"/>
  <c r="T74" i="11"/>
  <c r="U74" i="11"/>
  <c r="M75" i="11" l="1"/>
  <c r="P75" i="11"/>
  <c r="S75" i="11" s="1"/>
  <c r="V75" i="11" s="1"/>
  <c r="T75" i="11" l="1"/>
  <c r="U75" i="11"/>
  <c r="R75" i="11"/>
  <c r="Q75" i="11"/>
  <c r="L76" i="11" l="1"/>
  <c r="K76" i="11"/>
  <c r="P76" i="11" l="1"/>
  <c r="S76" i="11" s="1"/>
  <c r="V76" i="11" s="1"/>
  <c r="M76" i="11"/>
  <c r="U76" i="11" s="1"/>
  <c r="R76" i="11" l="1"/>
  <c r="L77" i="11" s="1"/>
  <c r="T76" i="11"/>
  <c r="Q76" i="11"/>
  <c r="K77" i="11" l="1"/>
  <c r="M77" i="11" s="1"/>
  <c r="P77" i="11" l="1"/>
  <c r="S77" i="11" s="1"/>
  <c r="V77" i="11" s="1"/>
  <c r="T77" i="11"/>
  <c r="U77" i="11"/>
  <c r="R77" i="11"/>
  <c r="Q77" i="11"/>
  <c r="L78" i="11" l="1"/>
  <c r="K78" i="11"/>
  <c r="P78" i="11" l="1"/>
  <c r="S78" i="11" s="1"/>
  <c r="V78" i="11" s="1"/>
  <c r="M78" i="11"/>
  <c r="T78" i="11" l="1"/>
  <c r="U78" i="11"/>
  <c r="R78" i="11"/>
  <c r="Q78" i="11"/>
  <c r="L79" i="11" l="1"/>
  <c r="K79" i="11"/>
  <c r="M79" i="11" l="1"/>
  <c r="P79" i="11"/>
  <c r="T79" i="11" l="1"/>
  <c r="U79" i="11"/>
  <c r="Q79" i="11"/>
  <c r="R79" i="11"/>
  <c r="S79" i="11"/>
  <c r="V79" i="11" s="1"/>
  <c r="K80" i="11" l="1"/>
  <c r="L80" i="11"/>
  <c r="M80" i="11" l="1"/>
  <c r="P80" i="11"/>
  <c r="S80" i="11" s="1"/>
  <c r="V80" i="11" s="1"/>
  <c r="T80" i="11" l="1"/>
  <c r="U80" i="11"/>
  <c r="R80" i="11"/>
  <c r="L81" i="11" s="1"/>
  <c r="Q80" i="11"/>
  <c r="K81" i="11" s="1"/>
  <c r="M81" i="11" l="1"/>
  <c r="P81" i="11"/>
  <c r="S81" i="11" s="1"/>
  <c r="V81" i="11" s="1"/>
  <c r="T81" i="11" l="1"/>
  <c r="U81" i="11"/>
  <c r="R81" i="11"/>
  <c r="Q81" i="11"/>
  <c r="L82" i="11" l="1"/>
  <c r="K82" i="11"/>
  <c r="M82" i="11" l="1"/>
  <c r="P82" i="11"/>
  <c r="S82" i="11" s="1"/>
  <c r="V82" i="11" s="1"/>
  <c r="T82" i="11" l="1"/>
  <c r="U82" i="11"/>
  <c r="Q82" i="11"/>
  <c r="R82" i="11"/>
  <c r="K83" i="11" l="1"/>
  <c r="L83" i="11"/>
  <c r="P83" i="11" l="1"/>
  <c r="S83" i="11" s="1"/>
  <c r="V83" i="11" s="1"/>
  <c r="M83" i="11"/>
  <c r="U83" i="11" s="1"/>
  <c r="R83" i="11" l="1"/>
  <c r="L84" i="11" s="1"/>
  <c r="T83" i="11"/>
  <c r="Q83" i="11"/>
  <c r="K84" i="11" l="1"/>
  <c r="M84" i="11" s="1"/>
  <c r="T84" i="11" l="1"/>
  <c r="U84" i="11"/>
  <c r="P84" i="11"/>
  <c r="S84" i="11" s="1"/>
  <c r="V84" i="11" s="1"/>
  <c r="Q84" i="11" l="1"/>
  <c r="K85" i="11" s="1"/>
  <c r="R84" i="11"/>
  <c r="L85" i="11" s="1"/>
  <c r="P85" i="11" l="1"/>
  <c r="S85" i="11" s="1"/>
  <c r="V85" i="11" s="1"/>
  <c r="M85" i="11"/>
  <c r="T85" i="11" l="1"/>
  <c r="U85" i="11"/>
  <c r="Q85" i="11"/>
  <c r="R85" i="11"/>
  <c r="K86" i="11" l="1"/>
  <c r="L86" i="11"/>
  <c r="M86" i="11" l="1"/>
  <c r="P86" i="11"/>
  <c r="S86" i="11" s="1"/>
  <c r="V86" i="11" s="1"/>
  <c r="T86" i="11" l="1"/>
  <c r="U86" i="11"/>
  <c r="R86" i="11"/>
  <c r="L87" i="11" s="1"/>
  <c r="Q86" i="11"/>
  <c r="K87" i="11" l="1"/>
  <c r="M87" i="11" s="1"/>
  <c r="T87" i="11" l="1"/>
  <c r="U87" i="11"/>
  <c r="P87" i="11"/>
  <c r="S87" i="11" s="1"/>
  <c r="V87" i="11" s="1"/>
  <c r="Q87" i="11" l="1"/>
  <c r="K88" i="11" s="1"/>
  <c r="R87" i="11"/>
  <c r="L88" i="11" s="1"/>
  <c r="M88" i="11" l="1"/>
  <c r="P88" i="11"/>
  <c r="S88" i="11" s="1"/>
  <c r="V88" i="11" s="1"/>
  <c r="T88" i="11" l="1"/>
  <c r="U88" i="11"/>
  <c r="Q88" i="11"/>
  <c r="R88" i="11"/>
  <c r="K89" i="11" l="1"/>
  <c r="L89" i="11"/>
  <c r="M89" i="11" l="1"/>
  <c r="P89" i="11"/>
  <c r="S89" i="11" s="1"/>
  <c r="V89" i="11" s="1"/>
  <c r="T89" i="11" l="1"/>
  <c r="U89" i="11"/>
  <c r="Q89" i="11"/>
  <c r="K90" i="11" s="1"/>
  <c r="R89" i="11"/>
  <c r="L90" i="11" s="1"/>
  <c r="P90" i="11" l="1"/>
  <c r="S90" i="11" s="1"/>
  <c r="V90" i="11" s="1"/>
  <c r="M90" i="11"/>
  <c r="T90" i="11" l="1"/>
  <c r="U90" i="11"/>
  <c r="U6" i="13"/>
  <c r="T7" i="13"/>
  <c r="N6" i="14" s="1"/>
  <c r="S8" i="13"/>
  <c r="S6" i="13"/>
  <c r="C6" i="14" s="1"/>
  <c r="S9" i="13"/>
  <c r="D6" i="14" s="1"/>
  <c r="S10" i="13"/>
  <c r="E6" i="14" s="1"/>
  <c r="S7" i="13"/>
  <c r="B6" i="14" s="1"/>
  <c r="P9" i="13"/>
  <c r="R90" i="11"/>
  <c r="Q90" i="11"/>
  <c r="AD6" i="14" l="1"/>
  <c r="T10" i="13"/>
  <c r="Q6" i="14" s="1"/>
  <c r="T6" i="13"/>
  <c r="O6" i="14" s="1"/>
  <c r="T8" i="13"/>
  <c r="T9" i="13"/>
  <c r="P6" i="14" s="1"/>
  <c r="T6" i="14"/>
  <c r="U10" i="13"/>
  <c r="V6" i="14" s="1"/>
  <c r="U8" i="13"/>
  <c r="U9" i="13"/>
  <c r="U6" i="14" s="1"/>
  <c r="U7" i="13"/>
  <c r="S6" i="14" s="1"/>
  <c r="V7" i="13"/>
  <c r="F6" i="14" s="1"/>
  <c r="V8" i="13"/>
  <c r="V9" i="13"/>
  <c r="H6" i="14" s="1"/>
  <c r="V10" i="13"/>
  <c r="I6" i="14" s="1"/>
  <c r="V6" i="13"/>
  <c r="G6" i="14" s="1"/>
  <c r="L91" i="11"/>
  <c r="K91" i="11"/>
  <c r="P8" i="13" l="1"/>
  <c r="R6" i="14" s="1"/>
  <c r="M91" i="11"/>
  <c r="Q8" i="13"/>
  <c r="W6" i="14" s="1"/>
  <c r="P91" i="11"/>
  <c r="S91" i="11" s="1"/>
  <c r="V91" i="11" s="1"/>
  <c r="T91" i="11" l="1"/>
  <c r="U91" i="11"/>
  <c r="Q10" i="13"/>
  <c r="X6" i="14" s="1"/>
  <c r="Q91" i="11"/>
  <c r="R91" i="11"/>
  <c r="K92" i="11" l="1"/>
  <c r="L92" i="11"/>
  <c r="P92" i="11" l="1"/>
  <c r="S92" i="11" s="1"/>
  <c r="V92" i="11" s="1"/>
  <c r="M92" i="11"/>
  <c r="R92" i="11" l="1"/>
  <c r="L93" i="11" s="1"/>
  <c r="Q92" i="11"/>
  <c r="K93" i="11" s="1"/>
  <c r="T92" i="11"/>
  <c r="U92" i="11"/>
  <c r="M93" i="11" l="1"/>
  <c r="P93" i="11"/>
  <c r="S93" i="11" s="1"/>
  <c r="V93" i="11" s="1"/>
  <c r="T93" i="11" l="1"/>
  <c r="U93" i="11"/>
  <c r="R93" i="11"/>
  <c r="Q93" i="11"/>
  <c r="L94" i="11" l="1"/>
  <c r="K94" i="11"/>
  <c r="M94" i="11" l="1"/>
  <c r="P94" i="11"/>
  <c r="S94" i="11" s="1"/>
  <c r="V94" i="11" s="1"/>
  <c r="T94" i="11" l="1"/>
  <c r="U94" i="11"/>
  <c r="R94" i="11"/>
  <c r="L95" i="11" s="1"/>
  <c r="Q94" i="11"/>
  <c r="K95" i="11" l="1"/>
  <c r="M95" i="11" s="1"/>
  <c r="T95" i="11" l="1"/>
  <c r="U95" i="11"/>
  <c r="P95" i="11"/>
  <c r="S95" i="11" s="1"/>
  <c r="V95" i="11" s="1"/>
  <c r="Q95" i="11" l="1"/>
  <c r="K96" i="11" s="1"/>
  <c r="R95" i="11"/>
  <c r="L96" i="11" s="1"/>
  <c r="P96" i="11" l="1"/>
  <c r="S96" i="11" s="1"/>
  <c r="V96" i="11" s="1"/>
  <c r="M96" i="11"/>
  <c r="T96" i="11" l="1"/>
  <c r="U96" i="11"/>
  <c r="Q96" i="11"/>
  <c r="R96" i="11"/>
  <c r="K97" i="11" l="1"/>
  <c r="L97" i="11"/>
  <c r="M97" i="11" l="1"/>
  <c r="P97" i="11"/>
  <c r="S97" i="11" s="1"/>
  <c r="V97" i="11" s="1"/>
  <c r="T97" i="11" l="1"/>
  <c r="U97" i="11"/>
  <c r="Q97" i="11"/>
  <c r="R97" i="11"/>
  <c r="K98" i="11" l="1"/>
  <c r="L98" i="11"/>
  <c r="M98" i="11" l="1"/>
  <c r="P98" i="11"/>
  <c r="S98" i="11" s="1"/>
  <c r="V98" i="11" s="1"/>
  <c r="T98" i="11" l="1"/>
  <c r="U98" i="11"/>
  <c r="R98" i="11"/>
  <c r="L99" i="11" s="1"/>
  <c r="Q98" i="11"/>
  <c r="K99" i="11" s="1"/>
  <c r="M99" i="11" l="1"/>
  <c r="P99" i="11"/>
  <c r="S99" i="11" s="1"/>
  <c r="V99" i="11" s="1"/>
  <c r="T99" i="11" l="1"/>
  <c r="U99" i="11"/>
  <c r="Q99" i="11"/>
  <c r="R99" i="11"/>
  <c r="K100" i="11" l="1"/>
  <c r="L100" i="11"/>
  <c r="M100" i="11" l="1"/>
  <c r="P100" i="11"/>
  <c r="S100" i="11" s="1"/>
  <c r="V100" i="11" s="1"/>
  <c r="T100" i="11" l="1"/>
  <c r="U100" i="11"/>
  <c r="R100" i="11"/>
  <c r="Q100" i="11"/>
  <c r="L101" i="11" l="1"/>
  <c r="K101" i="11"/>
  <c r="M101" i="11" l="1"/>
  <c r="T101" i="11" s="1"/>
  <c r="P101" i="11"/>
  <c r="S101" i="11" s="1"/>
  <c r="V101" i="11" s="1"/>
  <c r="U101" i="11" l="1"/>
  <c r="R101" i="11"/>
  <c r="Q101" i="11"/>
  <c r="K102" i="11" s="1"/>
  <c r="L102" i="11"/>
  <c r="M102" i="11" l="1"/>
  <c r="T102" i="11" s="1"/>
  <c r="P102" i="11"/>
  <c r="S102" i="11" s="1"/>
  <c r="V102" i="11" s="1"/>
  <c r="U102" i="11" l="1"/>
  <c r="Q102" i="11"/>
  <c r="R102" i="11"/>
  <c r="K103" i="11" l="1"/>
  <c r="L103" i="11"/>
  <c r="M103" i="11" s="1"/>
  <c r="P103" i="11" l="1"/>
  <c r="T103" i="11"/>
  <c r="U103" i="11"/>
  <c r="S103" i="11"/>
  <c r="V103" i="11" s="1"/>
  <c r="Q103" i="11"/>
  <c r="R103" i="11"/>
  <c r="L104" i="11" l="1"/>
  <c r="K104" i="11"/>
  <c r="M104" i="11" l="1"/>
  <c r="P104" i="11"/>
  <c r="T104" i="11" l="1"/>
  <c r="U104" i="11"/>
  <c r="S104" i="11"/>
  <c r="V104" i="11" s="1"/>
  <c r="R104" i="11"/>
  <c r="Q104" i="11"/>
  <c r="L105" i="11" l="1"/>
  <c r="K105" i="11"/>
  <c r="P105" i="11" l="1"/>
  <c r="S105" i="11" s="1"/>
  <c r="V105" i="11" s="1"/>
  <c r="M105" i="11"/>
  <c r="T105" i="11" l="1"/>
  <c r="U105" i="11"/>
  <c r="Q105" i="11"/>
  <c r="K106" i="11" s="1"/>
  <c r="R105" i="11"/>
  <c r="L106" i="11" l="1"/>
  <c r="M106" i="11" s="1"/>
  <c r="P106" i="11" l="1"/>
  <c r="S106" i="11" s="1"/>
  <c r="V106" i="11" s="1"/>
  <c r="T106" i="11"/>
  <c r="U106" i="11"/>
  <c r="Q106" i="11"/>
  <c r="R106" i="11" l="1"/>
  <c r="L107" i="11" s="1"/>
  <c r="K107" i="11"/>
  <c r="M107" i="11" l="1"/>
  <c r="P107" i="11"/>
  <c r="T107" i="11" l="1"/>
  <c r="U107" i="11"/>
  <c r="S107" i="11"/>
  <c r="V107" i="11" s="1"/>
  <c r="Q107" i="11"/>
  <c r="R107" i="11"/>
  <c r="L108" i="11" l="1"/>
  <c r="K108" i="11"/>
  <c r="P108" i="11" l="1"/>
  <c r="S108" i="11" s="1"/>
  <c r="V108" i="11" s="1"/>
  <c r="M108" i="11"/>
  <c r="U108" i="11" s="1"/>
  <c r="R108" i="11" l="1"/>
  <c r="L109" i="11" s="1"/>
  <c r="T108" i="11"/>
  <c r="Q108" i="11"/>
  <c r="K109" i="11" l="1"/>
  <c r="M109" i="11" s="1"/>
  <c r="P109" i="11" l="1"/>
  <c r="S109" i="11" s="1"/>
  <c r="V109" i="11" s="1"/>
  <c r="T109" i="11"/>
  <c r="U109" i="11"/>
  <c r="R109" i="11"/>
  <c r="Q109" i="11" l="1"/>
  <c r="K110" i="11" s="1"/>
  <c r="L110" i="11"/>
  <c r="M110" i="11" l="1"/>
  <c r="P110" i="11"/>
  <c r="T110" i="11" l="1"/>
  <c r="U110" i="11"/>
  <c r="S110" i="11"/>
  <c r="V110" i="11" s="1"/>
  <c r="R110" i="11"/>
  <c r="Q110" i="11"/>
  <c r="K111" i="11" l="1"/>
  <c r="L111" i="11"/>
  <c r="P111" i="11" l="1"/>
  <c r="S111" i="11" s="1"/>
  <c r="V111" i="11" s="1"/>
  <c r="M111" i="11"/>
  <c r="U111" i="11" s="1"/>
  <c r="Q111" i="11" l="1"/>
  <c r="K112" i="11" s="1"/>
  <c r="T111" i="11"/>
  <c r="R111" i="11"/>
  <c r="L112" i="11" l="1"/>
  <c r="M112" i="11" s="1"/>
  <c r="P112" i="11" l="1"/>
  <c r="S112" i="11" s="1"/>
  <c r="V112" i="11" s="1"/>
  <c r="T112" i="11"/>
  <c r="U112" i="11"/>
  <c r="Q112" i="11" l="1"/>
  <c r="K113" i="11" s="1"/>
  <c r="R112" i="11"/>
  <c r="L113" i="11" s="1"/>
  <c r="M113" i="11" l="1"/>
  <c r="P113" i="11"/>
  <c r="T113" i="11" l="1"/>
  <c r="U113" i="11"/>
  <c r="S113" i="11"/>
  <c r="V113" i="11" s="1"/>
  <c r="R113" i="11"/>
  <c r="Q113" i="11"/>
  <c r="K114" i="11" l="1"/>
  <c r="L114" i="11"/>
  <c r="P114" i="11" l="1"/>
  <c r="S114" i="11" s="1"/>
  <c r="V114" i="11" s="1"/>
  <c r="M114" i="11"/>
  <c r="U114" i="11" s="1"/>
  <c r="R114" i="11" l="1"/>
  <c r="L115" i="11" s="1"/>
  <c r="T114" i="11"/>
  <c r="Q114" i="11"/>
  <c r="K115" i="11" l="1"/>
  <c r="M115" i="11" s="1"/>
  <c r="T115" i="11" l="1"/>
  <c r="U115" i="11"/>
  <c r="P115" i="11"/>
  <c r="R115" i="11" s="1"/>
  <c r="Q115" i="11" l="1"/>
  <c r="K116" i="11" s="1"/>
  <c r="S115" i="11"/>
  <c r="V115" i="11" s="1"/>
  <c r="L116" i="11"/>
  <c r="M116" i="11" l="1"/>
  <c r="P116" i="11"/>
  <c r="T116" i="11" l="1"/>
  <c r="U116" i="11"/>
  <c r="S116" i="11"/>
  <c r="V116" i="11" s="1"/>
  <c r="Q116" i="11"/>
  <c r="R116" i="11"/>
  <c r="L117" i="11" l="1"/>
  <c r="K117" i="11"/>
  <c r="P117" i="11" l="1"/>
  <c r="S117" i="11" s="1"/>
  <c r="V117" i="11" s="1"/>
  <c r="M117" i="11"/>
  <c r="U117" i="11" s="1"/>
  <c r="Q117" i="11" l="1"/>
  <c r="K118" i="11" s="1"/>
  <c r="T117" i="11"/>
  <c r="R117" i="11"/>
  <c r="L118" i="11" l="1"/>
  <c r="M118" i="11" s="1"/>
  <c r="P118" i="11" l="1"/>
  <c r="S118" i="11" s="1"/>
  <c r="V118" i="11" s="1"/>
  <c r="T118" i="11"/>
  <c r="U118" i="11"/>
  <c r="R118" i="11"/>
  <c r="Q118" i="11" l="1"/>
  <c r="K119" i="11" s="1"/>
  <c r="L119" i="11"/>
  <c r="M119" i="11" l="1"/>
  <c r="P119" i="11"/>
  <c r="T119" i="11" l="1"/>
  <c r="U119" i="11"/>
  <c r="S119" i="11"/>
  <c r="V119" i="11" s="1"/>
  <c r="R119" i="11"/>
  <c r="Q119" i="11"/>
  <c r="K120" i="11" l="1"/>
  <c r="L120" i="11"/>
  <c r="P120" i="11" l="1"/>
  <c r="S120" i="11" s="1"/>
  <c r="V120" i="11" s="1"/>
  <c r="M120" i="11"/>
  <c r="U120" i="11" s="1"/>
  <c r="R120" i="11" l="1"/>
  <c r="L121" i="11" s="1"/>
  <c r="T120" i="11"/>
  <c r="Q120" i="11"/>
  <c r="K121" i="11" l="1"/>
  <c r="P121" i="11" s="1"/>
  <c r="M121" i="11" l="1"/>
  <c r="T121" i="11" s="1"/>
  <c r="S121" i="11"/>
  <c r="V121" i="11" s="1"/>
  <c r="R121" i="11" l="1"/>
  <c r="L122" i="11" s="1"/>
  <c r="Q121" i="11"/>
  <c r="K122" i="11" s="1"/>
  <c r="U121" i="11"/>
  <c r="M122" i="11" l="1"/>
  <c r="P122" i="11"/>
  <c r="T122" i="11" l="1"/>
  <c r="U122" i="11"/>
  <c r="S122" i="11"/>
  <c r="V122" i="11" s="1"/>
  <c r="R122" i="11"/>
  <c r="Q122" i="11"/>
  <c r="K123" i="11" l="1"/>
  <c r="L123" i="11"/>
  <c r="P123" i="11" l="1"/>
  <c r="S123" i="11" s="1"/>
  <c r="V123" i="11" s="1"/>
  <c r="M123" i="11"/>
  <c r="T123" i="11" s="1"/>
  <c r="Q123" i="11" l="1"/>
  <c r="K124" i="11" s="1"/>
  <c r="R123" i="11"/>
  <c r="L124" i="11" s="1"/>
  <c r="U123" i="11"/>
  <c r="M124" i="11" l="1"/>
  <c r="P124" i="11"/>
  <c r="T124" i="11" l="1"/>
  <c r="U124" i="11"/>
  <c r="S124" i="11"/>
  <c r="V124" i="11" s="1"/>
  <c r="Q124" i="11"/>
  <c r="R124" i="11"/>
  <c r="L125" i="11" l="1"/>
  <c r="K125" i="11"/>
  <c r="M125" i="11" l="1"/>
  <c r="P125" i="11"/>
  <c r="T125" i="11" l="1"/>
  <c r="U125" i="11"/>
  <c r="S125" i="11"/>
  <c r="V125" i="11" s="1"/>
  <c r="R125" i="11"/>
  <c r="Q125" i="11"/>
  <c r="K126" i="11" l="1"/>
  <c r="L126" i="11"/>
  <c r="P126" i="11" l="1"/>
  <c r="S126" i="11" s="1"/>
  <c r="V126" i="11" s="1"/>
  <c r="M126" i="11"/>
  <c r="T126" i="11" l="1"/>
  <c r="U126" i="11"/>
  <c r="Q126" i="11"/>
  <c r="K127" i="11" s="1"/>
  <c r="R126" i="11"/>
  <c r="L127" i="11" l="1"/>
  <c r="M127" i="11" s="1"/>
  <c r="T127" i="11" l="1"/>
  <c r="U127" i="11"/>
  <c r="P127" i="11"/>
  <c r="S127" i="11" s="1"/>
  <c r="V127" i="11" s="1"/>
  <c r="Q127" i="11" l="1"/>
  <c r="R127" i="11"/>
  <c r="K128" i="11" l="1"/>
  <c r="L128" i="11"/>
  <c r="P128" i="11" l="1"/>
  <c r="S128" i="11" s="1"/>
  <c r="V128" i="11" s="1"/>
  <c r="M128" i="11"/>
  <c r="U128" i="11" s="1"/>
  <c r="R128" i="11" l="1"/>
  <c r="L129" i="11" s="1"/>
  <c r="T128" i="11"/>
  <c r="Q128" i="11"/>
  <c r="K129" i="11" s="1"/>
  <c r="P129" i="11" l="1"/>
  <c r="S129" i="11" s="1"/>
  <c r="V129" i="11" s="1"/>
  <c r="M129" i="11"/>
  <c r="U129" i="11" s="1"/>
  <c r="Q129" i="11" l="1"/>
  <c r="K130" i="11" s="1"/>
  <c r="T129" i="11"/>
  <c r="R129" i="11"/>
  <c r="L130" i="11" l="1"/>
  <c r="M130" i="11" s="1"/>
  <c r="P130" i="11" l="1"/>
  <c r="S130" i="11" s="1"/>
  <c r="V130" i="11" s="1"/>
  <c r="T130" i="11"/>
  <c r="U130" i="11"/>
  <c r="Q130" i="11" l="1"/>
  <c r="K131" i="11" s="1"/>
  <c r="R130" i="11"/>
  <c r="L131" i="11" s="1"/>
  <c r="M131" i="11" l="1"/>
  <c r="P131" i="11"/>
  <c r="T131" i="11" l="1"/>
  <c r="U131" i="11"/>
  <c r="S131" i="11"/>
  <c r="V131" i="11" s="1"/>
  <c r="R131" i="11"/>
  <c r="Q131" i="11"/>
  <c r="K132" i="11" l="1"/>
  <c r="L132" i="11"/>
  <c r="P132" i="11" l="1"/>
  <c r="S132" i="11" s="1"/>
  <c r="V132" i="11" s="1"/>
  <c r="M132" i="11"/>
  <c r="T132" i="11" l="1"/>
  <c r="U132" i="11"/>
  <c r="Q132" i="11"/>
  <c r="K133" i="11" s="1"/>
  <c r="R132" i="11"/>
  <c r="L133" i="11" l="1"/>
  <c r="M133" i="11" s="1"/>
  <c r="T133" i="11" l="1"/>
  <c r="U133" i="11"/>
  <c r="P133" i="11"/>
  <c r="S133" i="11" s="1"/>
  <c r="V133" i="11" s="1"/>
  <c r="R133" i="11" l="1"/>
  <c r="L134" i="11" s="1"/>
  <c r="Q133" i="11"/>
  <c r="K134" i="11" l="1"/>
  <c r="M134" i="11" s="1"/>
  <c r="P134" i="11" l="1"/>
  <c r="S134" i="11" s="1"/>
  <c r="V134" i="11" s="1"/>
  <c r="T134" i="11"/>
  <c r="U134" i="11"/>
  <c r="Q134" i="11" l="1"/>
  <c r="K135" i="11" s="1"/>
  <c r="R134" i="11"/>
  <c r="L135" i="11" s="1"/>
  <c r="P135" i="11" l="1"/>
  <c r="S135" i="11" s="1"/>
  <c r="V135" i="11" s="1"/>
  <c r="M135" i="11"/>
  <c r="U135" i="11" s="1"/>
  <c r="Q135" i="11" l="1"/>
  <c r="K136" i="11" s="1"/>
  <c r="T135" i="11"/>
  <c r="R135" i="11"/>
  <c r="L136" i="11" l="1"/>
  <c r="M136" i="11" s="1"/>
  <c r="P136" i="11" l="1"/>
  <c r="S136" i="11" s="1"/>
  <c r="V136" i="11" s="1"/>
  <c r="T136" i="11"/>
  <c r="U136" i="11"/>
  <c r="R136" i="11" l="1"/>
  <c r="Q136" i="11"/>
  <c r="K137" i="11" s="1"/>
  <c r="L137" i="11"/>
  <c r="M137" i="11" l="1"/>
  <c r="P137" i="11"/>
  <c r="T137" i="11" l="1"/>
  <c r="U137" i="11"/>
  <c r="S137" i="11"/>
  <c r="V137" i="11" s="1"/>
  <c r="Q137" i="11"/>
  <c r="R137" i="11"/>
  <c r="L138" i="11" l="1"/>
  <c r="K138" i="11"/>
  <c r="M138" i="11" l="1"/>
  <c r="P138" i="11"/>
  <c r="S138" i="11" s="1"/>
  <c r="V138" i="11" s="1"/>
  <c r="T138" i="11" l="1"/>
  <c r="U138" i="11"/>
  <c r="Q138" i="11"/>
  <c r="R138" i="11"/>
  <c r="K139" i="11" l="1"/>
  <c r="L139" i="11"/>
  <c r="M139" i="11" l="1"/>
  <c r="T139" i="11" s="1"/>
  <c r="P139" i="11"/>
  <c r="S139" i="11" s="1"/>
  <c r="V139" i="11" s="1"/>
  <c r="U139" i="11" l="1"/>
  <c r="Q139" i="11"/>
  <c r="K140" i="11" s="1"/>
  <c r="R139" i="11"/>
  <c r="L140" i="11" l="1"/>
  <c r="M140" i="11" s="1"/>
  <c r="P140" i="11" l="1"/>
  <c r="T140" i="11"/>
  <c r="U140" i="11"/>
  <c r="S140" i="11"/>
  <c r="V140" i="11" s="1"/>
  <c r="R140" i="11"/>
  <c r="Q140" i="11"/>
  <c r="K141" i="11" l="1"/>
  <c r="L141" i="11"/>
  <c r="M141" i="11" l="1"/>
  <c r="P141" i="11"/>
  <c r="S141" i="11" s="1"/>
  <c r="V141" i="11" s="1"/>
  <c r="T141" i="11" l="1"/>
  <c r="U141" i="11"/>
  <c r="R141" i="11"/>
  <c r="Q141" i="11"/>
  <c r="L142" i="11" l="1"/>
  <c r="K142" i="11"/>
  <c r="M142" i="11" l="1"/>
  <c r="P142" i="11"/>
  <c r="S142" i="11" s="1"/>
  <c r="V142" i="11" s="1"/>
  <c r="T142" i="11" l="1"/>
  <c r="U142" i="11"/>
  <c r="R142" i="11"/>
  <c r="Q142" i="11"/>
  <c r="L143" i="11" l="1"/>
  <c r="K143" i="11"/>
  <c r="M143" i="11" l="1"/>
  <c r="P143" i="11"/>
  <c r="S143" i="11" s="1"/>
  <c r="V143" i="11" s="1"/>
  <c r="T143" i="11" l="1"/>
  <c r="U143" i="11"/>
  <c r="R143" i="11"/>
  <c r="L144" i="11" s="1"/>
  <c r="Q143" i="11"/>
  <c r="K144" i="11" s="1"/>
  <c r="P144" i="11" l="1"/>
  <c r="S144" i="11" s="1"/>
  <c r="V144" i="11" s="1"/>
  <c r="M144" i="11"/>
  <c r="T144" i="11" l="1"/>
  <c r="U144" i="11"/>
  <c r="Q144" i="11"/>
  <c r="K145" i="11" s="1"/>
  <c r="R144" i="11"/>
  <c r="L145" i="11" l="1"/>
  <c r="M145" i="11" s="1"/>
  <c r="P145" i="11" l="1"/>
  <c r="S145" i="11" s="1"/>
  <c r="V145" i="11" s="1"/>
  <c r="T145" i="11"/>
  <c r="U145" i="11"/>
  <c r="R145" i="11" l="1"/>
  <c r="L146" i="11" s="1"/>
  <c r="Q145" i="11"/>
  <c r="K146" i="11" s="1"/>
  <c r="M146" i="11" l="1"/>
  <c r="P146" i="11"/>
  <c r="T146" i="11" l="1"/>
  <c r="U146" i="11"/>
  <c r="S146" i="11"/>
  <c r="V146" i="11" s="1"/>
  <c r="R146" i="11"/>
  <c r="Q146" i="11"/>
  <c r="K147" i="11" l="1"/>
  <c r="L147" i="11"/>
  <c r="P147" i="11"/>
  <c r="S147" i="11" s="1"/>
  <c r="V147" i="11" s="1"/>
  <c r="M147" i="11" l="1"/>
  <c r="T147" i="11" s="1"/>
  <c r="Q147" i="11" l="1"/>
  <c r="K148" i="11" s="1"/>
  <c r="R147" i="11"/>
  <c r="L148" i="11" s="1"/>
  <c r="U147" i="11"/>
  <c r="M148" i="11" l="1"/>
  <c r="P148" i="11"/>
  <c r="T148" i="11" l="1"/>
  <c r="U148" i="11"/>
  <c r="S148" i="11"/>
  <c r="V148" i="11" s="1"/>
  <c r="R148" i="11"/>
  <c r="Q148" i="11"/>
  <c r="K149" i="11" l="1"/>
  <c r="L149" i="11"/>
  <c r="M149" i="11" l="1"/>
  <c r="P149" i="11"/>
  <c r="T149" i="11" l="1"/>
  <c r="U149" i="11"/>
  <c r="S149" i="11"/>
  <c r="V149" i="11" s="1"/>
  <c r="Q149" i="11"/>
  <c r="R149" i="11"/>
  <c r="L150" i="11" l="1"/>
  <c r="K150" i="11"/>
  <c r="M150" i="11" l="1"/>
  <c r="T150" i="11" s="1"/>
  <c r="P150" i="11"/>
  <c r="S150" i="11" s="1"/>
  <c r="V150" i="11" s="1"/>
  <c r="U150" i="11" l="1"/>
  <c r="R150" i="11"/>
  <c r="L151" i="11" s="1"/>
  <c r="Q150" i="11"/>
  <c r="K151" i="11" l="1"/>
  <c r="M151" i="11" s="1"/>
  <c r="T151" i="11" l="1"/>
  <c r="U151" i="11"/>
  <c r="P151" i="11"/>
  <c r="S151" i="11" s="1"/>
  <c r="V151" i="11" s="1"/>
  <c r="Q151" i="11" l="1"/>
  <c r="R151" i="11"/>
  <c r="K152" i="11" l="1"/>
  <c r="L152" i="11"/>
  <c r="M152" i="11" l="1"/>
  <c r="T152" i="11" s="1"/>
  <c r="P152" i="11"/>
  <c r="S152" i="11" s="1"/>
  <c r="V152" i="11" s="1"/>
  <c r="U152" i="11" l="1"/>
  <c r="R152" i="11"/>
  <c r="L153" i="11" s="1"/>
  <c r="Q152" i="11"/>
  <c r="K153" i="11" s="1"/>
  <c r="M153" i="11" l="1"/>
  <c r="P153" i="11"/>
  <c r="S153" i="11" s="1"/>
  <c r="V153" i="11" s="1"/>
  <c r="T153" i="11" l="1"/>
  <c r="U153" i="11"/>
  <c r="R153" i="11"/>
  <c r="Q153" i="11"/>
  <c r="L154" i="11" l="1"/>
  <c r="K154" i="11"/>
  <c r="M154" i="11" l="1"/>
  <c r="P154" i="11"/>
  <c r="S154" i="11" s="1"/>
  <c r="V154" i="11" s="1"/>
  <c r="T154" i="11" l="1"/>
  <c r="U154" i="11"/>
  <c r="Q154" i="11"/>
  <c r="K155" i="11" s="1"/>
  <c r="R154" i="11"/>
  <c r="L155" i="11" l="1"/>
  <c r="M155" i="11" s="1"/>
  <c r="P155" i="11" l="1"/>
  <c r="Q155" i="11" s="1"/>
  <c r="T155" i="11"/>
  <c r="U155" i="11"/>
  <c r="R155" i="11" l="1"/>
  <c r="L156" i="11" s="1"/>
  <c r="S155" i="11"/>
  <c r="V155" i="11" s="1"/>
  <c r="K156" i="11"/>
  <c r="P156" i="11" l="1"/>
  <c r="S156" i="11" s="1"/>
  <c r="V156" i="11" s="1"/>
  <c r="M156" i="11"/>
  <c r="R156" i="11" l="1"/>
  <c r="L157" i="11" s="1"/>
  <c r="U156" i="11"/>
  <c r="Q156" i="11"/>
  <c r="K157" i="11" s="1"/>
  <c r="T156" i="11"/>
  <c r="M157" i="11" l="1"/>
  <c r="P157" i="11"/>
  <c r="T157" i="11" l="1"/>
  <c r="U157" i="11"/>
  <c r="S157" i="11"/>
  <c r="V157" i="11" s="1"/>
  <c r="R157" i="11"/>
  <c r="Q157" i="11"/>
  <c r="K158" i="11" l="1"/>
  <c r="L158" i="11"/>
  <c r="M158" i="11" l="1"/>
  <c r="P158" i="11"/>
  <c r="T158" i="11" l="1"/>
  <c r="U158" i="11"/>
  <c r="S158" i="11"/>
  <c r="V158" i="11" s="1"/>
  <c r="Q158" i="11"/>
  <c r="R158" i="11"/>
  <c r="L159" i="11" l="1"/>
  <c r="K159" i="11"/>
  <c r="M159" i="11" l="1"/>
  <c r="P159" i="11"/>
  <c r="S159" i="11" s="1"/>
  <c r="V159" i="11" s="1"/>
  <c r="T159" i="11" l="1"/>
  <c r="U159" i="11"/>
  <c r="R159" i="11"/>
  <c r="Q159" i="11"/>
  <c r="L160" i="11" l="1"/>
  <c r="K160" i="11"/>
  <c r="P160" i="11" l="1"/>
  <c r="S160" i="11" s="1"/>
  <c r="V160" i="11" s="1"/>
  <c r="M160" i="11"/>
  <c r="Q160" i="11" l="1"/>
  <c r="K161" i="11" s="1"/>
  <c r="R160" i="11"/>
  <c r="L161" i="11" s="1"/>
  <c r="T160" i="11"/>
  <c r="U160" i="11"/>
  <c r="M161" i="11" l="1"/>
  <c r="P161" i="11"/>
  <c r="T161" i="11" l="1"/>
  <c r="U161" i="11"/>
  <c r="S161" i="11"/>
  <c r="V161" i="11" s="1"/>
  <c r="Q161" i="11"/>
  <c r="R161" i="11"/>
  <c r="K162" i="11" l="1"/>
  <c r="L162" i="11"/>
  <c r="P162" i="11" l="1"/>
  <c r="S162" i="11" s="1"/>
  <c r="V162" i="11" s="1"/>
  <c r="M162" i="11"/>
  <c r="U162" i="11" s="1"/>
  <c r="Q162" i="11" l="1"/>
  <c r="K163" i="11" s="1"/>
  <c r="T162" i="11"/>
  <c r="R162" i="11"/>
  <c r="L163" i="11" l="1"/>
  <c r="M163" i="11" s="1"/>
  <c r="P163" i="11" l="1"/>
  <c r="S163" i="11" s="1"/>
  <c r="V163" i="11" s="1"/>
  <c r="T163" i="11"/>
  <c r="U163" i="11"/>
  <c r="Q163" i="11" l="1"/>
  <c r="K164" i="11" s="1"/>
  <c r="R163" i="11"/>
  <c r="L164" i="11" s="1"/>
  <c r="M164" i="11" l="1"/>
  <c r="P164" i="11"/>
  <c r="T164" i="11" l="1"/>
  <c r="U164" i="11"/>
  <c r="S164" i="11"/>
  <c r="V164" i="11" s="1"/>
  <c r="Q164" i="11"/>
  <c r="R164" i="11"/>
  <c r="L165" i="11" l="1"/>
  <c r="K165" i="11"/>
  <c r="P165" i="11" l="1"/>
  <c r="S165" i="11" s="1"/>
  <c r="V165" i="11" s="1"/>
  <c r="M165" i="11"/>
  <c r="T165" i="11" s="1"/>
  <c r="R165" i="11" l="1"/>
  <c r="L166" i="11" s="1"/>
  <c r="Q165" i="11"/>
  <c r="K166" i="11" s="1"/>
  <c r="U165" i="11"/>
  <c r="M166" i="11" l="1"/>
  <c r="P166" i="11"/>
  <c r="T166" i="11" l="1"/>
  <c r="U166" i="11"/>
  <c r="S166" i="11"/>
  <c r="V166" i="11" s="1"/>
  <c r="R166" i="11"/>
  <c r="Q166" i="11"/>
  <c r="K167" i="11" l="1"/>
  <c r="L167" i="11"/>
  <c r="M167" i="11" l="1"/>
  <c r="P167" i="11"/>
  <c r="T167" i="11" l="1"/>
  <c r="U167" i="11"/>
  <c r="S167" i="11"/>
  <c r="V167" i="11" s="1"/>
  <c r="R167" i="11"/>
  <c r="Q167" i="11"/>
  <c r="L168" i="11" l="1"/>
  <c r="K168" i="11"/>
  <c r="P168" i="11" l="1"/>
  <c r="S168" i="11" s="1"/>
  <c r="V168" i="11" s="1"/>
  <c r="M168" i="11"/>
  <c r="T168" i="11" s="1"/>
  <c r="R168" i="11" l="1"/>
  <c r="L169" i="11" s="1"/>
  <c r="Q168" i="11"/>
  <c r="K169" i="11" s="1"/>
  <c r="U168" i="11"/>
  <c r="M169" i="11" l="1"/>
  <c r="P169" i="11"/>
  <c r="T169" i="11" l="1"/>
  <c r="U169" i="11"/>
  <c r="S169" i="11"/>
  <c r="V169" i="11" s="1"/>
  <c r="Q169" i="11"/>
  <c r="R169" i="11"/>
  <c r="L170" i="11" l="1"/>
  <c r="K170" i="11"/>
  <c r="M170" i="11" l="1"/>
  <c r="P170" i="11"/>
  <c r="T170" i="11" l="1"/>
  <c r="U170" i="11"/>
  <c r="S170" i="11"/>
  <c r="V170" i="11" s="1"/>
  <c r="Q170" i="11"/>
  <c r="K171" i="11" s="1"/>
  <c r="R170" i="11"/>
  <c r="L171" i="11" s="1"/>
  <c r="M171" i="11" l="1"/>
  <c r="P171" i="11"/>
  <c r="S171" i="11" s="1"/>
  <c r="V171" i="11" s="1"/>
  <c r="Q13" i="14"/>
  <c r="T171" i="11" l="1"/>
  <c r="U171" i="11"/>
  <c r="Q171" i="11"/>
  <c r="K172" i="11" s="1"/>
  <c r="R171" i="11"/>
  <c r="L172" i="11" s="1"/>
  <c r="V13" i="14"/>
  <c r="U13" i="14"/>
  <c r="S13" i="14"/>
  <c r="T13" i="14"/>
  <c r="O13" i="14"/>
  <c r="N13" i="14"/>
  <c r="P13" i="14"/>
  <c r="M172" i="11" l="1"/>
  <c r="P172" i="11"/>
  <c r="S172" i="11" s="1"/>
  <c r="E13" i="14"/>
  <c r="V172" i="11" l="1"/>
  <c r="T172" i="11"/>
  <c r="U172" i="11"/>
  <c r="Q172" i="11"/>
  <c r="R172" i="11"/>
  <c r="L173" i="11" s="1"/>
  <c r="AD13" i="14"/>
  <c r="D13" i="14"/>
  <c r="C13" i="14"/>
  <c r="F13" i="14"/>
  <c r="I13" i="14"/>
  <c r="K173" i="11" l="1"/>
  <c r="H13" i="14"/>
  <c r="W13" i="14"/>
  <c r="M173" i="11" l="1"/>
  <c r="P173" i="11"/>
  <c r="S173" i="11" s="1"/>
  <c r="X13" i="14"/>
  <c r="V173" i="11" l="1"/>
  <c r="T173" i="11"/>
  <c r="U173" i="11"/>
  <c r="Q173" i="11"/>
  <c r="R173" i="11"/>
  <c r="L174" i="11" s="1"/>
  <c r="K174" i="11" l="1"/>
  <c r="M174" i="11" l="1"/>
  <c r="P174" i="11"/>
  <c r="S174" i="11" s="1"/>
  <c r="V174" i="11" l="1"/>
  <c r="T174" i="11"/>
  <c r="U174" i="11"/>
  <c r="Q174" i="11"/>
  <c r="R174" i="11"/>
  <c r="P9" i="11" s="1"/>
  <c r="S6" i="11" l="1"/>
  <c r="B13" i="14"/>
  <c r="R13" i="14" l="1"/>
  <c r="G13" i="14"/>
  <c r="S10" i="11" l="1"/>
  <c r="E6" i="12" s="1"/>
  <c r="E13" i="12" s="1"/>
  <c r="S8" i="11"/>
  <c r="S9" i="11"/>
  <c r="D6" i="12" s="1"/>
  <c r="D13" i="12" s="1"/>
  <c r="S7" i="11"/>
  <c r="B6" i="12" s="1"/>
  <c r="B13" i="12" s="1"/>
  <c r="U9" i="11" l="1"/>
  <c r="U6" i="12" s="1"/>
  <c r="U13" i="12" s="1"/>
  <c r="U10" i="11"/>
  <c r="V6" i="12" s="1"/>
  <c r="V13" i="12" s="1"/>
  <c r="U6" i="11"/>
  <c r="T6" i="12" s="1"/>
  <c r="T13" i="12" s="1"/>
  <c r="U8" i="11"/>
  <c r="U7" i="11"/>
  <c r="S6" i="12" s="1"/>
  <c r="S13" i="12" s="1"/>
  <c r="T6" i="11"/>
  <c r="O6" i="12" s="1"/>
  <c r="O13" i="12" s="1"/>
  <c r="T8" i="11"/>
  <c r="T9" i="11"/>
  <c r="P6" i="12" s="1"/>
  <c r="P13" i="12" s="1"/>
  <c r="T7" i="11"/>
  <c r="N6" i="12" s="1"/>
  <c r="N13" i="12" s="1"/>
  <c r="T10" i="11"/>
  <c r="Q6" i="12" s="1"/>
  <c r="Q13" i="12" s="1"/>
  <c r="V8" i="11"/>
  <c r="V6" i="11"/>
  <c r="G6" i="12" s="1"/>
  <c r="G13" i="12" s="1"/>
  <c r="V10" i="11"/>
  <c r="I6" i="12" s="1"/>
  <c r="I13" i="12" s="1"/>
  <c r="V9" i="11"/>
  <c r="H6" i="12" s="1"/>
  <c r="H13" i="12" s="1"/>
  <c r="V7" i="11"/>
  <c r="F6" i="12" s="1"/>
  <c r="F13" i="12" s="1"/>
  <c r="Q8" i="11" l="1"/>
  <c r="W6" i="12" s="1"/>
  <c r="W13" i="12" s="1"/>
  <c r="AD6" i="12"/>
  <c r="AD13" i="12" s="1"/>
  <c r="P8" i="11"/>
  <c r="Q10" i="11" l="1"/>
  <c r="X6" i="12" s="1"/>
  <c r="X13" i="12" s="1"/>
  <c r="R6" i="12"/>
  <c r="R13" i="12" s="1"/>
  <c r="C6" i="12" l="1"/>
  <c r="C13" i="1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<sst xmlns="http://schemas.openxmlformats.org/spreadsheetml/2006/main" count="665" uniqueCount="139">
  <si>
    <t>Given Data</t>
  </si>
  <si>
    <t>Probablity Table</t>
  </si>
  <si>
    <t>Jet Type</t>
  </si>
  <si>
    <t>Jet Indicator</t>
  </si>
  <si>
    <t>Time Gap in arrivals (mins)</t>
  </si>
  <si>
    <t>Probability</t>
  </si>
  <si>
    <t>Cummulative Probability</t>
  </si>
  <si>
    <t>RN Lower Limit</t>
  </si>
  <si>
    <t>RN Upper Limit</t>
  </si>
  <si>
    <t>Time Gap</t>
  </si>
  <si>
    <t>What it means</t>
  </si>
  <si>
    <t>Jumbo</t>
  </si>
  <si>
    <t>If we get a random number between 0 and 0.1 (left point inclusive) then the time gap between two arrivals is 0 mins</t>
  </si>
  <si>
    <t>Medium</t>
  </si>
  <si>
    <t>If we get a random number between 0.1 and 0.5 (left inclusive) then the time gap between two arrivals is 6 mins</t>
  </si>
  <si>
    <t>Small</t>
  </si>
  <si>
    <t>Service Fees</t>
  </si>
  <si>
    <t xml:space="preserve">Aircraft </t>
  </si>
  <si>
    <t>Action Type</t>
  </si>
  <si>
    <t>Type</t>
  </si>
  <si>
    <t>Take-Off</t>
  </si>
  <si>
    <t>Landing</t>
  </si>
  <si>
    <t>Fuel Burn Rate For</t>
  </si>
  <si>
    <t>Aircraft</t>
  </si>
  <si>
    <t>Number of</t>
  </si>
  <si>
    <t>Fuel Burn in pph/engine</t>
  </si>
  <si>
    <t>Engines</t>
  </si>
  <si>
    <t>Land</t>
  </si>
  <si>
    <t>Completion Time in mins</t>
  </si>
  <si>
    <t>Probablity</t>
  </si>
  <si>
    <t>Cost of Fuel/gallon =</t>
  </si>
  <si>
    <t>dollar</t>
  </si>
  <si>
    <t xml:space="preserve">1 lb = </t>
  </si>
  <si>
    <t>gallons</t>
  </si>
  <si>
    <t>1 lb per hr =</t>
  </si>
  <si>
    <t>gallons/minute</t>
  </si>
  <si>
    <t>Wasted Fuel Cost Per Minute</t>
  </si>
  <si>
    <t>No of Arrival Gaps</t>
  </si>
  <si>
    <t>Count of</t>
  </si>
  <si>
    <t>Plane Type</t>
  </si>
  <si>
    <t>Actions</t>
  </si>
  <si>
    <t>System Statistics</t>
  </si>
  <si>
    <t>Plane Types</t>
  </si>
  <si>
    <t>Count of Completion Time</t>
  </si>
  <si>
    <t>Max =&gt;</t>
  </si>
  <si>
    <t>Operating Hrs</t>
  </si>
  <si>
    <t>Ruway Utilization</t>
  </si>
  <si>
    <t xml:space="preserve">Min =&gt; </t>
  </si>
  <si>
    <t>Avg =&gt;</t>
  </si>
  <si>
    <t>Minutes</t>
  </si>
  <si>
    <t>Completion Time Counts</t>
  </si>
  <si>
    <t>St dev=&gt;</t>
  </si>
  <si>
    <t>NOTE : RN stands for Random Number</t>
  </si>
  <si>
    <t>This is dependent on Jet Type</t>
  </si>
  <si>
    <t xml:space="preserve">Total =&gt; </t>
  </si>
  <si>
    <t>Plane</t>
  </si>
  <si>
    <t>RN</t>
  </si>
  <si>
    <t>Type of</t>
  </si>
  <si>
    <t xml:space="preserve">Type of </t>
  </si>
  <si>
    <t xml:space="preserve">Runway Available </t>
  </si>
  <si>
    <t>Action</t>
  </si>
  <si>
    <t>Wait</t>
  </si>
  <si>
    <t>Runway</t>
  </si>
  <si>
    <t xml:space="preserve">Wasted </t>
  </si>
  <si>
    <t>Fees</t>
  </si>
  <si>
    <t>Number</t>
  </si>
  <si>
    <t>Arrival Gap</t>
  </si>
  <si>
    <t>Arrival Time</t>
  </si>
  <si>
    <t>Aircraft Type</t>
  </si>
  <si>
    <t>Indicator</t>
  </si>
  <si>
    <t>From Previous Plane At</t>
  </si>
  <si>
    <t>Completion Time</t>
  </si>
  <si>
    <t>Start Time</t>
  </si>
  <si>
    <t>End Time</t>
  </si>
  <si>
    <t>Time</t>
  </si>
  <si>
    <t>Idle Time</t>
  </si>
  <si>
    <t>Fuel Cost</t>
  </si>
  <si>
    <t>Collected</t>
  </si>
  <si>
    <t>Initial condition</t>
  </si>
  <si>
    <t>Total No =&gt;</t>
  </si>
  <si>
    <t/>
  </si>
  <si>
    <t>Total Hours of Operation =</t>
  </si>
  <si>
    <t>No. of Planes =</t>
  </si>
  <si>
    <t>Average Fees/hr</t>
  </si>
  <si>
    <t>Plane Waiting</t>
  </si>
  <si>
    <t>Wasted Fuel Cost</t>
  </si>
  <si>
    <t>Runway 1 Idle</t>
  </si>
  <si>
    <t>Runway 1</t>
  </si>
  <si>
    <t>Aircraft Types</t>
  </si>
  <si>
    <t>Total Hrs</t>
  </si>
  <si>
    <t>Max</t>
  </si>
  <si>
    <t>Avg</t>
  </si>
  <si>
    <t>Std</t>
  </si>
  <si>
    <t>Avg.</t>
  </si>
  <si>
    <t>Utilization</t>
  </si>
  <si>
    <t>Take-offs</t>
  </si>
  <si>
    <t>Of Operations</t>
  </si>
  <si>
    <t>Generator Row</t>
  </si>
  <si>
    <t>Average</t>
  </si>
  <si>
    <t>Maximum</t>
  </si>
  <si>
    <t>Minimum</t>
  </si>
  <si>
    <t>Standard Deviation</t>
  </si>
  <si>
    <t>Days</t>
  </si>
  <si>
    <t>Trial Number</t>
  </si>
  <si>
    <t>If we get a random number between 0.5 and 0.78 (left inclusive) then the time gap between two arrivals is 9 mins</t>
  </si>
  <si>
    <t>If we get a random number between 0.78 and 1 (both inclusive) then the time gap between two arrivals is 12 mins</t>
  </si>
  <si>
    <t>If you draw a random number  between 0 and 0.35 then the requester is a Jumbo jet.</t>
  </si>
  <si>
    <t>If you draw a random number between between 0.35 and 0.80 then the requester is a Medium jet.</t>
  </si>
  <si>
    <t>If you draw a random number between between 0.80 and 1 then the requester is a Small jet.</t>
  </si>
  <si>
    <t>Available</t>
  </si>
  <si>
    <t>Unavailable</t>
  </si>
  <si>
    <t>jet_type</t>
  </si>
  <si>
    <t>arrival_gap</t>
  </si>
  <si>
    <t>action_type</t>
  </si>
  <si>
    <t>jumbo_comp</t>
  </si>
  <si>
    <t>mid_comp</t>
  </si>
  <si>
    <t>small_comp</t>
  </si>
  <si>
    <t>service_fee</t>
  </si>
  <si>
    <t>jet_indicator</t>
  </si>
  <si>
    <t>fuel_cost</t>
  </si>
  <si>
    <t>End Time R1</t>
  </si>
  <si>
    <t>End Time R2</t>
  </si>
  <si>
    <t>Runway 2 Availability</t>
  </si>
  <si>
    <t>for the Next Plane</t>
  </si>
  <si>
    <t xml:space="preserve">Runway 1 Available </t>
  </si>
  <si>
    <t>Which Runway</t>
  </si>
  <si>
    <t>to Use</t>
  </si>
  <si>
    <t>Total</t>
  </si>
  <si>
    <t>Runway 2</t>
  </si>
  <si>
    <t>Runway 2 Idle</t>
  </si>
  <si>
    <t>Total Runway</t>
  </si>
  <si>
    <t>R1</t>
  </si>
  <si>
    <t>R2</t>
  </si>
  <si>
    <t>Total U</t>
  </si>
  <si>
    <t>1000 Trials Sums:</t>
  </si>
  <si>
    <t>Wasted Feul Cost</t>
  </si>
  <si>
    <t>Fees Collected</t>
  </si>
  <si>
    <t>Total wait time</t>
  </si>
  <si>
    <t>365 Days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</si>
</sst>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0.000000"/>
    <numFmt numFmtId="165" formatCode="0.0"/>
  </numFmts>
  <fonts count="17">
    <font>
      <sz val="10"/>
      <name val="Arial"/>
    </font>
    <font>
      <b/>
      <sz val="8"/>
      <name val="Tahoma"/>
      <family val="2"/>
    </font>
    <font>
      <sz val="8"/>
      <name val="Tahoma"/>
      <family val="2"/>
    </font>
    <font>
      <sz val="8"/>
      <name val="Arial"/>
      <family val="2"/>
    </font>
    <font>
      <b/>
      <sz val="8"/>
      <name val="Arial"/>
      <family val="2"/>
    </font>
    <font>
      <sz val="10"/>
      <name val="Arial"/>
      <family val="2"/>
    </font>
    <font>
      <sz val="10"/>
      <name val="Arial"/>
      <family val="2"/>
    </font>
    <font>
      <b/>
      <sz val="10"/>
      <name val="Arial"/>
      <family val="2"/>
    </font>
    <font>
      <sz val="10"/>
      <name val="Arial"/>
      <family val="2"/>
    </font>
    <font>
      <b/>
      <sz val="8"/>
      <name val="Abadi MT Condensed Light"/>
      <family val="2"/>
    </font>
    <font>
      <b/>
      <sz val="8"/>
      <color indexed="12"/>
      <name val="Arial"/>
      <family val="2"/>
    </font>
    <font>
      <b/>
      <sz val="8"/>
      <color indexed="61"/>
      <name val="Arial"/>
      <family val="2"/>
    </font>
    <font>
      <sz val="9"/>
      <name val="Arial"/>
      <family val="2"/>
    </font>
    <font>
      <b/>
      <sz val="8"/>
      <color theme="9" tint="-0.499984740745262"/>
      <name val="Arial"/>
      <family val="2"/>
    </font>
    <font>
      <sz val="10"/>
      <color theme="9" tint="-0.499984740745262"/>
      <name val="Arial"/>
      <family val="2"/>
    </font>
    <font>
      <b/>
      <sz val="10"/>
      <color theme="9" tint="-0.499984740745262"/>
      <name val="Arial"/>
      <family val="2"/>
    </font>
    <font>
      <b/>
      <sz val="11"/>
      <color theme="4" tint="-0.249977111117893"/>
      <name val="Arial"/>
      <family val="2"/>
    </font>
  </fonts>
  <fills count="13">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double">
        <color indexed="64"/>
      </top>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style="thin">
        <color indexed="64"/>
      </right>
      <top/>
      <bottom/>
      <diagonal/>
    </border>
    <border>
      <left style="thin">
        <color indexed="64"/>
      </left>
      <right/>
      <top/>
      <bottom/>
      <diagonal/>
    </border>
    <border>
      <left/>
      <right style="double">
        <color indexed="64"/>
      </right>
      <top/>
      <bottom/>
      <diagonal/>
    </border>
    <border>
      <left style="double">
        <color indexed="64"/>
      </left>
      <right style="thin">
        <color indexed="64"/>
      </right>
      <top/>
      <bottom style="double">
        <color indexed="64"/>
      </bottom>
      <diagonal/>
    </border>
    <border>
      <left style="thin">
        <color indexed="64"/>
      </left>
      <right/>
      <top/>
      <bottom style="double">
        <color indexed="64"/>
      </bottom>
      <diagonal/>
    </border>
    <border>
      <left/>
      <right style="double">
        <color indexed="64"/>
      </right>
      <top/>
      <bottom style="double">
        <color indexed="64"/>
      </bottom>
      <diagonal/>
    </border>
    <border>
      <left/>
      <right style="thin">
        <color indexed="64"/>
      </right>
      <top style="thin">
        <color indexed="64"/>
      </top>
      <bottom/>
      <diagonal/>
    </border>
    <border>
      <left style="double">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right style="thin">
        <color indexed="64"/>
      </right>
      <top/>
      <bottom/>
      <diagonal/>
    </border>
    <border>
      <left/>
      <right style="thin">
        <color indexed="64"/>
      </right>
      <top/>
      <bottom style="double">
        <color indexed="64"/>
      </bottom>
      <diagonal/>
    </border>
    <border>
      <left/>
      <right/>
      <top/>
      <bottom style="medium">
        <color indexed="64"/>
      </bottom>
      <diagonal/>
    </border>
    <border>
      <left/>
      <right/>
      <top style="double">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
      <left/>
      <right style="medium">
        <color indexed="64"/>
      </right>
      <top/>
      <bottom style="thin">
        <color indexed="64"/>
      </bottom>
      <diagonal/>
    </border>
  </borders>
  <cellStyleXfs count="4">
    <xf numFmtId="0" fontId="0" fillId="0" borderId="0"/>
    <xf numFmtId="9" fontId="6"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243">
    <xf numFmtId="0" fontId="0" fillId="0" borderId="0" xfId="0"/>
    <xf numFmtId="0" fontId="1" fillId="0" borderId="1" xfId="0" applyFont="1" applyBorder="1" applyAlignment="1">
      <alignment horizontal="center" wrapText="1"/>
    </xf>
    <xf numFmtId="0" fontId="0" fillId="0" borderId="0" xfId="0" applyAlignment="1">
      <alignment wrapText="1"/>
    </xf>
    <xf numFmtId="0" fontId="3" fillId="0" borderId="0" xfId="0" applyFont="1" applyAlignment="1">
      <alignment horizontal="center"/>
    </xf>
    <xf numFmtId="0" fontId="4" fillId="0" borderId="0" xfId="0" applyFont="1" applyAlignment="1">
      <alignment horizontal="center"/>
    </xf>
    <xf numFmtId="0" fontId="4" fillId="0" borderId="3" xfId="0" applyNumberFormat="1" applyFont="1" applyBorder="1" applyAlignment="1">
      <alignment horizontal="center"/>
    </xf>
    <xf numFmtId="0" fontId="4" fillId="0" borderId="4" xfId="0" applyNumberFormat="1"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0" fontId="2" fillId="0" borderId="0" xfId="0" applyFont="1" applyBorder="1" applyAlignment="1">
      <alignment horizontal="center" wrapText="1"/>
    </xf>
    <xf numFmtId="0" fontId="0" fillId="0" borderId="0" xfId="0" applyNumberFormat="1" applyAlignment="1">
      <alignment wrapText="1"/>
    </xf>
    <xf numFmtId="0" fontId="0" fillId="0" borderId="0" xfId="0" applyBorder="1" applyAlignment="1">
      <alignment wrapText="1"/>
    </xf>
    <xf numFmtId="0" fontId="0" fillId="0" borderId="0" xfId="0" applyNumberFormat="1" applyBorder="1" applyAlignment="1">
      <alignment wrapText="1"/>
    </xf>
    <xf numFmtId="0" fontId="1" fillId="0" borderId="0" xfId="0" applyNumberFormat="1" applyFont="1" applyBorder="1" applyAlignment="1">
      <alignment horizontal="center" wrapText="1"/>
    </xf>
    <xf numFmtId="0" fontId="1" fillId="0" borderId="0" xfId="0" applyFont="1" applyBorder="1" applyAlignment="1">
      <alignment horizontal="center" wrapText="1"/>
    </xf>
    <xf numFmtId="0" fontId="0" fillId="0" borderId="0" xfId="0" applyBorder="1"/>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2" fillId="0" borderId="1" xfId="0" applyFont="1" applyBorder="1" applyAlignment="1">
      <alignment horizontal="center" wrapText="1"/>
    </xf>
    <xf numFmtId="0" fontId="2" fillId="2" borderId="1" xfId="0" applyFont="1" applyFill="1" applyBorder="1" applyAlignment="1">
      <alignment horizontal="center" wrapText="1"/>
    </xf>
    <xf numFmtId="0" fontId="2" fillId="0" borderId="0" xfId="0" applyFont="1" applyBorder="1" applyAlignment="1">
      <alignment horizontal="center" vertical="center"/>
    </xf>
    <xf numFmtId="0"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1" fillId="3" borderId="1" xfId="0" applyNumberFormat="1"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4" borderId="1" xfId="0" applyNumberFormat="1" applyFont="1" applyFill="1" applyBorder="1" applyAlignment="1">
      <alignment horizontal="center" wrapText="1"/>
    </xf>
    <xf numFmtId="0" fontId="1" fillId="4" borderId="1" xfId="0" applyFont="1" applyFill="1" applyBorder="1" applyAlignment="1">
      <alignment horizontal="center" wrapText="1"/>
    </xf>
    <xf numFmtId="0" fontId="2" fillId="4" borderId="1" xfId="0" applyFont="1" applyFill="1" applyBorder="1" applyAlignment="1">
      <alignment horizontal="center" wrapText="1"/>
    </xf>
    <xf numFmtId="0" fontId="7" fillId="4" borderId="1" xfId="0" applyFont="1" applyFill="1" applyBorder="1" applyAlignment="1">
      <alignment wrapText="1"/>
    </xf>
    <xf numFmtId="0" fontId="0" fillId="0" borderId="1" xfId="0" applyBorder="1" applyAlignment="1">
      <alignment wrapText="1"/>
    </xf>
    <xf numFmtId="0" fontId="0" fillId="0" borderId="1" xfId="0" applyNumberFormat="1" applyBorder="1" applyAlignment="1">
      <alignment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5" borderId="1" xfId="0" applyNumberFormat="1" applyFont="1" applyFill="1" applyBorder="1" applyAlignment="1">
      <alignment horizontal="center" wrapText="1"/>
    </xf>
    <xf numFmtId="0" fontId="1" fillId="5" borderId="1" xfId="0" applyFont="1" applyFill="1" applyBorder="1" applyAlignment="1">
      <alignment horizontal="center" wrapText="1"/>
    </xf>
    <xf numFmtId="0" fontId="2" fillId="5" borderId="1" xfId="0" applyFont="1" applyFill="1" applyBorder="1" applyAlignment="1">
      <alignment horizontal="center" wrapText="1"/>
    </xf>
    <xf numFmtId="0" fontId="7" fillId="5" borderId="1" xfId="0" applyFont="1" applyFill="1" applyBorder="1" applyAlignment="1">
      <alignment wrapText="1"/>
    </xf>
    <xf numFmtId="0" fontId="7" fillId="10" borderId="1" xfId="0" applyFont="1" applyFill="1" applyBorder="1" applyAlignment="1">
      <alignment wrapText="1"/>
    </xf>
    <xf numFmtId="0" fontId="1" fillId="10" borderId="1" xfId="0" applyNumberFormat="1" applyFont="1" applyFill="1" applyBorder="1" applyAlignment="1">
      <alignment horizontal="center" wrapText="1"/>
    </xf>
    <xf numFmtId="0" fontId="1" fillId="10" borderId="1" xfId="0" applyFont="1" applyFill="1" applyBorder="1" applyAlignment="1">
      <alignment horizontal="center" wrapText="1"/>
    </xf>
    <xf numFmtId="0" fontId="2" fillId="10" borderId="1" xfId="0" applyFont="1" applyFill="1" applyBorder="1" applyAlignment="1">
      <alignment horizontal="center" wrapText="1"/>
    </xf>
    <xf numFmtId="0" fontId="1" fillId="8" borderId="1" xfId="0" applyNumberFormat="1" applyFont="1" applyFill="1" applyBorder="1" applyAlignment="1">
      <alignment horizontal="center" wrapText="1"/>
    </xf>
    <xf numFmtId="0" fontId="1" fillId="8" borderId="1" xfId="0" applyFont="1" applyFill="1" applyBorder="1" applyAlignment="1">
      <alignment horizontal="center" wrapText="1"/>
    </xf>
    <xf numFmtId="0" fontId="2" fillId="8" borderId="1" xfId="0" applyFont="1" applyFill="1" applyBorder="1" applyAlignment="1">
      <alignment horizontal="center" wrapText="1"/>
    </xf>
    <xf numFmtId="0" fontId="5" fillId="0" borderId="0" xfId="0" applyFont="1"/>
    <xf numFmtId="2" fontId="2" fillId="2" borderId="1" xfId="0" applyNumberFormat="1" applyFont="1" applyFill="1" applyBorder="1" applyAlignment="1">
      <alignment horizontal="center" wrapText="1"/>
    </xf>
    <xf numFmtId="2" fontId="2" fillId="8"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2" fontId="2" fillId="4" borderId="1" xfId="0" applyNumberFormat="1" applyFont="1" applyFill="1" applyBorder="1" applyAlignment="1">
      <alignment horizontal="center" wrapText="1"/>
    </xf>
    <xf numFmtId="2" fontId="2" fillId="5" borderId="1" xfId="0" applyNumberFormat="1" applyFont="1" applyFill="1" applyBorder="1" applyAlignment="1">
      <alignment horizontal="center" wrapText="1"/>
    </xf>
    <xf numFmtId="2" fontId="2" fillId="10" borderId="1" xfId="0" applyNumberFormat="1" applyFont="1" applyFill="1" applyBorder="1" applyAlignment="1">
      <alignment horizontal="center" wrapText="1"/>
    </xf>
    <xf numFmtId="0" fontId="4" fillId="3" borderId="3" xfId="0" applyNumberFormat="1" applyFont="1" applyFill="1" applyBorder="1" applyAlignment="1">
      <alignment horizontal="center"/>
    </xf>
    <xf numFmtId="0" fontId="4" fillId="3" borderId="4" xfId="0" applyNumberFormat="1" applyFont="1" applyFill="1" applyBorder="1" applyAlignment="1">
      <alignment horizontal="center"/>
    </xf>
    <xf numFmtId="0" fontId="4" fillId="2" borderId="3" xfId="0" applyNumberFormat="1" applyFont="1" applyFill="1" applyBorder="1" applyAlignment="1">
      <alignment horizontal="center"/>
    </xf>
    <xf numFmtId="0" fontId="4" fillId="2" borderId="4" xfId="0" applyNumberFormat="1" applyFont="1" applyFill="1" applyBorder="1" applyAlignment="1">
      <alignment horizontal="center"/>
    </xf>
    <xf numFmtId="0" fontId="4" fillId="0" borderId="0" xfId="0" applyFont="1" applyAlignment="1">
      <alignment horizontal="left"/>
    </xf>
    <xf numFmtId="0" fontId="4" fillId="7" borderId="3" xfId="0" applyNumberFormat="1" applyFont="1" applyFill="1" applyBorder="1" applyAlignment="1">
      <alignment horizontal="center"/>
    </xf>
    <xf numFmtId="0" fontId="4" fillId="7" borderId="4" xfId="0" applyNumberFormat="1" applyFont="1" applyFill="1" applyBorder="1" applyAlignment="1">
      <alignment horizontal="center"/>
    </xf>
    <xf numFmtId="0" fontId="1" fillId="0" borderId="1" xfId="0" applyFont="1" applyFill="1" applyBorder="1" applyAlignment="1">
      <alignment horizontal="center"/>
    </xf>
    <xf numFmtId="0" fontId="0" fillId="0" borderId="1" xfId="0" applyBorder="1" applyAlignment="1">
      <alignment horizontal="center"/>
    </xf>
    <xf numFmtId="0" fontId="4" fillId="11" borderId="3" xfId="0" applyNumberFormat="1" applyFont="1" applyFill="1" applyBorder="1" applyAlignment="1">
      <alignment horizontal="center"/>
    </xf>
    <xf numFmtId="0" fontId="4" fillId="11" borderId="4" xfId="0" applyNumberFormat="1" applyFont="1" applyFill="1" applyBorder="1" applyAlignment="1">
      <alignment horizontal="center"/>
    </xf>
    <xf numFmtId="0" fontId="0" fillId="0" borderId="0" xfId="0" applyFill="1"/>
    <xf numFmtId="0" fontId="3" fillId="6" borderId="0" xfId="0" applyFont="1" applyFill="1" applyAlignment="1">
      <alignment horizontal="center"/>
    </xf>
    <xf numFmtId="2" fontId="0" fillId="0" borderId="0" xfId="0" applyNumberFormat="1" applyAlignment="1">
      <alignment horizontal="center"/>
    </xf>
    <xf numFmtId="0" fontId="5" fillId="0" borderId="0" xfId="0" applyFont="1" applyAlignment="1">
      <alignment horizontal="center"/>
    </xf>
    <xf numFmtId="0" fontId="7" fillId="9" borderId="7" xfId="0" applyFont="1" applyFill="1" applyBorder="1" applyAlignment="1">
      <alignment horizontal="center"/>
    </xf>
    <xf numFmtId="0" fontId="7" fillId="9" borderId="8" xfId="0" applyFont="1" applyFill="1" applyBorder="1" applyAlignment="1">
      <alignment horizontal="center"/>
    </xf>
    <xf numFmtId="0" fontId="7" fillId="9" borderId="9" xfId="0" applyFont="1" applyFill="1" applyBorder="1" applyAlignment="1">
      <alignment horizontal="center"/>
    </xf>
    <xf numFmtId="0" fontId="7" fillId="9" borderId="11" xfId="0" applyFont="1" applyFill="1" applyBorder="1" applyAlignment="1">
      <alignment horizontal="center"/>
    </xf>
    <xf numFmtId="0" fontId="5" fillId="3" borderId="5" xfId="0" applyFont="1" applyFill="1" applyBorder="1" applyAlignment="1">
      <alignment horizontal="center"/>
    </xf>
    <xf numFmtId="0" fontId="5" fillId="3" borderId="9"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7" fillId="2" borderId="9" xfId="0" applyFont="1" applyFill="1" applyBorder="1" applyAlignment="1">
      <alignment horizontal="center"/>
    </xf>
    <xf numFmtId="0" fontId="7" fillId="2" borderId="11" xfId="0" applyFont="1" applyFill="1" applyBorder="1" applyAlignment="1">
      <alignment horizontal="center"/>
    </xf>
    <xf numFmtId="0" fontId="7" fillId="11" borderId="13" xfId="0" applyFont="1" applyFill="1" applyBorder="1" applyAlignment="1">
      <alignment horizontal="center"/>
    </xf>
    <xf numFmtId="0" fontId="7" fillId="11" borderId="2" xfId="0" applyFont="1" applyFill="1" applyBorder="1" applyAlignment="1">
      <alignment horizontal="center"/>
    </xf>
    <xf numFmtId="2" fontId="7" fillId="11" borderId="8" xfId="0" applyNumberFormat="1" applyFont="1" applyFill="1" applyBorder="1" applyAlignment="1">
      <alignment horizontal="center"/>
    </xf>
    <xf numFmtId="0" fontId="7" fillId="11" borderId="7" xfId="0" applyFont="1" applyFill="1" applyBorder="1" applyAlignment="1">
      <alignment horizontal="center"/>
    </xf>
    <xf numFmtId="0" fontId="7" fillId="11" borderId="1" xfId="0" applyFont="1" applyFill="1" applyBorder="1" applyAlignment="1">
      <alignment horizontal="center"/>
    </xf>
    <xf numFmtId="0" fontId="7" fillId="11" borderId="9" xfId="0" applyFont="1" applyFill="1" applyBorder="1" applyAlignment="1">
      <alignment horizontal="center"/>
    </xf>
    <xf numFmtId="0" fontId="7" fillId="11" borderId="10" xfId="0" applyFont="1" applyFill="1" applyBorder="1" applyAlignment="1">
      <alignment horizontal="center"/>
    </xf>
    <xf numFmtId="2" fontId="7" fillId="11" borderId="11" xfId="0" applyNumberFormat="1" applyFont="1" applyFill="1" applyBorder="1" applyAlignment="1">
      <alignment horizontal="center"/>
    </xf>
    <xf numFmtId="9" fontId="3" fillId="0" borderId="0" xfId="1" applyFont="1" applyAlignment="1">
      <alignment horizontal="center"/>
    </xf>
    <xf numFmtId="0" fontId="0" fillId="0" borderId="0" xfId="0" applyFill="1" applyAlignment="1">
      <alignment horizontal="center"/>
    </xf>
    <xf numFmtId="0" fontId="7" fillId="0" borderId="0" xfId="0" applyFont="1" applyFill="1" applyBorder="1" applyAlignment="1">
      <alignment horizontal="center"/>
    </xf>
    <xf numFmtId="2" fontId="7" fillId="0" borderId="0" xfId="0" applyNumberFormat="1" applyFont="1" applyFill="1" applyBorder="1" applyAlignment="1">
      <alignment horizontal="center"/>
    </xf>
    <xf numFmtId="0" fontId="7" fillId="0" borderId="1" xfId="0" applyFont="1" applyBorder="1" applyAlignment="1">
      <alignment horizontal="center"/>
    </xf>
    <xf numFmtId="0" fontId="7" fillId="0" borderId="0" xfId="0" applyFont="1" applyAlignment="1">
      <alignment horizontal="center"/>
    </xf>
    <xf numFmtId="0" fontId="5" fillId="0" borderId="0" xfId="0" applyFont="1" applyFill="1" applyAlignment="1">
      <alignment horizontal="center"/>
    </xf>
    <xf numFmtId="0" fontId="4" fillId="0" borderId="19"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2" fontId="5" fillId="0" borderId="22" xfId="0" applyNumberFormat="1" applyFont="1" applyBorder="1" applyAlignment="1">
      <alignment horizontal="center"/>
    </xf>
    <xf numFmtId="44" fontId="5" fillId="0" borderId="25" xfId="3" applyFont="1" applyBorder="1" applyAlignment="1">
      <alignment horizontal="center"/>
    </xf>
    <xf numFmtId="44" fontId="5" fillId="0" borderId="26" xfId="3" applyFont="1" applyBorder="1" applyAlignment="1">
      <alignment horizontal="center"/>
    </xf>
    <xf numFmtId="2" fontId="5" fillId="0" borderId="27" xfId="0" applyNumberFormat="1" applyFont="1" applyBorder="1" applyAlignment="1">
      <alignment horizontal="center"/>
    </xf>
    <xf numFmtId="44" fontId="5" fillId="0" borderId="28" xfId="3" applyFont="1" applyBorder="1" applyAlignment="1">
      <alignment horizontal="center"/>
    </xf>
    <xf numFmtId="44" fontId="5" fillId="0" borderId="29" xfId="3" applyFont="1" applyBorder="1" applyAlignment="1">
      <alignment horizontal="center"/>
    </xf>
    <xf numFmtId="0" fontId="9" fillId="0" borderId="1" xfId="0" applyFont="1" applyBorder="1" applyAlignment="1">
      <alignment horizontal="right"/>
    </xf>
    <xf numFmtId="44" fontId="9" fillId="0" borderId="1" xfId="3" applyFont="1" applyBorder="1" applyAlignment="1">
      <alignment horizontal="center"/>
    </xf>
    <xf numFmtId="0" fontId="9" fillId="0" borderId="1" xfId="0" applyFont="1" applyBorder="1" applyAlignment="1">
      <alignment horizontal="center"/>
    </xf>
    <xf numFmtId="2" fontId="5" fillId="0" borderId="30" xfId="0" applyNumberFormat="1" applyFont="1" applyBorder="1" applyAlignment="1">
      <alignment horizontal="center"/>
    </xf>
    <xf numFmtId="44" fontId="5" fillId="0" borderId="31" xfId="3" applyFont="1" applyBorder="1" applyAlignment="1">
      <alignment horizontal="center"/>
    </xf>
    <xf numFmtId="44" fontId="5" fillId="0" borderId="32" xfId="3" applyFont="1" applyBorder="1" applyAlignment="1">
      <alignment horizontal="center"/>
    </xf>
    <xf numFmtId="164" fontId="9" fillId="0" borderId="1" xfId="0" applyNumberFormat="1" applyFont="1" applyBorder="1" applyAlignment="1">
      <alignment horizontal="center"/>
    </xf>
    <xf numFmtId="0" fontId="4" fillId="0" borderId="33" xfId="0" applyFont="1" applyBorder="1" applyAlignment="1">
      <alignment horizontal="center"/>
    </xf>
    <xf numFmtId="0" fontId="4" fillId="0" borderId="34" xfId="0" applyFont="1" applyBorder="1" applyAlignment="1">
      <alignment horizontal="center"/>
    </xf>
    <xf numFmtId="0" fontId="4" fillId="0" borderId="35" xfId="0" applyFont="1" applyBorder="1" applyAlignment="1">
      <alignment horizontal="center"/>
    </xf>
    <xf numFmtId="2" fontId="5" fillId="0" borderId="19" xfId="0" applyNumberFormat="1" applyFont="1" applyBorder="1" applyAlignment="1">
      <alignment horizontal="center"/>
    </xf>
    <xf numFmtId="2" fontId="5" fillId="0" borderId="20" xfId="0" applyNumberFormat="1" applyFont="1" applyBorder="1" applyAlignment="1">
      <alignment horizontal="center"/>
    </xf>
    <xf numFmtId="2" fontId="5" fillId="0" borderId="1" xfId="0" applyNumberFormat="1" applyFont="1" applyBorder="1" applyAlignment="1">
      <alignment horizontal="center"/>
    </xf>
    <xf numFmtId="2" fontId="5" fillId="0" borderId="21" xfId="0" applyNumberFormat="1" applyFont="1" applyBorder="1" applyAlignment="1">
      <alignment horizontal="center"/>
    </xf>
    <xf numFmtId="2" fontId="5" fillId="0" borderId="28" xfId="0" applyNumberFormat="1" applyFont="1" applyBorder="1" applyAlignment="1">
      <alignment horizontal="center"/>
    </xf>
    <xf numFmtId="2" fontId="5" fillId="0" borderId="36" xfId="0" applyNumberFormat="1" applyFont="1" applyBorder="1" applyAlignment="1">
      <alignment horizontal="center"/>
    </xf>
    <xf numFmtId="2" fontId="5" fillId="0" borderId="29" xfId="0" applyNumberFormat="1" applyFont="1" applyBorder="1" applyAlignment="1">
      <alignment horizontal="center"/>
    </xf>
    <xf numFmtId="2" fontId="5" fillId="0" borderId="31" xfId="0" applyNumberFormat="1" applyFont="1" applyBorder="1" applyAlignment="1">
      <alignment horizontal="center"/>
    </xf>
    <xf numFmtId="2" fontId="5" fillId="0" borderId="37" xfId="0" applyNumberFormat="1" applyFont="1" applyBorder="1" applyAlignment="1">
      <alignment horizontal="center"/>
    </xf>
    <xf numFmtId="2" fontId="5" fillId="0" borderId="32" xfId="0" applyNumberFormat="1" applyFont="1" applyBorder="1" applyAlignment="1">
      <alignment horizontal="center"/>
    </xf>
    <xf numFmtId="44" fontId="0" fillId="0" borderId="0" xfId="3" applyFont="1"/>
    <xf numFmtId="0" fontId="5" fillId="0" borderId="0" xfId="0" applyFont="1" applyFill="1"/>
    <xf numFmtId="44" fontId="0" fillId="0" borderId="0" xfId="0" applyNumberFormat="1"/>
    <xf numFmtId="44" fontId="7" fillId="0" borderId="1" xfId="3" applyFont="1" applyBorder="1" applyAlignment="1">
      <alignment horizontal="center"/>
    </xf>
    <xf numFmtId="0" fontId="3" fillId="0" borderId="0" xfId="0" applyFont="1"/>
    <xf numFmtId="44" fontId="10" fillId="0" borderId="0" xfId="3" applyFont="1" applyAlignment="1">
      <alignment horizontal="right" wrapText="1"/>
    </xf>
    <xf numFmtId="0" fontId="10" fillId="0" borderId="0" xfId="0" applyFont="1" applyAlignment="1">
      <alignment horizontal="center"/>
    </xf>
    <xf numFmtId="0" fontId="10" fillId="0" borderId="0" xfId="0" applyFont="1" applyAlignment="1">
      <alignment horizontal="left"/>
    </xf>
    <xf numFmtId="43" fontId="10" fillId="0" borderId="0" xfId="2" applyFont="1" applyAlignment="1">
      <alignment horizontal="center"/>
    </xf>
    <xf numFmtId="0" fontId="10" fillId="0" borderId="0" xfId="0" applyFont="1" applyAlignment="1">
      <alignment horizontal="left" wrapText="1"/>
    </xf>
    <xf numFmtId="44" fontId="10" fillId="0" borderId="0" xfId="3" applyFont="1"/>
    <xf numFmtId="0" fontId="4" fillId="0" borderId="0" xfId="0" applyFont="1" applyBorder="1"/>
    <xf numFmtId="0" fontId="3" fillId="0" borderId="38" xfId="0" applyFont="1" applyBorder="1"/>
    <xf numFmtId="0" fontId="4" fillId="0" borderId="36" xfId="0" applyFont="1" applyBorder="1"/>
    <xf numFmtId="0" fontId="4" fillId="0" borderId="31" xfId="0" applyFont="1" applyBorder="1" applyAlignment="1">
      <alignment horizontal="center"/>
    </xf>
    <xf numFmtId="0" fontId="4" fillId="0" borderId="4" xfId="0" applyFont="1" applyBorder="1" applyAlignment="1">
      <alignment horizontal="center"/>
    </xf>
    <xf numFmtId="0" fontId="4" fillId="0" borderId="39" xfId="0" applyFont="1" applyBorder="1" applyAlignment="1">
      <alignment horizontal="center"/>
    </xf>
    <xf numFmtId="0" fontId="4" fillId="0" borderId="37" xfId="0" applyFont="1" applyBorder="1" applyAlignment="1">
      <alignment horizontal="center"/>
    </xf>
    <xf numFmtId="0" fontId="11" fillId="0" borderId="40" xfId="0" applyFont="1" applyBorder="1" applyAlignment="1">
      <alignment horizontal="center"/>
    </xf>
    <xf numFmtId="2" fontId="11" fillId="0" borderId="41" xfId="0" applyNumberFormat="1" applyFont="1" applyBorder="1" applyAlignment="1">
      <alignment horizontal="center"/>
    </xf>
    <xf numFmtId="2" fontId="11" fillId="0" borderId="40" xfId="0" applyNumberFormat="1" applyFont="1" applyBorder="1" applyAlignment="1">
      <alignment horizontal="center"/>
    </xf>
    <xf numFmtId="44" fontId="11" fillId="0" borderId="40" xfId="3" applyFont="1" applyBorder="1" applyAlignment="1">
      <alignment horizontal="center"/>
    </xf>
    <xf numFmtId="9" fontId="11" fillId="0" borderId="40" xfId="1" applyFont="1" applyBorder="1" applyAlignment="1">
      <alignment horizontal="center"/>
    </xf>
    <xf numFmtId="2" fontId="3" fillId="0" borderId="0" xfId="0" applyNumberFormat="1" applyFont="1" applyBorder="1" applyAlignment="1">
      <alignment horizontal="center"/>
    </xf>
    <xf numFmtId="44" fontId="3" fillId="0" borderId="0" xfId="3" applyFont="1" applyBorder="1" applyAlignment="1">
      <alignment horizontal="center"/>
    </xf>
    <xf numFmtId="2" fontId="3" fillId="0" borderId="40" xfId="0" applyNumberFormat="1" applyFont="1" applyBorder="1" applyAlignment="1">
      <alignment horizontal="center"/>
    </xf>
    <xf numFmtId="44" fontId="3" fillId="0" borderId="40" xfId="3" applyFont="1" applyBorder="1" applyAlignment="1">
      <alignment horizontal="center"/>
    </xf>
    <xf numFmtId="0" fontId="4" fillId="0" borderId="4" xfId="0" applyFont="1" applyBorder="1"/>
    <xf numFmtId="0" fontId="12" fillId="0" borderId="0" xfId="0" applyFont="1" applyAlignment="1">
      <alignment horizontal="center"/>
    </xf>
    <xf numFmtId="2" fontId="12" fillId="0" borderId="0" xfId="0" applyNumberFormat="1" applyFont="1"/>
    <xf numFmtId="0" fontId="12" fillId="0" borderId="0" xfId="0" applyFont="1"/>
    <xf numFmtId="44" fontId="12" fillId="0" borderId="0" xfId="3" applyFont="1"/>
    <xf numFmtId="2" fontId="12" fillId="0" borderId="0" xfId="0" applyNumberFormat="1" applyFont="1" applyAlignment="1">
      <alignment horizontal="center"/>
    </xf>
    <xf numFmtId="165" fontId="12" fillId="0" borderId="0" xfId="0" applyNumberFormat="1" applyFont="1" applyAlignment="1">
      <alignment horizontal="center"/>
    </xf>
    <xf numFmtId="9" fontId="12" fillId="0" borderId="0" xfId="1" applyFont="1"/>
    <xf numFmtId="1" fontId="12" fillId="0" borderId="0" xfId="0" applyNumberFormat="1" applyFont="1" applyAlignment="1">
      <alignment horizontal="center"/>
    </xf>
    <xf numFmtId="10" fontId="3" fillId="0" borderId="0" xfId="1" applyNumberFormat="1" applyFont="1" applyBorder="1" applyAlignment="1">
      <alignment horizontal="center"/>
    </xf>
    <xf numFmtId="10" fontId="3" fillId="0" borderId="40" xfId="1" applyNumberFormat="1" applyFont="1" applyBorder="1" applyAlignment="1">
      <alignment horizontal="center"/>
    </xf>
    <xf numFmtId="0" fontId="4" fillId="0" borderId="7" xfId="0" applyFont="1" applyBorder="1" applyAlignment="1">
      <alignment horizontal="center"/>
    </xf>
    <xf numFmtId="0" fontId="4" fillId="0" borderId="47" xfId="0" applyFont="1" applyBorder="1" applyAlignment="1">
      <alignment horizontal="center"/>
    </xf>
    <xf numFmtId="2" fontId="5" fillId="0" borderId="47" xfId="0" applyNumberFormat="1" applyFont="1" applyBorder="1" applyAlignment="1">
      <alignment horizontal="center"/>
    </xf>
    <xf numFmtId="2" fontId="5" fillId="0" borderId="42" xfId="0" applyNumberFormat="1" applyFont="1" applyBorder="1" applyAlignment="1">
      <alignment horizontal="center"/>
    </xf>
    <xf numFmtId="2" fontId="5" fillId="0" borderId="43" xfId="0" applyNumberFormat="1" applyFont="1" applyBorder="1" applyAlignment="1">
      <alignment horizontal="center"/>
    </xf>
    <xf numFmtId="0" fontId="4" fillId="0" borderId="1" xfId="0" applyFont="1" applyBorder="1" applyAlignment="1">
      <alignment horizontal="center"/>
    </xf>
    <xf numFmtId="44" fontId="5" fillId="0" borderId="1" xfId="3" applyFont="1" applyBorder="1" applyAlignment="1">
      <alignment horizontal="center"/>
    </xf>
    <xf numFmtId="0" fontId="4" fillId="0" borderId="8" xfId="0" applyFont="1" applyBorder="1" applyAlignment="1">
      <alignment horizontal="center"/>
    </xf>
    <xf numFmtId="0" fontId="3" fillId="0" borderId="42" xfId="0" applyFont="1" applyBorder="1" applyAlignment="1">
      <alignment horizontal="center"/>
    </xf>
    <xf numFmtId="0" fontId="3" fillId="0" borderId="43" xfId="0" applyFont="1" applyBorder="1" applyAlignment="1">
      <alignment horizontal="center"/>
    </xf>
    <xf numFmtId="0" fontId="5" fillId="0" borderId="40" xfId="0" applyFont="1" applyBorder="1" applyAlignment="1"/>
    <xf numFmtId="0" fontId="5" fillId="5" borderId="48" xfId="0" applyFont="1" applyFill="1" applyBorder="1" applyAlignment="1"/>
    <xf numFmtId="0" fontId="5" fillId="5" borderId="49" xfId="0" applyFont="1" applyFill="1" applyBorder="1" applyAlignment="1"/>
    <xf numFmtId="0" fontId="5" fillId="0" borderId="0" xfId="0" applyFont="1" applyFill="1" applyBorder="1" applyAlignment="1"/>
    <xf numFmtId="0" fontId="0" fillId="0" borderId="0" xfId="0" applyFill="1" applyBorder="1" applyAlignment="1">
      <alignment horizontal="center"/>
    </xf>
    <xf numFmtId="0" fontId="0" fillId="3" borderId="6" xfId="0" applyFill="1" applyBorder="1" applyAlignment="1">
      <alignment horizontal="center"/>
    </xf>
    <xf numFmtId="0" fontId="0" fillId="3" borderId="11" xfId="0" applyFill="1" applyBorder="1" applyAlignment="1">
      <alignment horizontal="center"/>
    </xf>
    <xf numFmtId="0" fontId="7" fillId="11" borderId="43" xfId="0" applyFont="1" applyFill="1" applyBorder="1" applyAlignment="1">
      <alignment horizontal="center"/>
    </xf>
    <xf numFmtId="0" fontId="7" fillId="11" borderId="55" xfId="0" applyFont="1" applyFill="1" applyBorder="1" applyAlignment="1">
      <alignment horizontal="center"/>
    </xf>
    <xf numFmtId="0" fontId="7" fillId="11" borderId="56" xfId="0" applyFont="1" applyFill="1" applyBorder="1" applyAlignment="1">
      <alignment horizontal="center"/>
    </xf>
    <xf numFmtId="0" fontId="13" fillId="6" borderId="0" xfId="0" applyNumberFormat="1" applyFont="1" applyFill="1" applyBorder="1" applyAlignment="1">
      <alignment horizontal="center"/>
    </xf>
    <xf numFmtId="0" fontId="14" fillId="6" borderId="0" xfId="0" applyFont="1" applyFill="1"/>
    <xf numFmtId="0" fontId="15" fillId="6" borderId="0" xfId="0" applyNumberFormat="1" applyFont="1" applyFill="1" applyBorder="1" applyAlignment="1">
      <alignment horizontal="center"/>
    </xf>
    <xf numFmtId="0" fontId="16" fillId="6" borderId="0" xfId="0" applyNumberFormat="1" applyFont="1" applyFill="1" applyBorder="1" applyAlignment="1">
      <alignment horizontal="center"/>
    </xf>
    <xf numFmtId="0" fontId="5" fillId="6" borderId="1" xfId="0" applyFont="1" applyFill="1" applyBorder="1" applyAlignment="1">
      <alignment horizontal="center"/>
    </xf>
    <xf numFmtId="0" fontId="7" fillId="0" borderId="54" xfId="0" applyFont="1" applyBorder="1" applyAlignment="1">
      <alignment horizontal="center"/>
    </xf>
    <xf numFmtId="0" fontId="5" fillId="6" borderId="14" xfId="0" applyFont="1" applyFill="1" applyBorder="1" applyAlignment="1">
      <alignment horizontal="center"/>
    </xf>
    <xf numFmtId="2" fontId="7" fillId="6" borderId="15" xfId="0" applyNumberFormat="1" applyFont="1" applyFill="1" applyBorder="1" applyAlignment="1">
      <alignment horizontal="center"/>
    </xf>
    <xf numFmtId="0" fontId="0" fillId="6" borderId="1" xfId="0" applyFill="1" applyBorder="1" applyAlignment="1">
      <alignment horizontal="center"/>
    </xf>
    <xf numFmtId="2" fontId="12" fillId="12" borderId="0" xfId="0" applyNumberFormat="1" applyFont="1" applyFill="1"/>
    <xf numFmtId="44" fontId="12" fillId="12" borderId="0" xfId="3" applyFont="1" applyFill="1"/>
    <xf numFmtId="2" fontId="12" fillId="12" borderId="0" xfId="0" applyNumberFormat="1" applyFont="1" applyFill="1" applyAlignment="1">
      <alignment horizontal="center"/>
    </xf>
    <xf numFmtId="9" fontId="12" fillId="12" borderId="0" xfId="1" applyFont="1" applyFill="1"/>
    <xf numFmtId="1" fontId="12" fillId="12" borderId="0" xfId="0" applyNumberFormat="1" applyFont="1" applyFill="1" applyAlignment="1">
      <alignment horizontal="center"/>
    </xf>
    <xf numFmtId="165" fontId="12" fillId="12" borderId="0" xfId="0" applyNumberFormat="1" applyFont="1" applyFill="1" applyAlignment="1">
      <alignment horizontal="center"/>
    </xf>
    <xf numFmtId="0" fontId="5" fillId="0" borderId="1" xfId="0" applyFont="1" applyBorder="1" applyAlignment="1">
      <alignment horizontal="center"/>
    </xf>
    <xf numFmtId="0" fontId="4" fillId="0" borderId="28" xfId="0" applyFont="1" applyBorder="1" applyAlignment="1">
      <alignment horizontal="center"/>
    </xf>
    <xf numFmtId="0" fontId="4" fillId="0" borderId="0" xfId="0" applyFont="1" applyBorder="1" applyAlignment="1">
      <alignment horizontal="center"/>
    </xf>
    <xf numFmtId="0" fontId="5" fillId="0" borderId="0" xfId="0" applyFont="1" applyAlignment="1">
      <alignment wrapText="1"/>
    </xf>
    <xf numFmtId="0" fontId="2" fillId="0" borderId="0" xfId="0" applyFont="1" applyBorder="1" applyAlignment="1">
      <alignment horizontal="left" wrapText="1"/>
    </xf>
    <xf numFmtId="0" fontId="5" fillId="0" borderId="0" xfId="0" applyFont="1" applyFill="1" applyBorder="1" applyAlignment="1">
      <alignment horizontal="center"/>
    </xf>
    <xf numFmtId="0" fontId="5" fillId="0" borderId="0" xfId="0" applyFont="1" applyFill="1" applyBorder="1" applyAlignment="1">
      <alignment horizontal="center"/>
    </xf>
    <xf numFmtId="0" fontId="7" fillId="0" borderId="0" xfId="0" applyFont="1" applyFill="1" applyBorder="1" applyAlignment="1">
      <alignment horizontal="center"/>
    </xf>
    <xf numFmtId="44" fontId="7" fillId="0" borderId="1" xfId="0" applyNumberFormat="1" applyFont="1" applyBorder="1"/>
    <xf numFmtId="0" fontId="5" fillId="0" borderId="0" xfId="0" applyFont="1" applyFill="1" applyBorder="1" applyAlignment="1">
      <alignment horizontal="center"/>
    </xf>
    <xf numFmtId="0" fontId="7" fillId="0" borderId="0" xfId="0" applyFont="1" applyFill="1" applyBorder="1" applyAlignment="1">
      <alignment horizontal="center"/>
    </xf>
    <xf numFmtId="0" fontId="4" fillId="0" borderId="28" xfId="0" applyFont="1" applyBorder="1" applyAlignment="1">
      <alignment horizontal="center"/>
    </xf>
    <xf numFmtId="0" fontId="4" fillId="0" borderId="0" xfId="0" applyFont="1" applyBorder="1" applyAlignment="1">
      <alignment horizontal="center"/>
    </xf>
    <xf numFmtId="0" fontId="4" fillId="0" borderId="28" xfId="0" applyFont="1" applyBorder="1"/>
    <xf numFmtId="2" fontId="11" fillId="0" borderId="40" xfId="1" applyNumberFormat="1" applyFont="1" applyBorder="1" applyAlignment="1">
      <alignment horizontal="center"/>
    </xf>
    <xf numFmtId="9" fontId="7" fillId="6" borderId="15" xfId="1" applyFont="1" applyFill="1" applyBorder="1" applyAlignment="1">
      <alignment horizontal="center"/>
    </xf>
    <xf numFmtId="9" fontId="0" fillId="0" borderId="0" xfId="0" applyNumberFormat="1" applyAlignment="1">
      <alignment horizontal="center"/>
    </xf>
    <xf numFmtId="2" fontId="12" fillId="12" borderId="0" xfId="1" applyNumberFormat="1" applyFont="1" applyFill="1"/>
    <xf numFmtId="0" fontId="5" fillId="0" borderId="0" xfId="0" applyFont="1" applyFill="1" applyBorder="1" applyAlignment="1">
      <alignment horizontal="left"/>
    </xf>
    <xf numFmtId="44" fontId="5" fillId="0" borderId="0" xfId="0" applyNumberFormat="1" applyFont="1" applyAlignment="1">
      <alignment horizontal="center"/>
    </xf>
    <xf numFmtId="0" fontId="7" fillId="0" borderId="44" xfId="0" applyFont="1" applyBorder="1" applyAlignment="1">
      <alignment horizontal="center"/>
    </xf>
    <xf numFmtId="0" fontId="7" fillId="0" borderId="45" xfId="0" applyFont="1" applyBorder="1" applyAlignment="1">
      <alignment horizontal="center"/>
    </xf>
    <xf numFmtId="0" fontId="7" fillId="0" borderId="12" xfId="0" applyFont="1" applyBorder="1" applyAlignment="1">
      <alignment horizontal="center"/>
    </xf>
    <xf numFmtId="0" fontId="4" fillId="0" borderId="20" xfId="0" applyFont="1" applyBorder="1" applyAlignment="1">
      <alignment horizontal="center"/>
    </xf>
    <xf numFmtId="0" fontId="4" fillId="0" borderId="46" xfId="0" applyFont="1" applyBorder="1" applyAlignment="1">
      <alignment horizontal="center"/>
    </xf>
    <xf numFmtId="0" fontId="4" fillId="0" borderId="21" xfId="0" applyFont="1" applyBorder="1" applyAlignment="1">
      <alignment horizontal="center"/>
    </xf>
    <xf numFmtId="0" fontId="7" fillId="0" borderId="52" xfId="0" applyNumberFormat="1" applyFont="1" applyBorder="1" applyAlignment="1">
      <alignment horizontal="center" wrapText="1"/>
    </xf>
    <xf numFmtId="0" fontId="7" fillId="0" borderId="52" xfId="0" applyFont="1" applyBorder="1" applyAlignment="1">
      <alignment horizontal="center" wrapText="1"/>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7" fillId="11" borderId="50" xfId="0" applyFont="1" applyFill="1" applyBorder="1" applyAlignment="1">
      <alignment horizontal="center"/>
    </xf>
    <xf numFmtId="0" fontId="7" fillId="11" borderId="51" xfId="0" applyFont="1" applyFill="1" applyBorder="1" applyAlignment="1">
      <alignment horizontal="center"/>
    </xf>
    <xf numFmtId="0" fontId="7" fillId="11" borderId="53" xfId="0" applyFont="1" applyFill="1" applyBorder="1" applyAlignment="1">
      <alignment horizontal="center"/>
    </xf>
    <xf numFmtId="0" fontId="5" fillId="0" borderId="1" xfId="0" applyFont="1" applyBorder="1" applyAlignment="1">
      <alignment horizontal="center"/>
    </xf>
    <xf numFmtId="0" fontId="5" fillId="5" borderId="7" xfId="0" applyFont="1" applyFill="1" applyBorder="1" applyAlignment="1">
      <alignment horizontal="center"/>
    </xf>
    <xf numFmtId="0" fontId="5" fillId="5" borderId="8" xfId="0" applyFont="1" applyFill="1" applyBorder="1" applyAlignment="1">
      <alignment horizontal="center"/>
    </xf>
    <xf numFmtId="0" fontId="5" fillId="0" borderId="44" xfId="0" applyFont="1" applyBorder="1" applyAlignment="1">
      <alignment horizontal="center"/>
    </xf>
    <xf numFmtId="0" fontId="5" fillId="0" borderId="12" xfId="0" applyFont="1" applyBorder="1" applyAlignment="1">
      <alignment horizontal="center"/>
    </xf>
    <xf numFmtId="0" fontId="5" fillId="0" borderId="50" xfId="0" applyFont="1" applyBorder="1" applyAlignment="1">
      <alignment horizontal="center"/>
    </xf>
    <xf numFmtId="0" fontId="5" fillId="0" borderId="53" xfId="0" applyFont="1" applyBorder="1" applyAlignment="1">
      <alignment horizontal="center"/>
    </xf>
    <xf numFmtId="0" fontId="5" fillId="0" borderId="0" xfId="0" applyFont="1" applyFill="1" applyBorder="1" applyAlignment="1">
      <alignment horizontal="center"/>
    </xf>
    <xf numFmtId="0" fontId="7" fillId="0" borderId="0" xfId="0" applyFont="1" applyFill="1" applyBorder="1" applyAlignment="1">
      <alignment horizontal="center"/>
    </xf>
    <xf numFmtId="0" fontId="4" fillId="0" borderId="28" xfId="0" applyFont="1" applyBorder="1" applyAlignment="1">
      <alignment horizontal="center"/>
    </xf>
    <xf numFmtId="0" fontId="4" fillId="0" borderId="0" xfId="0" applyFont="1" applyBorder="1" applyAlignment="1">
      <alignment horizontal="center"/>
    </xf>
    <xf numFmtId="0" fontId="4" fillId="0" borderId="38" xfId="0" applyFont="1" applyBorder="1" applyAlignment="1">
      <alignment horizontal="center"/>
    </xf>
  </cellXfs>
  <cellStyles count="4">
    <cellStyle name="Comma" xfId="2" builtinId="3"/>
    <cellStyle name="Currency" xfId="3" builtinId="4"/>
    <cellStyle name="Normal" xfId="0" builtinId="0"/>
    <cellStyle name="Percent" xfId="1" builtinId="5"/>
  </cellStyles>
  <dxfs count="0"/>
  <tableStyles count="1" defaultTableStyle="TableStyleMedium2" defaultPivotStyle="PivotStyleLight16">
    <tableStyle name="Invisible" pivot="0" table="0" count="0" xr9:uid="{37682A0F-E796-4F93-B0A0-F34014C87C9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2</xdr:col>
      <xdr:colOff>57150</xdr:colOff>
      <xdr:row>19</xdr:row>
      <xdr:rowOff>28575</xdr:rowOff>
    </xdr:from>
    <xdr:ext cx="1304925" cy="2159053"/>
    <xdr:sp macro="" textlink="">
      <xdr:nvSpPr>
        <xdr:cNvPr id="2" name="TextBox 1">
          <a:extLst>
            <a:ext uri="{FF2B5EF4-FFF2-40B4-BE49-F238E27FC236}">
              <a16:creationId xmlns:a16="http://schemas.microsoft.com/office/drawing/2014/main" id="{CB6869D5-65BB-42CC-8A1B-936EA7CE3A15}"/>
            </a:ext>
          </a:extLst>
        </xdr:cNvPr>
        <xdr:cNvSpPr txBox="1"/>
      </xdr:nvSpPr>
      <xdr:spPr>
        <a:xfrm>
          <a:off x="1609725" y="3219450"/>
          <a:ext cx="1304925" cy="215905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US" sz="1100"/>
            <a:t>The arrival</a:t>
          </a:r>
          <a:r>
            <a:rPr lang="en-US" sz="1100" baseline="0"/>
            <a:t> time must be the previous plane's arrival time + gap.  Foe example, if a customer came at 6th minute and the next one came with a gap of 3 mins, then the second customer came at 6+3 = 9th minute.</a:t>
          </a:r>
          <a:endParaRPr lang="en-US" sz="1100"/>
        </a:p>
      </xdr:txBody>
    </xdr:sp>
    <xdr:clientData/>
  </xdr:oneCellAnchor>
  <xdr:twoCellAnchor>
    <xdr:from>
      <xdr:col>3</xdr:col>
      <xdr:colOff>295275</xdr:colOff>
      <xdr:row>14</xdr:row>
      <xdr:rowOff>66683</xdr:rowOff>
    </xdr:from>
    <xdr:to>
      <xdr:col>4</xdr:col>
      <xdr:colOff>342900</xdr:colOff>
      <xdr:row>25</xdr:row>
      <xdr:rowOff>136552</xdr:rowOff>
    </xdr:to>
    <xdr:cxnSp macro="">
      <xdr:nvCxnSpPr>
        <xdr:cNvPr id="4" name="Straight Arrow Connector 3">
          <a:extLst>
            <a:ext uri="{FF2B5EF4-FFF2-40B4-BE49-F238E27FC236}">
              <a16:creationId xmlns:a16="http://schemas.microsoft.com/office/drawing/2014/main" id="{30896410-D5B3-4845-87E8-FD129B0E0CD2}"/>
            </a:ext>
          </a:extLst>
        </xdr:cNvPr>
        <xdr:cNvCxnSpPr>
          <a:stCxn id="2" idx="3"/>
        </xdr:cNvCxnSpPr>
      </xdr:nvCxnSpPr>
      <xdr:spPr>
        <a:xfrm flipV="1">
          <a:off x="2914650" y="2447933"/>
          <a:ext cx="923925" cy="18510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152400</xdr:colOff>
      <xdr:row>5</xdr:row>
      <xdr:rowOff>161925</xdr:rowOff>
    </xdr:from>
    <xdr:ext cx="1266825" cy="796693"/>
    <xdr:sp macro="" textlink="">
      <xdr:nvSpPr>
        <xdr:cNvPr id="5" name="TextBox 4">
          <a:extLst>
            <a:ext uri="{FF2B5EF4-FFF2-40B4-BE49-F238E27FC236}">
              <a16:creationId xmlns:a16="http://schemas.microsoft.com/office/drawing/2014/main" id="{EF59EA1E-95E8-4E35-91F2-F6E00F995DF6}"/>
            </a:ext>
          </a:extLst>
        </xdr:cNvPr>
        <xdr:cNvSpPr txBox="1"/>
      </xdr:nvSpPr>
      <xdr:spPr>
        <a:xfrm>
          <a:off x="5095875" y="1009650"/>
          <a:ext cx="1266825" cy="79669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US" sz="900"/>
            <a:t>Aircraft indicator is to facilitatte the VLOOKUP for different planes</a:t>
          </a:r>
          <a:r>
            <a:rPr lang="en-US" sz="900" baseline="0"/>
            <a:t> using CHOOSE function</a:t>
          </a:r>
          <a:endParaRPr lang="en-US" sz="900"/>
        </a:p>
      </xdr:txBody>
    </xdr:sp>
    <xdr:clientData/>
  </xdr:oneCellAnchor>
  <xdr:oneCellAnchor>
    <xdr:from>
      <xdr:col>9</xdr:col>
      <xdr:colOff>133350</xdr:colOff>
      <xdr:row>18</xdr:row>
      <xdr:rowOff>76200</xdr:rowOff>
    </xdr:from>
    <xdr:ext cx="2000250" cy="2847959"/>
    <xdr:sp macro="" textlink="">
      <xdr:nvSpPr>
        <xdr:cNvPr id="6" name="TextBox 5">
          <a:extLst>
            <a:ext uri="{FF2B5EF4-FFF2-40B4-BE49-F238E27FC236}">
              <a16:creationId xmlns:a16="http://schemas.microsoft.com/office/drawing/2014/main" id="{739BD346-AED2-44F9-94C6-3EDB1768C03B}"/>
            </a:ext>
          </a:extLst>
        </xdr:cNvPr>
        <xdr:cNvSpPr txBox="1"/>
      </xdr:nvSpPr>
      <xdr:spPr>
        <a:xfrm>
          <a:off x="6781800" y="3105150"/>
          <a:ext cx="2000250" cy="2847959"/>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US" sz="1100"/>
            <a:t>A server is available only when it is done with the previous customer, i.e. the end time of the previous customer.  For a multiple</a:t>
          </a:r>
          <a:r>
            <a:rPr lang="en-US" sz="1100" baseline="0"/>
            <a:t> server case, one has to maintain columns for each server's end time for the last customer and then find the earliest one (i.e. the minimum).  It can easily be done by introducing an extra column to see which server (runway) needs to be assigned to the current plane based on the finish time of the previous plane(s);</a:t>
          </a:r>
          <a:endParaRPr lang="en-US" sz="1100"/>
        </a:p>
      </xdr:txBody>
    </xdr:sp>
    <xdr:clientData/>
  </xdr:oneCellAnchor>
  <xdr:twoCellAnchor>
    <xdr:from>
      <xdr:col>10</xdr:col>
      <xdr:colOff>304800</xdr:colOff>
      <xdr:row>14</xdr:row>
      <xdr:rowOff>47625</xdr:rowOff>
    </xdr:from>
    <xdr:to>
      <xdr:col>10</xdr:col>
      <xdr:colOff>733425</xdr:colOff>
      <xdr:row>18</xdr:row>
      <xdr:rowOff>76200</xdr:rowOff>
    </xdr:to>
    <xdr:cxnSp macro="">
      <xdr:nvCxnSpPr>
        <xdr:cNvPr id="8" name="Straight Arrow Connector 7">
          <a:extLst>
            <a:ext uri="{FF2B5EF4-FFF2-40B4-BE49-F238E27FC236}">
              <a16:creationId xmlns:a16="http://schemas.microsoft.com/office/drawing/2014/main" id="{83A8E44E-390A-46E5-BBDC-050BC908F41B}"/>
            </a:ext>
          </a:extLst>
        </xdr:cNvPr>
        <xdr:cNvCxnSpPr>
          <a:stCxn id="6" idx="0"/>
        </xdr:cNvCxnSpPr>
      </xdr:nvCxnSpPr>
      <xdr:spPr>
        <a:xfrm flipV="1">
          <a:off x="7781925" y="2428875"/>
          <a:ext cx="428625"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18</xdr:row>
      <xdr:rowOff>66675</xdr:rowOff>
    </xdr:from>
    <xdr:ext cx="1371600" cy="2675732"/>
    <xdr:sp macro="" textlink="">
      <xdr:nvSpPr>
        <xdr:cNvPr id="11" name="TextBox 10">
          <a:extLst>
            <a:ext uri="{FF2B5EF4-FFF2-40B4-BE49-F238E27FC236}">
              <a16:creationId xmlns:a16="http://schemas.microsoft.com/office/drawing/2014/main" id="{52A562A5-DDB5-47DE-B0C9-18802833F130}"/>
            </a:ext>
          </a:extLst>
        </xdr:cNvPr>
        <xdr:cNvSpPr txBox="1"/>
      </xdr:nvSpPr>
      <xdr:spPr>
        <a:xfrm>
          <a:off x="11239500" y="3095625"/>
          <a:ext cx="1371600" cy="2675732"/>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US" sz="1100"/>
            <a:t>When can</a:t>
          </a:r>
          <a:r>
            <a:rPr lang="en-US" sz="1100" baseline="0"/>
            <a:t> the runway start its action (accpetance of the plane)?  Isn't it later (i.e. greater) of the following two items:- customer's availability (server cannot start unless there is a customer) or server's availability?  Which function should you then use and on what cells?</a:t>
          </a:r>
          <a:endParaRPr lang="en-US" sz="1100"/>
        </a:p>
      </xdr:txBody>
    </xdr:sp>
    <xdr:clientData/>
  </xdr:oneCellAnchor>
  <xdr:twoCellAnchor>
    <xdr:from>
      <xdr:col>13</xdr:col>
      <xdr:colOff>361952</xdr:colOff>
      <xdr:row>14</xdr:row>
      <xdr:rowOff>95251</xdr:rowOff>
    </xdr:from>
    <xdr:to>
      <xdr:col>14</xdr:col>
      <xdr:colOff>76200</xdr:colOff>
      <xdr:row>18</xdr:row>
      <xdr:rowOff>66675</xdr:rowOff>
    </xdr:to>
    <xdr:cxnSp macro="">
      <xdr:nvCxnSpPr>
        <xdr:cNvPr id="13" name="Straight Arrow Connector 12">
          <a:extLst>
            <a:ext uri="{FF2B5EF4-FFF2-40B4-BE49-F238E27FC236}">
              <a16:creationId xmlns:a16="http://schemas.microsoft.com/office/drawing/2014/main" id="{F723A5FF-8F29-407F-B65C-5F1278A4FD4D}"/>
            </a:ext>
          </a:extLst>
        </xdr:cNvPr>
        <xdr:cNvCxnSpPr>
          <a:stCxn id="11" idx="0"/>
        </xdr:cNvCxnSpPr>
      </xdr:nvCxnSpPr>
      <xdr:spPr>
        <a:xfrm flipH="1" flipV="1">
          <a:off x="11601452" y="2476501"/>
          <a:ext cx="323848" cy="619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533399</xdr:colOff>
      <xdr:row>18</xdr:row>
      <xdr:rowOff>9525</xdr:rowOff>
    </xdr:from>
    <xdr:ext cx="1914525" cy="1986826"/>
    <xdr:sp macro="" textlink="">
      <xdr:nvSpPr>
        <xdr:cNvPr id="16" name="TextBox 15">
          <a:extLst>
            <a:ext uri="{FF2B5EF4-FFF2-40B4-BE49-F238E27FC236}">
              <a16:creationId xmlns:a16="http://schemas.microsoft.com/office/drawing/2014/main" id="{1683ACC7-18AD-4661-81A5-8A5DAAB58CE2}"/>
            </a:ext>
          </a:extLst>
        </xdr:cNvPr>
        <xdr:cNvSpPr txBox="1"/>
      </xdr:nvSpPr>
      <xdr:spPr>
        <a:xfrm>
          <a:off x="13315949" y="3038475"/>
          <a:ext cx="1914525" cy="1986826"/>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wrap="square" rtlCol="0" anchor="t">
          <a:spAutoFit/>
        </a:bodyPr>
        <a:lstStyle/>
        <a:p>
          <a:r>
            <a:rPr lang="en-US" sz="1100"/>
            <a:t>When does a</a:t>
          </a:r>
          <a:r>
            <a:rPr lang="en-US" sz="1100" baseline="0"/>
            <a:t> server sit idle?  Between customers, right?  What is the idle time?  Isn't it the gap between the end time of the last custometr and the start time of the current one (e.g. server is done at 12th minute with the last one and the current customer's start time is 15th minute resulting in a ___ mins of idle time)</a:t>
          </a:r>
          <a:endParaRPr lang="en-US" sz="1100"/>
        </a:p>
      </xdr:txBody>
    </xdr:sp>
    <xdr:clientData/>
  </xdr:oneCellAnchor>
  <xdr:twoCellAnchor>
    <xdr:from>
      <xdr:col>16</xdr:col>
      <xdr:colOff>257175</xdr:colOff>
      <xdr:row>14</xdr:row>
      <xdr:rowOff>85725</xdr:rowOff>
    </xdr:from>
    <xdr:to>
      <xdr:col>18</xdr:col>
      <xdr:colOff>376237</xdr:colOff>
      <xdr:row>18</xdr:row>
      <xdr:rowOff>9525</xdr:rowOff>
    </xdr:to>
    <xdr:cxnSp macro="">
      <xdr:nvCxnSpPr>
        <xdr:cNvPr id="18" name="Straight Arrow Connector 17">
          <a:extLst>
            <a:ext uri="{FF2B5EF4-FFF2-40B4-BE49-F238E27FC236}">
              <a16:creationId xmlns:a16="http://schemas.microsoft.com/office/drawing/2014/main" id="{BFF94E63-472D-4326-BAF4-804697DD9D46}"/>
            </a:ext>
          </a:extLst>
        </xdr:cNvPr>
        <xdr:cNvCxnSpPr>
          <a:stCxn id="16" idx="0"/>
        </xdr:cNvCxnSpPr>
      </xdr:nvCxnSpPr>
      <xdr:spPr>
        <a:xfrm flipH="1" flipV="1">
          <a:off x="13039725" y="2466975"/>
          <a:ext cx="1233487"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opLeftCell="E11" zoomScale="85" zoomScaleNormal="85" workbookViewId="0">
      <selection activeCell="J21" sqref="J21"/>
    </sheetView>
  </sheetViews>
  <sheetFormatPr defaultRowHeight="12.7"/>
  <cols>
    <col min="1" max="1" width="19.29296875" style="2" bestFit="1" customWidth="1"/>
    <col min="2" max="2" width="9.703125" style="2" bestFit="1" customWidth="1"/>
    <col min="3" max="3" width="14.703125" style="2" customWidth="1"/>
    <col min="4" max="4" width="14.703125" style="10" customWidth="1"/>
    <col min="5" max="5" width="19.41015625" style="10" customWidth="1"/>
    <col min="6" max="6" width="14.29296875" style="2" customWidth="1"/>
    <col min="7" max="7" width="47" style="2" customWidth="1"/>
    <col min="9" max="9" width="21.703125" bestFit="1" customWidth="1"/>
    <col min="10" max="10" width="10.41015625" bestFit="1" customWidth="1"/>
    <col min="11" max="11" width="11.29296875" bestFit="1" customWidth="1"/>
    <col min="13" max="13" width="11" bestFit="1" customWidth="1"/>
  </cols>
  <sheetData>
    <row r="1" spans="1:14">
      <c r="A1" s="224" t="s">
        <v>0</v>
      </c>
      <c r="B1" s="224"/>
      <c r="C1" s="224"/>
      <c r="D1" s="223" t="s">
        <v>1</v>
      </c>
      <c r="E1" s="223"/>
      <c r="F1" s="223"/>
      <c r="G1" s="200" t="s">
        <v>112</v>
      </c>
      <c r="I1" s="1" t="s">
        <v>2</v>
      </c>
      <c r="J1" s="59" t="s">
        <v>3</v>
      </c>
      <c r="K1" s="45" t="s">
        <v>118</v>
      </c>
    </row>
    <row r="2" spans="1:14" ht="20.7">
      <c r="A2" s="1" t="s">
        <v>4</v>
      </c>
      <c r="B2" s="1" t="s">
        <v>5</v>
      </c>
      <c r="C2" s="1" t="s">
        <v>6</v>
      </c>
      <c r="D2" s="16" t="s">
        <v>7</v>
      </c>
      <c r="E2" s="16" t="s">
        <v>8</v>
      </c>
      <c r="F2" s="17" t="s">
        <v>9</v>
      </c>
      <c r="G2" s="1" t="s">
        <v>10</v>
      </c>
      <c r="I2" s="18" t="s">
        <v>11</v>
      </c>
      <c r="J2" s="60">
        <v>1</v>
      </c>
    </row>
    <row r="3" spans="1:14" ht="23.25" customHeight="1">
      <c r="A3" s="18">
        <v>0</v>
      </c>
      <c r="B3" s="8">
        <v>0.1</v>
      </c>
      <c r="C3" s="18">
        <f>+B3</f>
        <v>0.1</v>
      </c>
      <c r="D3" s="46">
        <v>0</v>
      </c>
      <c r="E3" s="46">
        <f>C3</f>
        <v>0.1</v>
      </c>
      <c r="F3" s="19">
        <f>A3</f>
        <v>0</v>
      </c>
      <c r="G3" s="18" t="s">
        <v>12</v>
      </c>
      <c r="I3" s="18" t="s">
        <v>13</v>
      </c>
      <c r="J3" s="60">
        <v>2</v>
      </c>
    </row>
    <row r="4" spans="1:14" ht="23.25" customHeight="1">
      <c r="A4" s="18">
        <v>6</v>
      </c>
      <c r="B4" s="8">
        <v>0.4</v>
      </c>
      <c r="C4" s="18">
        <f>+C3+B4</f>
        <v>0.5</v>
      </c>
      <c r="D4" s="46">
        <f>E3</f>
        <v>0.1</v>
      </c>
      <c r="E4" s="46">
        <f>C4</f>
        <v>0.5</v>
      </c>
      <c r="F4" s="19">
        <f t="shared" ref="F4:F6" si="0">A4</f>
        <v>6</v>
      </c>
      <c r="G4" s="18" t="s">
        <v>14</v>
      </c>
      <c r="I4" s="18" t="s">
        <v>15</v>
      </c>
      <c r="J4" s="60">
        <v>3</v>
      </c>
    </row>
    <row r="5" spans="1:14" ht="23.25" customHeight="1" thickBot="1">
      <c r="A5" s="18">
        <v>9</v>
      </c>
      <c r="B5" s="8">
        <v>0.28000000000000003</v>
      </c>
      <c r="C5" s="18">
        <f>+C4+B5</f>
        <v>0.78</v>
      </c>
      <c r="D5" s="46">
        <f t="shared" ref="D5:D6" si="1">E4</f>
        <v>0.5</v>
      </c>
      <c r="E5" s="46">
        <f t="shared" ref="E5:E6" si="2">C5</f>
        <v>0.78</v>
      </c>
      <c r="F5" s="19">
        <f t="shared" si="0"/>
        <v>9</v>
      </c>
      <c r="G5" s="18" t="s">
        <v>104</v>
      </c>
      <c r="L5" t="s">
        <v>117</v>
      </c>
    </row>
    <row r="6" spans="1:14" ht="23.25" customHeight="1" thickTop="1">
      <c r="A6" s="18">
        <v>12</v>
      </c>
      <c r="B6" s="8">
        <v>0.22</v>
      </c>
      <c r="C6" s="18">
        <f>+C5+B6</f>
        <v>1</v>
      </c>
      <c r="D6" s="46">
        <f t="shared" si="1"/>
        <v>0.78</v>
      </c>
      <c r="E6" s="46">
        <f t="shared" si="2"/>
        <v>1</v>
      </c>
      <c r="F6" s="19">
        <f t="shared" si="0"/>
        <v>12</v>
      </c>
      <c r="G6" s="18" t="s">
        <v>105</v>
      </c>
      <c r="I6" s="225" t="s">
        <v>16</v>
      </c>
      <c r="J6" s="226"/>
      <c r="K6" s="227"/>
    </row>
    <row r="7" spans="1:14" s="15" customFormat="1">
      <c r="A7" s="11"/>
      <c r="B7" s="11"/>
      <c r="C7" s="11"/>
      <c r="D7" s="12"/>
      <c r="E7" s="13"/>
      <c r="F7" s="14"/>
      <c r="G7" s="14"/>
      <c r="I7" s="94" t="s">
        <v>17</v>
      </c>
      <c r="J7" s="220" t="s">
        <v>18</v>
      </c>
      <c r="K7" s="222"/>
    </row>
    <row r="8" spans="1:14" s="15" customFormat="1">
      <c r="A8" s="11"/>
      <c r="B8" s="11"/>
      <c r="C8" s="11"/>
      <c r="D8" s="12"/>
      <c r="E8" s="13"/>
      <c r="F8" s="14"/>
      <c r="G8" s="201" t="s">
        <v>111</v>
      </c>
      <c r="I8" s="95" t="s">
        <v>19</v>
      </c>
      <c r="J8" s="96" t="s">
        <v>20</v>
      </c>
      <c r="K8" s="97" t="s">
        <v>21</v>
      </c>
    </row>
    <row r="9" spans="1:14" ht="20.7">
      <c r="A9" s="1" t="s">
        <v>2</v>
      </c>
      <c r="B9" s="1" t="s">
        <v>5</v>
      </c>
      <c r="C9" s="1" t="s">
        <v>6</v>
      </c>
      <c r="D9" s="42" t="s">
        <v>7</v>
      </c>
      <c r="E9" s="42" t="s">
        <v>8</v>
      </c>
      <c r="F9" s="43" t="s">
        <v>2</v>
      </c>
      <c r="G9" s="1" t="s">
        <v>10</v>
      </c>
      <c r="I9" s="98" t="s">
        <v>15</v>
      </c>
      <c r="J9" s="99">
        <v>850</v>
      </c>
      <c r="K9" s="100">
        <v>850</v>
      </c>
    </row>
    <row r="10" spans="1:14" ht="20.7">
      <c r="A10" s="18" t="s">
        <v>11</v>
      </c>
      <c r="B10" s="8">
        <v>0.35</v>
      </c>
      <c r="C10" s="18">
        <f>+B10</f>
        <v>0.35</v>
      </c>
      <c r="D10" s="47">
        <v>0</v>
      </c>
      <c r="E10" s="47">
        <f>C10</f>
        <v>0.35</v>
      </c>
      <c r="F10" s="44" t="str">
        <f>A10</f>
        <v>Jumbo</v>
      </c>
      <c r="G10" s="18" t="s">
        <v>106</v>
      </c>
      <c r="I10" s="101" t="s">
        <v>13</v>
      </c>
      <c r="J10" s="102">
        <v>1200</v>
      </c>
      <c r="K10" s="103">
        <v>1200</v>
      </c>
    </row>
    <row r="11" spans="1:14" ht="21" thickBot="1">
      <c r="A11" s="18" t="s">
        <v>13</v>
      </c>
      <c r="B11" s="8">
        <v>0.45</v>
      </c>
      <c r="C11" s="18">
        <f>+C10+B11</f>
        <v>0.8</v>
      </c>
      <c r="D11" s="47">
        <f>E10</f>
        <v>0.35</v>
      </c>
      <c r="E11" s="47">
        <f>C11</f>
        <v>0.8</v>
      </c>
      <c r="F11" s="44" t="str">
        <f t="shared" ref="F11:F12" si="3">A11</f>
        <v>Medium</v>
      </c>
      <c r="G11" s="18" t="s">
        <v>107</v>
      </c>
      <c r="I11" s="107" t="s">
        <v>11</v>
      </c>
      <c r="J11" s="108">
        <v>1600</v>
      </c>
      <c r="K11" s="109">
        <v>1600</v>
      </c>
    </row>
    <row r="12" spans="1:14" ht="21.35" thickTop="1" thickBot="1">
      <c r="A12" s="18" t="s">
        <v>15</v>
      </c>
      <c r="B12" s="8">
        <v>0.2</v>
      </c>
      <c r="C12" s="18">
        <f>+C11+B12</f>
        <v>1</v>
      </c>
      <c r="D12" s="47">
        <f>E11</f>
        <v>0.8</v>
      </c>
      <c r="E12" s="47">
        <f>C12</f>
        <v>1</v>
      </c>
      <c r="F12" s="44" t="str">
        <f t="shared" si="3"/>
        <v>Small</v>
      </c>
      <c r="G12" s="18" t="s">
        <v>108</v>
      </c>
    </row>
    <row r="13" spans="1:14" ht="13" thickTop="1">
      <c r="I13" s="225" t="s">
        <v>22</v>
      </c>
      <c r="J13" s="226"/>
      <c r="K13" s="226"/>
      <c r="L13" s="227"/>
    </row>
    <row r="14" spans="1:14">
      <c r="G14" s="200" t="s">
        <v>113</v>
      </c>
      <c r="I14" s="95" t="s">
        <v>23</v>
      </c>
      <c r="J14" s="111" t="s">
        <v>24</v>
      </c>
      <c r="K14" s="220" t="s">
        <v>25</v>
      </c>
      <c r="L14" s="222"/>
    </row>
    <row r="15" spans="1:14" ht="20.7">
      <c r="A15" s="32" t="s">
        <v>18</v>
      </c>
      <c r="B15" s="32" t="s">
        <v>5</v>
      </c>
      <c r="C15" s="1" t="s">
        <v>6</v>
      </c>
      <c r="D15" s="23" t="s">
        <v>7</v>
      </c>
      <c r="E15" s="23" t="s">
        <v>8</v>
      </c>
      <c r="F15" s="24" t="str">
        <f>A15</f>
        <v>Action Type</v>
      </c>
      <c r="I15" s="112" t="s">
        <v>19</v>
      </c>
      <c r="J15" s="113" t="s">
        <v>26</v>
      </c>
      <c r="K15" s="96" t="s">
        <v>20</v>
      </c>
      <c r="L15" s="97" t="s">
        <v>27</v>
      </c>
    </row>
    <row r="16" spans="1:14">
      <c r="A16" s="33" t="s">
        <v>20</v>
      </c>
      <c r="B16" s="33">
        <v>0.5</v>
      </c>
      <c r="C16" s="18">
        <f>+B16</f>
        <v>0.5</v>
      </c>
      <c r="D16" s="48">
        <f>0</f>
        <v>0</v>
      </c>
      <c r="E16" s="48">
        <f>C16</f>
        <v>0.5</v>
      </c>
      <c r="F16" s="25" t="str">
        <f>A16</f>
        <v>Take-Off</v>
      </c>
      <c r="I16" s="114" t="s">
        <v>15</v>
      </c>
      <c r="J16" s="115">
        <v>2</v>
      </c>
      <c r="K16" s="116">
        <v>100</v>
      </c>
      <c r="L16" s="117">
        <v>350</v>
      </c>
      <c r="M16" s="4"/>
      <c r="N16" s="4"/>
    </row>
    <row r="17" spans="1:14">
      <c r="A17" s="33" t="s">
        <v>21</v>
      </c>
      <c r="B17" s="33">
        <v>0.5</v>
      </c>
      <c r="C17" s="18">
        <f>+C16+B17</f>
        <v>1</v>
      </c>
      <c r="D17" s="48">
        <f>E16</f>
        <v>0.5</v>
      </c>
      <c r="E17" s="48">
        <v>1</v>
      </c>
      <c r="F17" s="25" t="str">
        <f>A17</f>
        <v>Landing</v>
      </c>
      <c r="I17" s="101" t="s">
        <v>13</v>
      </c>
      <c r="J17" s="118">
        <v>2</v>
      </c>
      <c r="K17" s="119">
        <v>800</v>
      </c>
      <c r="L17" s="120">
        <v>1500</v>
      </c>
      <c r="N17" s="4"/>
    </row>
    <row r="18" spans="1:14" ht="13" thickBot="1">
      <c r="A18" s="20"/>
      <c r="B18" s="20"/>
      <c r="C18" s="9"/>
      <c r="D18" s="21"/>
      <c r="E18" s="21"/>
      <c r="F18" s="22"/>
      <c r="I18" s="107" t="s">
        <v>11</v>
      </c>
      <c r="J18" s="121">
        <v>4</v>
      </c>
      <c r="K18" s="122">
        <v>1100</v>
      </c>
      <c r="L18" s="123">
        <v>4500</v>
      </c>
      <c r="N18" s="4"/>
    </row>
    <row r="19" spans="1:14" ht="13" thickTop="1">
      <c r="A19" s="20"/>
      <c r="B19" s="20"/>
      <c r="C19" s="9"/>
      <c r="D19" s="21"/>
      <c r="E19" s="21"/>
      <c r="F19" s="22"/>
      <c r="N19" s="4"/>
    </row>
    <row r="20" spans="1:14">
      <c r="A20" s="29" t="s">
        <v>11</v>
      </c>
      <c r="B20" s="30"/>
      <c r="C20" s="30"/>
      <c r="D20" s="31"/>
      <c r="E20" s="31"/>
      <c r="F20" s="30"/>
      <c r="G20" s="200" t="s">
        <v>114</v>
      </c>
      <c r="N20" s="4"/>
    </row>
    <row r="21" spans="1:14" ht="20.7">
      <c r="A21" s="32" t="s">
        <v>28</v>
      </c>
      <c r="B21" s="32" t="s">
        <v>29</v>
      </c>
      <c r="C21" s="1" t="s">
        <v>6</v>
      </c>
      <c r="D21" s="26" t="s">
        <v>7</v>
      </c>
      <c r="E21" s="26" t="s">
        <v>8</v>
      </c>
      <c r="F21" s="27" t="str">
        <f>A21</f>
        <v>Completion Time in mins</v>
      </c>
      <c r="I21" s="104" t="s">
        <v>30</v>
      </c>
      <c r="J21" s="105">
        <v>2.14</v>
      </c>
      <c r="K21" s="106" t="s">
        <v>31</v>
      </c>
      <c r="N21" s="4"/>
    </row>
    <row r="22" spans="1:14">
      <c r="A22" s="33">
        <v>6</v>
      </c>
      <c r="B22" s="33">
        <v>0.1</v>
      </c>
      <c r="C22" s="18">
        <f>+B22</f>
        <v>0.1</v>
      </c>
      <c r="D22" s="49">
        <f>0</f>
        <v>0</v>
      </c>
      <c r="E22" s="49">
        <f>C22</f>
        <v>0.1</v>
      </c>
      <c r="F22" s="28">
        <f>A22</f>
        <v>6</v>
      </c>
      <c r="I22" s="104" t="s">
        <v>32</v>
      </c>
      <c r="J22" s="110">
        <v>0.13900000000000001</v>
      </c>
      <c r="K22" s="106" t="s">
        <v>33</v>
      </c>
      <c r="N22" s="4"/>
    </row>
    <row r="23" spans="1:14">
      <c r="A23" s="33">
        <v>9</v>
      </c>
      <c r="B23" s="33">
        <v>0.4</v>
      </c>
      <c r="C23" s="18">
        <f>+C22+B23</f>
        <v>0.5</v>
      </c>
      <c r="D23" s="49">
        <f>E22</f>
        <v>0.1</v>
      </c>
      <c r="E23" s="49">
        <f>C23</f>
        <v>0.5</v>
      </c>
      <c r="F23" s="28">
        <f t="shared" ref="F23:F24" si="4">A23</f>
        <v>9</v>
      </c>
      <c r="I23" s="104" t="s">
        <v>34</v>
      </c>
      <c r="J23" s="110">
        <f>+J22/60</f>
        <v>2.316666666666667E-3</v>
      </c>
      <c r="K23" s="106" t="s">
        <v>35</v>
      </c>
      <c r="M23" s="4"/>
      <c r="N23" s="4"/>
    </row>
    <row r="24" spans="1:14" ht="13" thickBot="1">
      <c r="A24" s="33">
        <v>12</v>
      </c>
      <c r="B24" s="33">
        <v>0.5</v>
      </c>
      <c r="C24" s="18">
        <f>+C23+B24</f>
        <v>1</v>
      </c>
      <c r="D24" s="49">
        <f>E23</f>
        <v>0.5</v>
      </c>
      <c r="E24" s="49">
        <f>C24</f>
        <v>1</v>
      </c>
      <c r="F24" s="28">
        <f t="shared" si="4"/>
        <v>12</v>
      </c>
      <c r="I24" s="4"/>
      <c r="J24" s="4"/>
      <c r="K24" s="4"/>
      <c r="L24" s="4"/>
      <c r="M24" s="4"/>
      <c r="N24" s="4"/>
    </row>
    <row r="25" spans="1:14">
      <c r="I25" s="217" t="s">
        <v>36</v>
      </c>
      <c r="J25" s="218"/>
      <c r="K25" s="219"/>
      <c r="L25" s="4" t="s">
        <v>119</v>
      </c>
    </row>
    <row r="26" spans="1:14">
      <c r="I26" s="162" t="s">
        <v>17</v>
      </c>
      <c r="J26" s="220" t="s">
        <v>18</v>
      </c>
      <c r="K26" s="221"/>
      <c r="L26" s="4"/>
    </row>
    <row r="27" spans="1:14">
      <c r="A27" s="37" t="s">
        <v>13</v>
      </c>
      <c r="B27" s="30"/>
      <c r="C27" s="30"/>
      <c r="D27" s="31"/>
      <c r="E27" s="31"/>
      <c r="F27" s="30"/>
      <c r="G27" s="200" t="s">
        <v>115</v>
      </c>
      <c r="I27" s="163" t="s">
        <v>19</v>
      </c>
      <c r="J27" s="167" t="s">
        <v>20</v>
      </c>
      <c r="K27" s="169" t="s">
        <v>21</v>
      </c>
      <c r="L27" s="4"/>
    </row>
    <row r="28" spans="1:14" ht="20.7">
      <c r="A28" s="32" t="s">
        <v>28</v>
      </c>
      <c r="B28" s="32" t="s">
        <v>29</v>
      </c>
      <c r="C28" s="1" t="s">
        <v>6</v>
      </c>
      <c r="D28" s="34" t="s">
        <v>7</v>
      </c>
      <c r="E28" s="34" t="s">
        <v>8</v>
      </c>
      <c r="F28" s="35" t="str">
        <f>A28</f>
        <v>Completion Time in mins</v>
      </c>
      <c r="I28" s="164" t="s">
        <v>15</v>
      </c>
      <c r="J28" s="168">
        <f>2*100*$J$23*J21</f>
        <v>0.99153333333333349</v>
      </c>
      <c r="K28" s="168">
        <f>2*350*$J$23*J21</f>
        <v>3.470366666666667</v>
      </c>
      <c r="L28" s="4"/>
    </row>
    <row r="29" spans="1:14">
      <c r="A29" s="33">
        <v>6</v>
      </c>
      <c r="B29" s="33">
        <v>0.35</v>
      </c>
      <c r="C29" s="18">
        <f>+B29</f>
        <v>0.35</v>
      </c>
      <c r="D29" s="50">
        <v>0</v>
      </c>
      <c r="E29" s="50">
        <f>C29</f>
        <v>0.35</v>
      </c>
      <c r="F29" s="36">
        <f>A29</f>
        <v>6</v>
      </c>
      <c r="I29" s="165" t="s">
        <v>13</v>
      </c>
      <c r="J29" s="168">
        <f>2*800*$J$23*J21</f>
        <v>7.9322666666666679</v>
      </c>
      <c r="K29" s="168">
        <f>2*1500*$J$23*J21</f>
        <v>14.873000000000003</v>
      </c>
      <c r="L29" s="4"/>
    </row>
    <row r="30" spans="1:14" ht="13" thickBot="1">
      <c r="A30" s="33">
        <v>9</v>
      </c>
      <c r="B30" s="33">
        <v>0.5</v>
      </c>
      <c r="C30" s="18">
        <f>+C29+B30</f>
        <v>0.85</v>
      </c>
      <c r="D30" s="50">
        <f>E29</f>
        <v>0.35</v>
      </c>
      <c r="E30" s="50">
        <f>C30</f>
        <v>0.85</v>
      </c>
      <c r="F30" s="36">
        <f t="shared" ref="F30:F31" si="5">A30</f>
        <v>9</v>
      </c>
      <c r="I30" s="166" t="s">
        <v>11</v>
      </c>
      <c r="J30" s="168">
        <f>4*1100*$J$23*J21</f>
        <v>21.813733333333339</v>
      </c>
      <c r="K30" s="168">
        <f>4*4500*$J$23*J21</f>
        <v>89.238000000000014</v>
      </c>
      <c r="L30" s="4"/>
    </row>
    <row r="31" spans="1:14">
      <c r="A31" s="33">
        <v>12</v>
      </c>
      <c r="B31" s="33">
        <v>0.15</v>
      </c>
      <c r="C31" s="18">
        <f>+C30+B31</f>
        <v>1</v>
      </c>
      <c r="D31" s="50">
        <f>E30</f>
        <v>0.85</v>
      </c>
      <c r="E31" s="50">
        <f>C31</f>
        <v>1</v>
      </c>
      <c r="F31" s="36">
        <f t="shared" si="5"/>
        <v>12</v>
      </c>
    </row>
    <row r="33" spans="1:11">
      <c r="K33" s="126"/>
    </row>
    <row r="34" spans="1:11">
      <c r="A34" s="38" t="s">
        <v>15</v>
      </c>
      <c r="B34" s="30"/>
      <c r="C34" s="30"/>
      <c r="D34" s="31"/>
      <c r="E34" s="31"/>
      <c r="F34" s="30"/>
      <c r="G34" s="200" t="s">
        <v>116</v>
      </c>
    </row>
    <row r="35" spans="1:11" ht="20.7">
      <c r="A35" s="32" t="s">
        <v>28</v>
      </c>
      <c r="B35" s="32" t="s">
        <v>29</v>
      </c>
      <c r="C35" s="1" t="s">
        <v>6</v>
      </c>
      <c r="D35" s="39" t="s">
        <v>7</v>
      </c>
      <c r="E35" s="39" t="s">
        <v>8</v>
      </c>
      <c r="F35" s="40" t="str">
        <f>A35</f>
        <v>Completion Time in mins</v>
      </c>
      <c r="K35" s="126"/>
    </row>
    <row r="36" spans="1:11">
      <c r="A36" s="33">
        <v>6</v>
      </c>
      <c r="B36" s="33">
        <v>0.8</v>
      </c>
      <c r="C36" s="18">
        <f>+B36</f>
        <v>0.8</v>
      </c>
      <c r="D36" s="51">
        <f>0</f>
        <v>0</v>
      </c>
      <c r="E36" s="51">
        <f>C36</f>
        <v>0.8</v>
      </c>
      <c r="F36" s="41">
        <f>A36</f>
        <v>6</v>
      </c>
    </row>
    <row r="37" spans="1:11">
      <c r="A37" s="33">
        <v>9</v>
      </c>
      <c r="B37" s="33">
        <v>0.15</v>
      </c>
      <c r="C37" s="18">
        <f>+C36+B37</f>
        <v>0.95000000000000007</v>
      </c>
      <c r="D37" s="51">
        <f>E36</f>
        <v>0.8</v>
      </c>
      <c r="E37" s="51">
        <f t="shared" ref="E37:E38" si="6">C37</f>
        <v>0.95000000000000007</v>
      </c>
      <c r="F37" s="41">
        <f t="shared" ref="F37:F38" si="7">A37</f>
        <v>9</v>
      </c>
    </row>
    <row r="38" spans="1:11">
      <c r="A38" s="33">
        <v>12</v>
      </c>
      <c r="B38" s="33">
        <v>0.05</v>
      </c>
      <c r="C38" s="18">
        <f>+C37+B38</f>
        <v>1</v>
      </c>
      <c r="D38" s="51">
        <f>E37</f>
        <v>0.95000000000000007</v>
      </c>
      <c r="E38" s="51">
        <f t="shared" si="6"/>
        <v>1</v>
      </c>
      <c r="F38" s="41">
        <f t="shared" si="7"/>
        <v>12</v>
      </c>
    </row>
  </sheetData>
  <mergeCells count="8">
    <mergeCell ref="I25:K25"/>
    <mergeCell ref="J26:K26"/>
    <mergeCell ref="K14:L14"/>
    <mergeCell ref="D1:F1"/>
    <mergeCell ref="A1:C1"/>
    <mergeCell ref="I13:L13"/>
    <mergeCell ref="I6:K6"/>
    <mergeCell ref="J7:K7"/>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37"/>
  <sheetViews>
    <sheetView workbookViewId="0">
      <pane xSplit="2" ySplit="14" topLeftCell="C15" activePane="bottomRight" state="frozen"/>
      <selection pane="topRight" activeCell="C1" sqref="C1"/>
      <selection pane="bottomLeft" activeCell="A10" sqref="A10"/>
      <selection pane="bottomRight" activeCell="U19" sqref="U19"/>
    </sheetView>
  </sheetViews>
  <sheetFormatPr defaultRowHeight="12.7"/>
  <cols>
    <col min="1" max="1" width="16" style="7" bestFit="1" customWidth="1"/>
    <col min="2" max="2" width="7.29296875" style="7" bestFit="1" customWidth="1"/>
    <col min="3" max="3" width="16" style="7" bestFit="1" customWidth="1"/>
    <col min="4" max="4" width="13.1171875" style="7" customWidth="1"/>
    <col min="5" max="5" width="10.5859375" style="7" bestFit="1" customWidth="1"/>
    <col min="6" max="6" width="11.1171875" style="7" bestFit="1" customWidth="1"/>
    <col min="7" max="7" width="6.87890625" style="7" bestFit="1" customWidth="1"/>
    <col min="8" max="8" width="7.87890625" style="7" bestFit="1" customWidth="1"/>
    <col min="9" max="9" width="10.87890625" style="7" bestFit="1" customWidth="1"/>
    <col min="10" max="10" width="12.41015625" style="7" bestFit="1" customWidth="1"/>
    <col min="11" max="11" width="19.703125" style="7" bestFit="1" customWidth="1"/>
    <col min="12" max="12" width="14.703125" style="7" bestFit="1" customWidth="1"/>
    <col min="13" max="13" width="22" style="7" bestFit="1" customWidth="1"/>
    <col min="14" max="14" width="9.1171875" style="7" bestFit="1" customWidth="1"/>
    <col min="15" max="15" width="9" style="7" bestFit="1" customWidth="1"/>
    <col min="16" max="16" width="5" style="7" bestFit="1" customWidth="1"/>
    <col min="17" max="17" width="8.29296875" bestFit="1" customWidth="1"/>
    <col min="18" max="18" width="8.41015625" bestFit="1" customWidth="1"/>
    <col min="19" max="19" width="9.87890625" bestFit="1" customWidth="1"/>
    <col min="20" max="20" width="3.1171875" customWidth="1"/>
    <col min="21" max="21" width="10.703125" bestFit="1" customWidth="1"/>
    <col min="22" max="22" width="21.703125" style="7" bestFit="1" customWidth="1"/>
    <col min="23" max="23" width="8.29296875" style="7" bestFit="1" customWidth="1"/>
    <col min="24" max="24" width="6.29296875" style="7" bestFit="1" customWidth="1"/>
  </cols>
  <sheetData>
    <row r="1" spans="1:24" ht="13" thickBot="1">
      <c r="C1" s="172" t="s">
        <v>37</v>
      </c>
      <c r="D1" s="172"/>
      <c r="E1" s="66"/>
      <c r="F1" s="234" t="s">
        <v>38</v>
      </c>
      <c r="G1" s="235"/>
      <c r="H1" s="175"/>
      <c r="I1" s="236" t="s">
        <v>38</v>
      </c>
      <c r="J1" s="237"/>
      <c r="K1" s="175"/>
      <c r="L1" s="197" t="s">
        <v>39</v>
      </c>
      <c r="M1" s="231" t="s">
        <v>40</v>
      </c>
      <c r="N1" s="231"/>
    </row>
    <row r="2" spans="1:24" ht="13" thickBot="1">
      <c r="A2" s="66" t="s">
        <v>41</v>
      </c>
      <c r="C2" s="73">
        <v>0</v>
      </c>
      <c r="D2" s="74"/>
      <c r="F2" s="232" t="s">
        <v>42</v>
      </c>
      <c r="G2" s="233"/>
      <c r="H2" s="175"/>
      <c r="I2" s="173" t="s">
        <v>18</v>
      </c>
      <c r="J2" s="174"/>
      <c r="K2" s="175"/>
      <c r="L2" s="179"/>
      <c r="M2" s="180"/>
      <c r="N2" s="181"/>
    </row>
    <row r="3" spans="1:24">
      <c r="C3" s="75">
        <v>6</v>
      </c>
      <c r="D3" s="76"/>
      <c r="F3" s="67" t="s">
        <v>11</v>
      </c>
      <c r="G3" s="68"/>
      <c r="H3" s="89"/>
      <c r="I3" s="71" t="s">
        <v>20</v>
      </c>
      <c r="J3" s="177"/>
      <c r="K3" s="176"/>
      <c r="L3" s="79">
        <v>6</v>
      </c>
      <c r="M3" s="80"/>
      <c r="N3" s="81"/>
    </row>
    <row r="4" spans="1:24" ht="13" thickBot="1">
      <c r="C4" s="75">
        <v>9</v>
      </c>
      <c r="D4" s="76"/>
      <c r="F4" s="67" t="s">
        <v>13</v>
      </c>
      <c r="G4" s="68"/>
      <c r="H4" s="89"/>
      <c r="I4" s="72" t="s">
        <v>21</v>
      </c>
      <c r="J4" s="178"/>
      <c r="K4" s="176"/>
      <c r="L4" s="82">
        <v>9</v>
      </c>
      <c r="M4" s="83"/>
      <c r="N4" s="81"/>
    </row>
    <row r="5" spans="1:24" ht="13" thickBot="1">
      <c r="C5" s="77">
        <v>12</v>
      </c>
      <c r="D5" s="78"/>
      <c r="F5" s="69" t="s">
        <v>15</v>
      </c>
      <c r="G5" s="70"/>
      <c r="H5" s="89"/>
      <c r="I5" s="88"/>
      <c r="J5" s="88"/>
      <c r="K5" s="88"/>
      <c r="L5" s="84">
        <v>12</v>
      </c>
      <c r="M5" s="85"/>
      <c r="N5" s="86"/>
    </row>
    <row r="6" spans="1:24" ht="13" thickBot="1">
      <c r="C6" s="89"/>
      <c r="D6" s="89"/>
      <c r="E6" s="89"/>
      <c r="F6" s="89"/>
      <c r="G6" s="89"/>
      <c r="H6" s="89"/>
      <c r="I6" s="88"/>
      <c r="J6" s="88"/>
      <c r="K6" s="88"/>
      <c r="L6" s="228" t="s">
        <v>43</v>
      </c>
      <c r="M6" s="229"/>
      <c r="N6" s="230"/>
    </row>
    <row r="7" spans="1:24">
      <c r="C7" s="89"/>
      <c r="D7" s="89"/>
      <c r="E7" s="89"/>
      <c r="F7" s="89"/>
      <c r="G7" s="89"/>
      <c r="H7" s="89"/>
      <c r="I7" s="88"/>
      <c r="J7" s="88"/>
      <c r="K7" s="88"/>
      <c r="L7" s="89"/>
      <c r="M7" s="89"/>
      <c r="N7" s="90"/>
      <c r="O7" s="91" t="s">
        <v>44</v>
      </c>
      <c r="P7" s="91"/>
      <c r="Q7" s="91"/>
      <c r="R7" s="127"/>
      <c r="S7" s="127"/>
    </row>
    <row r="8" spans="1:24">
      <c r="C8" s="89"/>
      <c r="D8" s="89"/>
      <c r="E8" s="89"/>
      <c r="F8" s="89"/>
      <c r="G8" s="89"/>
      <c r="H8" s="89"/>
      <c r="I8" s="88"/>
      <c r="J8" s="93" t="s">
        <v>45</v>
      </c>
      <c r="K8" s="88"/>
      <c r="L8" s="89"/>
      <c r="M8" s="66" t="s">
        <v>46</v>
      </c>
      <c r="N8" s="90"/>
      <c r="O8" s="91" t="s">
        <v>47</v>
      </c>
      <c r="P8" s="91"/>
      <c r="Q8" s="91"/>
      <c r="R8" s="127"/>
      <c r="S8" s="127"/>
    </row>
    <row r="9" spans="1:24">
      <c r="F9" s="66"/>
      <c r="N9" s="65"/>
      <c r="O9" s="91" t="s">
        <v>48</v>
      </c>
      <c r="P9" s="91"/>
      <c r="Q9" s="91"/>
      <c r="R9" s="127"/>
      <c r="S9" s="127"/>
      <c r="U9" s="66" t="s">
        <v>49</v>
      </c>
      <c r="V9" s="45" t="s">
        <v>50</v>
      </c>
    </row>
    <row r="10" spans="1:24">
      <c r="O10" s="91" t="s">
        <v>51</v>
      </c>
      <c r="P10" s="91"/>
      <c r="Q10" s="91"/>
      <c r="R10" s="127"/>
      <c r="S10" s="127"/>
      <c r="U10" s="91">
        <v>6</v>
      </c>
      <c r="V10" s="91">
        <f>COUNTIF(V25:V124,$U10)</f>
        <v>0</v>
      </c>
      <c r="W10" s="91">
        <f t="shared" ref="W10:X10" si="0">COUNTIF(W25:W124,$U10)</f>
        <v>0</v>
      </c>
      <c r="X10" s="91">
        <f t="shared" si="0"/>
        <v>0</v>
      </c>
    </row>
    <row r="11" spans="1:24" ht="13" thickBot="1">
      <c r="B11" s="3"/>
      <c r="C11" s="56"/>
      <c r="D11" s="4" t="s">
        <v>52</v>
      </c>
      <c r="E11" s="4"/>
      <c r="F11" s="4"/>
      <c r="G11" s="3"/>
      <c r="H11" s="3"/>
      <c r="I11" s="3"/>
      <c r="J11" s="3"/>
      <c r="K11" s="87"/>
      <c r="L11" s="3"/>
      <c r="M11" s="64" t="s">
        <v>53</v>
      </c>
      <c r="N11" s="3"/>
      <c r="O11" s="66" t="s">
        <v>54</v>
      </c>
      <c r="P11" s="66"/>
      <c r="Q11" s="7">
        <f>SUM(Q25:Q124)</f>
        <v>0</v>
      </c>
      <c r="R11" s="45"/>
      <c r="U11" s="91">
        <v>9</v>
      </c>
      <c r="V11" s="91">
        <f t="shared" ref="V11:X12" si="1">COUNTIF(V26:V125,$U11)</f>
        <v>0</v>
      </c>
      <c r="W11" s="91">
        <f t="shared" si="1"/>
        <v>0</v>
      </c>
      <c r="X11" s="91">
        <f t="shared" si="1"/>
        <v>0</v>
      </c>
    </row>
    <row r="12" spans="1:24" ht="13" thickTop="1">
      <c r="A12" s="5"/>
      <c r="B12" s="5" t="s">
        <v>55</v>
      </c>
      <c r="C12" s="54" t="s">
        <v>56</v>
      </c>
      <c r="D12" s="5" t="s">
        <v>55</v>
      </c>
      <c r="E12" s="5" t="s">
        <v>55</v>
      </c>
      <c r="F12" s="57" t="s">
        <v>56</v>
      </c>
      <c r="G12" s="5" t="s">
        <v>57</v>
      </c>
      <c r="H12" s="5" t="s">
        <v>23</v>
      </c>
      <c r="I12" s="52" t="s">
        <v>56</v>
      </c>
      <c r="J12" s="5" t="s">
        <v>58</v>
      </c>
      <c r="K12" s="5" t="s">
        <v>59</v>
      </c>
      <c r="L12" s="61" t="s">
        <v>56</v>
      </c>
      <c r="M12" s="5" t="s">
        <v>60</v>
      </c>
      <c r="N12" s="5" t="s">
        <v>60</v>
      </c>
      <c r="O12" s="5" t="s">
        <v>60</v>
      </c>
      <c r="P12" s="5" t="s">
        <v>61</v>
      </c>
      <c r="Q12" s="5" t="s">
        <v>62</v>
      </c>
      <c r="R12" s="5" t="s">
        <v>63</v>
      </c>
      <c r="S12" s="5" t="s">
        <v>64</v>
      </c>
      <c r="U12" s="91">
        <v>12</v>
      </c>
      <c r="V12" s="91">
        <f t="shared" si="1"/>
        <v>0</v>
      </c>
      <c r="W12" s="91">
        <f t="shared" si="1"/>
        <v>0</v>
      </c>
      <c r="X12" s="91">
        <f t="shared" si="1"/>
        <v>0</v>
      </c>
    </row>
    <row r="13" spans="1:24" ht="13" thickBot="1">
      <c r="A13" s="6"/>
      <c r="B13" s="6" t="s">
        <v>65</v>
      </c>
      <c r="C13" s="55" t="s">
        <v>66</v>
      </c>
      <c r="D13" s="6" t="s">
        <v>66</v>
      </c>
      <c r="E13" s="6" t="s">
        <v>67</v>
      </c>
      <c r="F13" s="58" t="s">
        <v>68</v>
      </c>
      <c r="G13" s="6" t="s">
        <v>23</v>
      </c>
      <c r="H13" s="6" t="s">
        <v>69</v>
      </c>
      <c r="I13" s="53" t="s">
        <v>18</v>
      </c>
      <c r="J13" s="6" t="s">
        <v>60</v>
      </c>
      <c r="K13" s="6" t="s">
        <v>70</v>
      </c>
      <c r="L13" s="62" t="s">
        <v>71</v>
      </c>
      <c r="M13" s="6" t="s">
        <v>71</v>
      </c>
      <c r="N13" s="6" t="s">
        <v>72</v>
      </c>
      <c r="O13" s="6" t="s">
        <v>73</v>
      </c>
      <c r="P13" s="6" t="s">
        <v>74</v>
      </c>
      <c r="Q13" s="6" t="s">
        <v>75</v>
      </c>
      <c r="R13" s="6" t="s">
        <v>76</v>
      </c>
      <c r="S13" s="6" t="s">
        <v>77</v>
      </c>
      <c r="T13" s="63"/>
      <c r="U13" s="7"/>
      <c r="V13" s="92" t="s">
        <v>11</v>
      </c>
      <c r="W13" s="92" t="s">
        <v>13</v>
      </c>
      <c r="X13" s="92" t="s">
        <v>15</v>
      </c>
    </row>
    <row r="14" spans="1:24" s="63" customFormat="1" ht="14" thickTop="1">
      <c r="A14" s="182" t="s">
        <v>78</v>
      </c>
      <c r="B14" s="182"/>
      <c r="C14" s="182"/>
      <c r="D14" s="182"/>
      <c r="E14" s="182">
        <v>0</v>
      </c>
      <c r="F14" s="182"/>
      <c r="G14" s="182"/>
      <c r="H14" s="182"/>
      <c r="I14" s="182"/>
      <c r="J14" s="182"/>
      <c r="K14" s="185"/>
      <c r="L14" s="182"/>
      <c r="M14" s="182"/>
      <c r="N14" s="182"/>
      <c r="O14" s="185">
        <v>0</v>
      </c>
      <c r="P14" s="182"/>
      <c r="Q14" s="182"/>
      <c r="R14" s="183"/>
      <c r="S14" s="183"/>
      <c r="U14" s="125" t="s">
        <v>79</v>
      </c>
      <c r="V14" s="88">
        <f>SUM(V10:V12)</f>
        <v>0</v>
      </c>
      <c r="W14" s="88">
        <f t="shared" ref="W14:X14" si="2">SUM(W10:W12)</f>
        <v>0</v>
      </c>
      <c r="X14" s="88">
        <f t="shared" si="2"/>
        <v>0</v>
      </c>
    </row>
    <row r="15" spans="1:24">
      <c r="B15" s="7">
        <v>1</v>
      </c>
      <c r="C15" s="65">
        <v>0.11</v>
      </c>
      <c r="D15" s="7">
        <v>6</v>
      </c>
      <c r="E15" s="7">
        <v>6</v>
      </c>
      <c r="F15" s="65">
        <v>0.62</v>
      </c>
      <c r="G15" s="66" t="s">
        <v>13</v>
      </c>
      <c r="H15" s="7">
        <v>2</v>
      </c>
      <c r="I15" s="65">
        <v>0.8</v>
      </c>
      <c r="J15" s="66" t="s">
        <v>21</v>
      </c>
      <c r="K15" s="66" t="s">
        <v>109</v>
      </c>
      <c r="L15" s="65">
        <v>0.92</v>
      </c>
      <c r="M15" s="7">
        <v>12</v>
      </c>
      <c r="N15" s="7">
        <v>6</v>
      </c>
      <c r="O15" s="7">
        <v>18</v>
      </c>
      <c r="P15" s="7">
        <v>0</v>
      </c>
      <c r="Q15" s="7">
        <v>0</v>
      </c>
      <c r="R15" s="124">
        <v>0</v>
      </c>
      <c r="S15" s="124">
        <v>1200</v>
      </c>
      <c r="W15" s="7" t="s">
        <v>80</v>
      </c>
      <c r="X15" s="7" t="s">
        <v>80</v>
      </c>
    </row>
    <row r="16" spans="1:24">
      <c r="B16" s="7">
        <v>2</v>
      </c>
      <c r="C16" s="65">
        <v>0.04</v>
      </c>
      <c r="D16" s="7">
        <v>0</v>
      </c>
      <c r="E16" s="7">
        <v>6</v>
      </c>
      <c r="F16" s="65">
        <v>0.4</v>
      </c>
      <c r="G16" s="66" t="s">
        <v>13</v>
      </c>
      <c r="H16" s="7">
        <v>2</v>
      </c>
      <c r="I16" s="65">
        <v>0.9</v>
      </c>
      <c r="J16" s="66" t="s">
        <v>21</v>
      </c>
      <c r="K16" s="66" t="s">
        <v>110</v>
      </c>
      <c r="L16" s="65">
        <v>0.82</v>
      </c>
      <c r="M16" s="7">
        <v>9</v>
      </c>
      <c r="N16" s="7">
        <v>18</v>
      </c>
      <c r="O16" s="7">
        <v>27</v>
      </c>
      <c r="P16" s="7">
        <v>12</v>
      </c>
      <c r="Q16" s="7">
        <v>0</v>
      </c>
      <c r="R16" s="124"/>
      <c r="S16" s="124">
        <v>1200</v>
      </c>
      <c r="V16" s="7" t="s">
        <v>80</v>
      </c>
      <c r="X16" s="7" t="s">
        <v>80</v>
      </c>
    </row>
    <row r="17" spans="2:19">
      <c r="B17" s="7">
        <v>3</v>
      </c>
      <c r="C17" s="65">
        <v>0.64</v>
      </c>
      <c r="D17" s="7">
        <v>9</v>
      </c>
      <c r="E17" s="7">
        <v>15</v>
      </c>
      <c r="F17" s="65">
        <v>0.36</v>
      </c>
      <c r="G17" s="66" t="s">
        <v>13</v>
      </c>
      <c r="H17" s="7">
        <v>2</v>
      </c>
      <c r="I17" s="65">
        <v>0.25</v>
      </c>
      <c r="J17" s="66" t="s">
        <v>20</v>
      </c>
      <c r="K17" s="66" t="s">
        <v>110</v>
      </c>
      <c r="L17" s="65">
        <v>0.45</v>
      </c>
      <c r="M17" s="7">
        <v>9</v>
      </c>
      <c r="N17" s="7">
        <v>27</v>
      </c>
      <c r="O17" s="7">
        <v>36</v>
      </c>
      <c r="P17" s="7">
        <v>12</v>
      </c>
      <c r="Q17" s="7">
        <v>0</v>
      </c>
      <c r="R17" s="124"/>
      <c r="S17" s="124">
        <v>1200</v>
      </c>
    </row>
    <row r="18" spans="2:19">
      <c r="C18" s="65"/>
      <c r="F18" s="65"/>
      <c r="I18" s="65"/>
      <c r="L18" s="65"/>
      <c r="Q18" s="7"/>
      <c r="R18" s="124"/>
      <c r="S18" s="124"/>
    </row>
    <row r="19" spans="2:19">
      <c r="C19" s="65"/>
      <c r="F19" s="65"/>
      <c r="I19" s="65"/>
      <c r="L19" s="65"/>
      <c r="Q19" s="7"/>
      <c r="R19" s="124"/>
      <c r="S19" s="124"/>
    </row>
    <row r="20" spans="2:19">
      <c r="C20" s="65"/>
      <c r="F20" s="65"/>
      <c r="I20" s="65"/>
      <c r="L20" s="65"/>
      <c r="Q20" s="7"/>
      <c r="R20" s="124"/>
      <c r="S20" s="124"/>
    </row>
    <row r="21" spans="2:19">
      <c r="C21" s="65"/>
      <c r="F21" s="65"/>
      <c r="I21" s="65"/>
      <c r="L21" s="65"/>
      <c r="Q21" s="7"/>
      <c r="R21" s="124"/>
      <c r="S21" s="124"/>
    </row>
    <row r="22" spans="2:19">
      <c r="C22" s="65"/>
      <c r="F22" s="65"/>
      <c r="I22" s="65"/>
      <c r="L22" s="65"/>
      <c r="Q22" s="7"/>
      <c r="R22" s="124"/>
      <c r="S22" s="124"/>
    </row>
    <row r="23" spans="2:19">
      <c r="C23" s="65"/>
      <c r="F23" s="65"/>
      <c r="I23" s="65"/>
      <c r="L23" s="65"/>
      <c r="Q23" s="7"/>
      <c r="R23" s="124"/>
      <c r="S23" s="124"/>
    </row>
    <row r="24" spans="2:19">
      <c r="C24" s="65"/>
      <c r="F24" s="65"/>
      <c r="I24" s="65"/>
      <c r="L24" s="65"/>
      <c r="Q24" s="7"/>
      <c r="R24" s="124"/>
      <c r="S24" s="124"/>
    </row>
    <row r="25" spans="2:19">
      <c r="C25" s="65"/>
      <c r="F25" s="65"/>
      <c r="I25" s="65"/>
      <c r="L25" s="65"/>
      <c r="Q25" s="7"/>
      <c r="R25" s="124"/>
      <c r="S25" s="124"/>
    </row>
    <row r="26" spans="2:19">
      <c r="C26" s="65"/>
      <c r="F26" s="65"/>
      <c r="I26" s="65"/>
      <c r="L26" s="65"/>
      <c r="Q26" s="7"/>
      <c r="R26" s="124"/>
      <c r="S26" s="124"/>
    </row>
    <row r="27" spans="2:19">
      <c r="C27" s="65"/>
      <c r="F27" s="65"/>
      <c r="I27" s="65"/>
      <c r="L27" s="65"/>
      <c r="Q27" s="7"/>
      <c r="R27" s="124"/>
      <c r="S27" s="124"/>
    </row>
    <row r="28" spans="2:19">
      <c r="C28" s="65"/>
      <c r="F28" s="65"/>
      <c r="I28" s="65"/>
      <c r="L28" s="65"/>
      <c r="Q28" s="7"/>
      <c r="R28" s="124"/>
      <c r="S28" s="124"/>
    </row>
    <row r="29" spans="2:19">
      <c r="C29" s="65"/>
      <c r="F29" s="65"/>
      <c r="I29" s="65"/>
      <c r="L29" s="65"/>
      <c r="Q29" s="7"/>
      <c r="R29" s="124"/>
      <c r="S29" s="124"/>
    </row>
    <row r="30" spans="2:19">
      <c r="C30" s="65"/>
      <c r="F30" s="65"/>
      <c r="I30" s="65"/>
      <c r="L30" s="65"/>
      <c r="Q30" s="7"/>
      <c r="R30" s="124"/>
      <c r="S30" s="124"/>
    </row>
    <row r="31" spans="2:19">
      <c r="C31" s="65"/>
      <c r="F31" s="65"/>
      <c r="I31" s="65"/>
      <c r="L31" s="65"/>
      <c r="Q31" s="7"/>
      <c r="R31" s="124"/>
      <c r="S31" s="124"/>
    </row>
    <row r="32" spans="2:19">
      <c r="C32" s="65"/>
      <c r="F32" s="65"/>
      <c r="I32" s="65"/>
      <c r="L32" s="65"/>
      <c r="Q32" s="7"/>
      <c r="R32" s="124"/>
      <c r="S32" s="124"/>
    </row>
    <row r="33" spans="3:19">
      <c r="C33" s="65"/>
      <c r="F33" s="65"/>
      <c r="I33" s="65"/>
      <c r="L33" s="65"/>
      <c r="Q33" s="7"/>
      <c r="R33" s="124"/>
      <c r="S33" s="124"/>
    </row>
    <row r="34" spans="3:19">
      <c r="C34" s="65"/>
      <c r="F34" s="65"/>
      <c r="I34" s="65"/>
      <c r="L34" s="65"/>
      <c r="Q34" s="7"/>
      <c r="R34" s="124"/>
      <c r="S34" s="124"/>
    </row>
    <row r="35" spans="3:19">
      <c r="C35" s="65"/>
      <c r="F35" s="65"/>
      <c r="I35" s="65"/>
      <c r="L35" s="65"/>
      <c r="Q35" s="7"/>
      <c r="R35" s="124"/>
      <c r="S35" s="124"/>
    </row>
    <row r="36" spans="3:19">
      <c r="C36" s="65"/>
      <c r="F36" s="65"/>
      <c r="I36" s="65"/>
      <c r="L36" s="65"/>
      <c r="Q36" s="7"/>
      <c r="R36" s="124"/>
      <c r="S36" s="124"/>
    </row>
    <row r="37" spans="3:19">
      <c r="C37" s="65"/>
      <c r="F37" s="65"/>
      <c r="I37" s="65"/>
      <c r="L37" s="65"/>
      <c r="Q37" s="7"/>
      <c r="R37" s="124"/>
      <c r="S37" s="124"/>
    </row>
    <row r="38" spans="3:19">
      <c r="C38" s="65"/>
      <c r="F38" s="65"/>
      <c r="I38" s="65"/>
      <c r="L38" s="65"/>
      <c r="Q38" s="7"/>
      <c r="R38" s="124"/>
      <c r="S38" s="124"/>
    </row>
    <row r="39" spans="3:19">
      <c r="C39" s="65"/>
      <c r="F39" s="65"/>
      <c r="I39" s="65"/>
      <c r="L39" s="65"/>
      <c r="Q39" s="7"/>
      <c r="R39" s="124"/>
      <c r="S39" s="124"/>
    </row>
    <row r="40" spans="3:19">
      <c r="C40" s="65"/>
      <c r="F40" s="65"/>
      <c r="I40" s="65"/>
      <c r="L40" s="65"/>
      <c r="Q40" s="7"/>
      <c r="R40" s="124"/>
      <c r="S40" s="124"/>
    </row>
    <row r="41" spans="3:19">
      <c r="C41" s="65"/>
      <c r="F41" s="65"/>
      <c r="I41" s="65"/>
      <c r="L41" s="65"/>
      <c r="Q41" s="7"/>
      <c r="R41" s="124"/>
      <c r="S41" s="124"/>
    </row>
    <row r="42" spans="3:19">
      <c r="C42" s="65"/>
      <c r="F42" s="65"/>
      <c r="I42" s="65"/>
      <c r="L42" s="65"/>
      <c r="Q42" s="7"/>
      <c r="R42" s="124"/>
      <c r="S42" s="124"/>
    </row>
    <row r="43" spans="3:19">
      <c r="C43" s="65"/>
      <c r="F43" s="65"/>
      <c r="I43" s="65"/>
      <c r="L43" s="65"/>
      <c r="Q43" s="7"/>
      <c r="R43" s="124"/>
      <c r="S43" s="124"/>
    </row>
    <row r="44" spans="3:19">
      <c r="C44" s="65"/>
      <c r="F44" s="65"/>
      <c r="I44" s="65"/>
      <c r="L44" s="65"/>
      <c r="Q44" s="7"/>
      <c r="R44" s="124"/>
      <c r="S44" s="124"/>
    </row>
    <row r="45" spans="3:19">
      <c r="C45" s="65"/>
      <c r="F45" s="65"/>
      <c r="I45" s="65"/>
      <c r="L45" s="65"/>
      <c r="Q45" s="7"/>
      <c r="R45" s="124"/>
      <c r="S45" s="124"/>
    </row>
    <row r="46" spans="3:19">
      <c r="C46" s="65"/>
      <c r="F46" s="65"/>
      <c r="I46" s="65"/>
      <c r="L46" s="65"/>
      <c r="Q46" s="7"/>
      <c r="R46" s="124"/>
      <c r="S46" s="124"/>
    </row>
    <row r="47" spans="3:19">
      <c r="C47" s="65"/>
      <c r="F47" s="65"/>
      <c r="I47" s="65"/>
      <c r="L47" s="65"/>
      <c r="Q47" s="7"/>
      <c r="R47" s="124"/>
      <c r="S47" s="124"/>
    </row>
    <row r="48" spans="3:19">
      <c r="C48" s="65"/>
      <c r="F48" s="65"/>
      <c r="I48" s="65"/>
      <c r="L48" s="65"/>
      <c r="Q48" s="7"/>
      <c r="R48" s="124"/>
      <c r="S48" s="124"/>
    </row>
    <row r="49" spans="3:19">
      <c r="C49" s="65"/>
      <c r="F49" s="65"/>
      <c r="I49" s="65"/>
      <c r="L49" s="65"/>
      <c r="Q49" s="7"/>
      <c r="R49" s="124"/>
      <c r="S49" s="124"/>
    </row>
    <row r="50" spans="3:19">
      <c r="C50" s="65"/>
      <c r="F50" s="65"/>
      <c r="I50" s="65"/>
      <c r="L50" s="65"/>
      <c r="Q50" s="7"/>
      <c r="R50" s="124"/>
      <c r="S50" s="124"/>
    </row>
    <row r="51" spans="3:19">
      <c r="C51" s="65"/>
      <c r="F51" s="65"/>
      <c r="I51" s="65"/>
      <c r="L51" s="65"/>
      <c r="Q51" s="7"/>
      <c r="R51" s="124"/>
      <c r="S51" s="124"/>
    </row>
    <row r="52" spans="3:19">
      <c r="C52" s="65"/>
      <c r="F52" s="65"/>
      <c r="I52" s="65"/>
      <c r="L52" s="65"/>
      <c r="Q52" s="7"/>
      <c r="R52" s="124"/>
      <c r="S52" s="124"/>
    </row>
    <row r="53" spans="3:19">
      <c r="C53" s="65"/>
      <c r="F53" s="65"/>
      <c r="I53" s="65"/>
      <c r="L53" s="65"/>
      <c r="Q53" s="7"/>
      <c r="R53" s="124"/>
      <c r="S53" s="124"/>
    </row>
    <row r="54" spans="3:19">
      <c r="C54" s="65"/>
      <c r="F54" s="65"/>
      <c r="I54" s="65"/>
      <c r="L54" s="65"/>
      <c r="Q54" s="7"/>
      <c r="R54" s="124"/>
      <c r="S54" s="124"/>
    </row>
    <row r="55" spans="3:19">
      <c r="C55" s="65"/>
      <c r="F55" s="65"/>
      <c r="I55" s="65"/>
      <c r="L55" s="65"/>
      <c r="Q55" s="7"/>
      <c r="R55" s="124"/>
      <c r="S55" s="124"/>
    </row>
    <row r="56" spans="3:19">
      <c r="C56" s="65"/>
      <c r="F56" s="65"/>
      <c r="I56" s="65"/>
      <c r="L56" s="65"/>
      <c r="Q56" s="7"/>
      <c r="R56" s="124"/>
      <c r="S56" s="124"/>
    </row>
    <row r="57" spans="3:19">
      <c r="C57" s="65"/>
      <c r="F57" s="65"/>
      <c r="I57" s="65"/>
      <c r="L57" s="65"/>
      <c r="Q57" s="7"/>
      <c r="R57" s="124"/>
      <c r="S57" s="124"/>
    </row>
    <row r="58" spans="3:19">
      <c r="C58" s="65"/>
      <c r="F58" s="65"/>
      <c r="I58" s="65"/>
      <c r="L58" s="65"/>
      <c r="Q58" s="7"/>
      <c r="R58" s="124"/>
      <c r="S58" s="124"/>
    </row>
    <row r="59" spans="3:19">
      <c r="C59" s="65"/>
      <c r="F59" s="65"/>
      <c r="I59" s="65"/>
      <c r="L59" s="65"/>
      <c r="Q59" s="7"/>
      <c r="R59" s="124"/>
      <c r="S59" s="124"/>
    </row>
    <row r="60" spans="3:19">
      <c r="C60" s="65"/>
      <c r="F60" s="65"/>
      <c r="I60" s="65"/>
      <c r="L60" s="65"/>
      <c r="Q60" s="7"/>
      <c r="R60" s="124"/>
      <c r="S60" s="124"/>
    </row>
    <row r="61" spans="3:19">
      <c r="C61" s="65"/>
      <c r="F61" s="65"/>
      <c r="I61" s="65"/>
      <c r="L61" s="65"/>
      <c r="Q61" s="7"/>
      <c r="R61" s="124"/>
      <c r="S61" s="124"/>
    </row>
    <row r="62" spans="3:19">
      <c r="C62" s="65"/>
      <c r="F62" s="65"/>
      <c r="I62" s="65"/>
      <c r="L62" s="65"/>
      <c r="Q62" s="7"/>
      <c r="R62" s="124"/>
      <c r="S62" s="124"/>
    </row>
    <row r="63" spans="3:19">
      <c r="C63" s="65"/>
      <c r="F63" s="65"/>
      <c r="I63" s="65"/>
      <c r="L63" s="65"/>
      <c r="Q63" s="7"/>
      <c r="R63" s="124"/>
      <c r="S63" s="124"/>
    </row>
    <row r="64" spans="3:19">
      <c r="C64" s="65"/>
      <c r="F64" s="65"/>
      <c r="I64" s="65"/>
      <c r="L64" s="65"/>
      <c r="Q64" s="7"/>
      <c r="R64" s="124"/>
      <c r="S64" s="124"/>
    </row>
    <row r="65" spans="3:19">
      <c r="C65" s="65"/>
      <c r="F65" s="65"/>
      <c r="I65" s="65"/>
      <c r="L65" s="65"/>
      <c r="Q65" s="7"/>
      <c r="R65" s="124"/>
      <c r="S65" s="124"/>
    </row>
    <row r="66" spans="3:19">
      <c r="C66" s="65"/>
      <c r="F66" s="65"/>
      <c r="I66" s="65"/>
      <c r="L66" s="65"/>
      <c r="Q66" s="7"/>
      <c r="R66" s="124"/>
      <c r="S66" s="124"/>
    </row>
    <row r="67" spans="3:19">
      <c r="C67" s="65"/>
      <c r="F67" s="65"/>
      <c r="I67" s="65"/>
      <c r="L67" s="65"/>
      <c r="Q67" s="7"/>
      <c r="R67" s="124"/>
      <c r="S67" s="124"/>
    </row>
    <row r="68" spans="3:19">
      <c r="C68" s="65"/>
      <c r="F68" s="65"/>
      <c r="I68" s="65"/>
      <c r="L68" s="65"/>
      <c r="Q68" s="7"/>
      <c r="R68" s="124"/>
      <c r="S68" s="124"/>
    </row>
    <row r="69" spans="3:19">
      <c r="C69" s="65"/>
      <c r="F69" s="65"/>
      <c r="I69" s="65"/>
      <c r="L69" s="65"/>
      <c r="Q69" s="7"/>
      <c r="R69" s="124"/>
      <c r="S69" s="124"/>
    </row>
    <row r="70" spans="3:19">
      <c r="C70" s="65"/>
      <c r="F70" s="65"/>
      <c r="I70" s="65"/>
      <c r="L70" s="65"/>
      <c r="Q70" s="7"/>
      <c r="R70" s="124"/>
      <c r="S70" s="124"/>
    </row>
    <row r="71" spans="3:19">
      <c r="C71" s="65"/>
      <c r="F71" s="65"/>
      <c r="I71" s="65"/>
      <c r="L71" s="65"/>
      <c r="Q71" s="7"/>
      <c r="R71" s="124"/>
      <c r="S71" s="124"/>
    </row>
    <row r="72" spans="3:19">
      <c r="C72" s="65"/>
      <c r="F72" s="65"/>
      <c r="I72" s="65"/>
      <c r="L72" s="65"/>
      <c r="Q72" s="7"/>
      <c r="R72" s="124"/>
      <c r="S72" s="124"/>
    </row>
    <row r="73" spans="3:19">
      <c r="C73" s="65"/>
      <c r="F73" s="65"/>
      <c r="I73" s="65"/>
      <c r="L73" s="65"/>
      <c r="Q73" s="7"/>
      <c r="R73" s="124"/>
      <c r="S73" s="124"/>
    </row>
    <row r="74" spans="3:19">
      <c r="C74" s="65"/>
      <c r="F74" s="65"/>
      <c r="I74" s="65"/>
      <c r="L74" s="65"/>
      <c r="Q74" s="7"/>
      <c r="R74" s="124"/>
      <c r="S74" s="124"/>
    </row>
    <row r="75" spans="3:19">
      <c r="C75" s="65"/>
      <c r="F75" s="65"/>
      <c r="I75" s="65"/>
      <c r="L75" s="65"/>
      <c r="Q75" s="7"/>
      <c r="R75" s="124"/>
      <c r="S75" s="124"/>
    </row>
    <row r="76" spans="3:19">
      <c r="C76" s="65"/>
      <c r="F76" s="65"/>
      <c r="I76" s="65"/>
      <c r="L76" s="65"/>
      <c r="Q76" s="7"/>
      <c r="R76" s="124"/>
      <c r="S76" s="124"/>
    </row>
    <row r="77" spans="3:19">
      <c r="C77" s="65"/>
      <c r="F77" s="65"/>
      <c r="I77" s="65"/>
      <c r="L77" s="65"/>
      <c r="Q77" s="7"/>
      <c r="R77" s="124"/>
      <c r="S77" s="124"/>
    </row>
    <row r="78" spans="3:19">
      <c r="C78" s="65"/>
      <c r="F78" s="65"/>
      <c r="I78" s="65"/>
      <c r="L78" s="65"/>
      <c r="Q78" s="7"/>
      <c r="R78" s="124"/>
      <c r="S78" s="124"/>
    </row>
    <row r="79" spans="3:19">
      <c r="C79" s="65"/>
      <c r="F79" s="65"/>
      <c r="I79" s="65"/>
      <c r="L79" s="65"/>
      <c r="Q79" s="7"/>
      <c r="R79" s="124"/>
      <c r="S79" s="124"/>
    </row>
    <row r="80" spans="3:19">
      <c r="C80" s="65"/>
      <c r="F80" s="65"/>
      <c r="I80" s="65"/>
      <c r="L80" s="65"/>
      <c r="Q80" s="7"/>
      <c r="R80" s="124"/>
      <c r="S80" s="124"/>
    </row>
    <row r="81" spans="3:19">
      <c r="C81" s="65"/>
      <c r="F81" s="65"/>
      <c r="I81" s="65"/>
      <c r="L81" s="65"/>
      <c r="Q81" s="7"/>
      <c r="R81" s="124"/>
      <c r="S81" s="124"/>
    </row>
    <row r="82" spans="3:19">
      <c r="C82" s="65"/>
      <c r="F82" s="65"/>
      <c r="I82" s="65"/>
      <c r="L82" s="65"/>
      <c r="Q82" s="7"/>
      <c r="R82" s="124"/>
      <c r="S82" s="124"/>
    </row>
    <row r="83" spans="3:19">
      <c r="C83" s="65"/>
      <c r="F83" s="65"/>
      <c r="I83" s="65"/>
      <c r="L83" s="65"/>
      <c r="Q83" s="7"/>
      <c r="R83" s="124"/>
      <c r="S83" s="124"/>
    </row>
    <row r="84" spans="3:19">
      <c r="C84" s="65"/>
      <c r="F84" s="65"/>
      <c r="I84" s="65"/>
      <c r="L84" s="65"/>
      <c r="Q84" s="7"/>
      <c r="R84" s="124"/>
      <c r="S84" s="124"/>
    </row>
    <row r="85" spans="3:19">
      <c r="C85" s="65"/>
      <c r="F85" s="65"/>
      <c r="I85" s="65"/>
      <c r="L85" s="65"/>
      <c r="Q85" s="7"/>
      <c r="R85" s="124"/>
      <c r="S85" s="124"/>
    </row>
    <row r="86" spans="3:19">
      <c r="C86" s="65"/>
      <c r="F86" s="65"/>
      <c r="I86" s="65"/>
      <c r="L86" s="65"/>
      <c r="Q86" s="7"/>
      <c r="R86" s="124"/>
      <c r="S86" s="124"/>
    </row>
    <row r="87" spans="3:19">
      <c r="C87" s="65"/>
      <c r="F87" s="65"/>
      <c r="I87" s="65"/>
      <c r="L87" s="65"/>
      <c r="Q87" s="7"/>
      <c r="R87" s="124"/>
      <c r="S87" s="124"/>
    </row>
    <row r="88" spans="3:19">
      <c r="C88" s="65"/>
      <c r="F88" s="65"/>
      <c r="I88" s="65"/>
      <c r="L88" s="65"/>
      <c r="Q88" s="7"/>
      <c r="R88" s="124"/>
      <c r="S88" s="124"/>
    </row>
    <row r="89" spans="3:19">
      <c r="C89" s="65"/>
      <c r="F89" s="65"/>
      <c r="I89" s="65"/>
      <c r="L89" s="65"/>
      <c r="Q89" s="7"/>
      <c r="R89" s="124"/>
      <c r="S89" s="124"/>
    </row>
    <row r="90" spans="3:19">
      <c r="C90" s="65"/>
      <c r="F90" s="65"/>
      <c r="I90" s="65"/>
      <c r="L90" s="65"/>
      <c r="Q90" s="7"/>
      <c r="R90" s="124"/>
      <c r="S90" s="124"/>
    </row>
    <row r="91" spans="3:19">
      <c r="C91" s="65"/>
      <c r="F91" s="65"/>
      <c r="I91" s="65"/>
      <c r="L91" s="65"/>
      <c r="Q91" s="7"/>
      <c r="R91" s="124"/>
      <c r="S91" s="124"/>
    </row>
    <row r="92" spans="3:19">
      <c r="C92" s="65"/>
      <c r="F92" s="65"/>
      <c r="I92" s="65"/>
      <c r="L92" s="65"/>
      <c r="Q92" s="7"/>
      <c r="R92" s="124"/>
      <c r="S92" s="124"/>
    </row>
    <row r="93" spans="3:19">
      <c r="C93" s="65"/>
      <c r="F93" s="65"/>
      <c r="I93" s="65"/>
      <c r="L93" s="65"/>
      <c r="Q93" s="7"/>
      <c r="R93" s="124"/>
      <c r="S93" s="124"/>
    </row>
    <row r="94" spans="3:19">
      <c r="C94" s="65"/>
      <c r="F94" s="65"/>
      <c r="I94" s="65"/>
      <c r="L94" s="65"/>
      <c r="Q94" s="7"/>
      <c r="R94" s="124"/>
      <c r="S94" s="124"/>
    </row>
    <row r="95" spans="3:19">
      <c r="C95" s="65"/>
      <c r="F95" s="65"/>
      <c r="I95" s="65"/>
      <c r="L95" s="65"/>
      <c r="Q95" s="7"/>
      <c r="R95" s="124"/>
      <c r="S95" s="124"/>
    </row>
    <row r="96" spans="3:19">
      <c r="C96" s="65"/>
      <c r="F96" s="65"/>
      <c r="I96" s="65"/>
      <c r="L96" s="65"/>
      <c r="Q96" s="7"/>
      <c r="R96" s="124"/>
      <c r="S96" s="124"/>
    </row>
    <row r="97" spans="3:19">
      <c r="C97" s="65"/>
      <c r="F97" s="65"/>
      <c r="I97" s="65"/>
      <c r="L97" s="65"/>
      <c r="Q97" s="7"/>
      <c r="R97" s="124"/>
      <c r="S97" s="124"/>
    </row>
    <row r="98" spans="3:19">
      <c r="C98" s="65"/>
      <c r="F98" s="65"/>
      <c r="I98" s="65"/>
      <c r="L98" s="65"/>
      <c r="Q98" s="7"/>
      <c r="R98" s="124"/>
      <c r="S98" s="124"/>
    </row>
    <row r="99" spans="3:19">
      <c r="C99" s="65"/>
      <c r="F99" s="65"/>
      <c r="I99" s="65"/>
      <c r="L99" s="65"/>
      <c r="Q99" s="7"/>
      <c r="R99" s="124"/>
      <c r="S99" s="124"/>
    </row>
    <row r="100" spans="3:19">
      <c r="C100" s="65"/>
      <c r="F100" s="65"/>
      <c r="I100" s="65"/>
      <c r="L100" s="65"/>
      <c r="Q100" s="7"/>
      <c r="R100" s="124"/>
      <c r="S100" s="124"/>
    </row>
    <row r="101" spans="3:19">
      <c r="C101" s="65"/>
      <c r="F101" s="65"/>
      <c r="I101" s="65"/>
      <c r="L101" s="65"/>
      <c r="Q101" s="7"/>
      <c r="R101" s="124"/>
      <c r="S101" s="124"/>
    </row>
    <row r="102" spans="3:19">
      <c r="C102" s="65"/>
      <c r="F102" s="65"/>
      <c r="I102" s="65"/>
      <c r="L102" s="65"/>
      <c r="Q102" s="7"/>
      <c r="R102" s="124"/>
      <c r="S102" s="124"/>
    </row>
    <row r="103" spans="3:19">
      <c r="C103" s="65"/>
      <c r="F103" s="65"/>
      <c r="I103" s="65"/>
      <c r="L103" s="65"/>
      <c r="Q103" s="7"/>
      <c r="R103" s="124"/>
      <c r="S103" s="124"/>
    </row>
    <row r="104" spans="3:19">
      <c r="C104" s="65"/>
      <c r="F104" s="65"/>
      <c r="I104" s="65"/>
      <c r="L104" s="65"/>
      <c r="Q104" s="7"/>
      <c r="R104" s="124"/>
      <c r="S104" s="124"/>
    </row>
    <row r="105" spans="3:19">
      <c r="C105" s="65"/>
      <c r="F105" s="65"/>
      <c r="I105" s="65"/>
      <c r="L105" s="65"/>
      <c r="Q105" s="7"/>
      <c r="R105" s="124"/>
      <c r="S105" s="124"/>
    </row>
    <row r="106" spans="3:19">
      <c r="C106" s="65"/>
      <c r="F106" s="65"/>
      <c r="I106" s="65"/>
      <c r="L106" s="65"/>
      <c r="Q106" s="7"/>
      <c r="R106" s="124"/>
      <c r="S106" s="124"/>
    </row>
    <row r="107" spans="3:19">
      <c r="C107" s="65"/>
      <c r="F107" s="65"/>
      <c r="I107" s="65"/>
      <c r="L107" s="65"/>
      <c r="Q107" s="7"/>
      <c r="R107" s="124"/>
      <c r="S107" s="124"/>
    </row>
    <row r="108" spans="3:19">
      <c r="C108" s="65"/>
      <c r="F108" s="65"/>
      <c r="I108" s="65"/>
      <c r="L108" s="65"/>
      <c r="Q108" s="7"/>
      <c r="R108" s="124"/>
      <c r="S108" s="124"/>
    </row>
    <row r="109" spans="3:19">
      <c r="C109" s="65"/>
      <c r="F109" s="65"/>
      <c r="I109" s="65"/>
      <c r="L109" s="65"/>
      <c r="Q109" s="7"/>
      <c r="R109" s="124"/>
      <c r="S109" s="124"/>
    </row>
    <row r="110" spans="3:19">
      <c r="C110" s="65"/>
      <c r="F110" s="65"/>
      <c r="I110" s="65"/>
      <c r="L110" s="65"/>
      <c r="Q110" s="7"/>
      <c r="R110" s="124"/>
      <c r="S110" s="124"/>
    </row>
    <row r="111" spans="3:19">
      <c r="C111" s="65"/>
      <c r="F111" s="65"/>
      <c r="I111" s="65"/>
      <c r="L111" s="65"/>
      <c r="Q111" s="7"/>
      <c r="R111" s="124"/>
      <c r="S111" s="124"/>
    </row>
    <row r="112" spans="3:19">
      <c r="C112" s="65"/>
      <c r="F112" s="65"/>
      <c r="I112" s="65"/>
      <c r="L112" s="65"/>
      <c r="Q112" s="7"/>
      <c r="R112" s="124"/>
      <c r="S112" s="124"/>
    </row>
    <row r="113" spans="3:19">
      <c r="C113" s="65"/>
      <c r="F113" s="65"/>
      <c r="I113" s="65"/>
      <c r="L113" s="65"/>
      <c r="Q113" s="7"/>
      <c r="R113" s="124"/>
      <c r="S113" s="124"/>
    </row>
    <row r="114" spans="3:19">
      <c r="C114" s="65"/>
      <c r="F114" s="65"/>
      <c r="I114" s="65"/>
      <c r="L114" s="65"/>
      <c r="Q114" s="7"/>
      <c r="R114" s="124"/>
      <c r="S114" s="124"/>
    </row>
    <row r="115" spans="3:19">
      <c r="C115" s="65"/>
      <c r="F115" s="65"/>
      <c r="I115" s="65"/>
      <c r="L115" s="65"/>
      <c r="Q115" s="7"/>
      <c r="R115" s="124"/>
      <c r="S115" s="124"/>
    </row>
    <row r="116" spans="3:19">
      <c r="C116" s="65"/>
      <c r="F116" s="65"/>
      <c r="I116" s="65"/>
      <c r="L116" s="65"/>
      <c r="Q116" s="7"/>
      <c r="R116" s="124"/>
      <c r="S116" s="124"/>
    </row>
    <row r="117" spans="3:19">
      <c r="C117" s="65"/>
      <c r="F117" s="65"/>
      <c r="I117" s="65"/>
      <c r="L117" s="65"/>
      <c r="Q117" s="7"/>
      <c r="R117" s="124"/>
      <c r="S117" s="124"/>
    </row>
    <row r="118" spans="3:19">
      <c r="C118" s="65"/>
      <c r="F118" s="65"/>
      <c r="I118" s="65"/>
      <c r="L118" s="65"/>
      <c r="Q118" s="7"/>
      <c r="R118" s="124"/>
      <c r="S118" s="124"/>
    </row>
    <row r="119" spans="3:19">
      <c r="C119" s="65"/>
      <c r="F119" s="65"/>
      <c r="I119" s="65"/>
      <c r="L119" s="65"/>
      <c r="Q119" s="7"/>
      <c r="R119" s="124"/>
      <c r="S119" s="124"/>
    </row>
    <row r="120" spans="3:19">
      <c r="C120" s="65"/>
      <c r="F120" s="65"/>
      <c r="I120" s="65"/>
      <c r="L120" s="65"/>
      <c r="Q120" s="7"/>
      <c r="R120" s="124"/>
      <c r="S120" s="124"/>
    </row>
    <row r="121" spans="3:19">
      <c r="C121" s="65"/>
      <c r="F121" s="65"/>
      <c r="I121" s="65"/>
      <c r="L121" s="65"/>
      <c r="Q121" s="7"/>
      <c r="R121" s="124"/>
      <c r="S121" s="124"/>
    </row>
    <row r="122" spans="3:19">
      <c r="C122" s="65"/>
      <c r="F122" s="65"/>
      <c r="I122" s="65"/>
      <c r="L122" s="65"/>
      <c r="Q122" s="7"/>
      <c r="R122" s="124"/>
      <c r="S122" s="124"/>
    </row>
    <row r="123" spans="3:19">
      <c r="C123" s="65"/>
      <c r="F123" s="65"/>
      <c r="I123" s="65"/>
      <c r="L123" s="65"/>
      <c r="Q123" s="7"/>
      <c r="R123" s="124"/>
      <c r="S123" s="124"/>
    </row>
    <row r="124" spans="3:19">
      <c r="C124" s="65"/>
      <c r="F124" s="65"/>
      <c r="I124" s="65"/>
      <c r="L124" s="65"/>
      <c r="Q124" s="7"/>
      <c r="R124" s="124"/>
      <c r="S124" s="124"/>
    </row>
    <row r="125" spans="3:19">
      <c r="C125" s="65"/>
      <c r="F125" s="65"/>
      <c r="I125" s="65"/>
      <c r="L125" s="65"/>
      <c r="Q125" s="7"/>
      <c r="R125" s="124"/>
      <c r="S125" s="124"/>
    </row>
    <row r="126" spans="3:19">
      <c r="C126" s="65"/>
      <c r="F126" s="65"/>
      <c r="I126" s="65"/>
      <c r="L126" s="65"/>
      <c r="Q126" s="7"/>
      <c r="R126" s="124"/>
      <c r="S126" s="124"/>
    </row>
    <row r="127" spans="3:19">
      <c r="C127" s="65"/>
      <c r="F127" s="65"/>
      <c r="I127" s="65"/>
      <c r="L127" s="65"/>
      <c r="Q127" s="7"/>
      <c r="R127" s="124"/>
      <c r="S127" s="124"/>
    </row>
    <row r="128" spans="3:19">
      <c r="C128" s="65"/>
      <c r="F128" s="65"/>
      <c r="I128" s="65"/>
      <c r="L128" s="65"/>
      <c r="Q128" s="7"/>
      <c r="R128" s="124"/>
      <c r="S128" s="124"/>
    </row>
    <row r="129" spans="3:19">
      <c r="C129" s="65"/>
      <c r="F129" s="65"/>
      <c r="I129" s="65"/>
      <c r="L129" s="65"/>
      <c r="Q129" s="7"/>
      <c r="R129" s="124"/>
      <c r="S129" s="124"/>
    </row>
    <row r="130" spans="3:19">
      <c r="C130" s="65"/>
      <c r="F130" s="65"/>
      <c r="I130" s="65"/>
      <c r="L130" s="65"/>
      <c r="Q130" s="7"/>
      <c r="R130" s="124"/>
      <c r="S130" s="124"/>
    </row>
    <row r="131" spans="3:19">
      <c r="C131" s="65"/>
      <c r="F131" s="65"/>
      <c r="I131" s="65"/>
      <c r="L131" s="65"/>
      <c r="Q131" s="7"/>
      <c r="R131" s="124"/>
      <c r="S131" s="124"/>
    </row>
    <row r="132" spans="3:19">
      <c r="C132" s="65"/>
      <c r="F132" s="65"/>
      <c r="I132" s="65"/>
      <c r="L132" s="65"/>
      <c r="Q132" s="7"/>
      <c r="R132" s="124"/>
      <c r="S132" s="124"/>
    </row>
    <row r="133" spans="3:19">
      <c r="C133" s="65"/>
      <c r="F133" s="65"/>
      <c r="I133" s="65"/>
      <c r="L133" s="65"/>
      <c r="Q133" s="7"/>
      <c r="R133" s="124"/>
      <c r="S133" s="124"/>
    </row>
    <row r="134" spans="3:19">
      <c r="C134" s="65"/>
      <c r="F134" s="65"/>
      <c r="I134" s="65"/>
      <c r="L134" s="65"/>
      <c r="Q134" s="7"/>
      <c r="R134" s="124"/>
      <c r="S134" s="124"/>
    </row>
    <row r="135" spans="3:19">
      <c r="C135" s="65"/>
      <c r="F135" s="65"/>
      <c r="I135" s="65"/>
      <c r="L135" s="65"/>
      <c r="Q135" s="7"/>
      <c r="R135" s="124"/>
      <c r="S135" s="124"/>
    </row>
    <row r="136" spans="3:19">
      <c r="C136" s="65"/>
      <c r="F136" s="65"/>
      <c r="I136" s="65"/>
      <c r="L136" s="65"/>
      <c r="Q136" s="7"/>
      <c r="R136" s="124"/>
      <c r="S136" s="124"/>
    </row>
    <row r="137" spans="3:19">
      <c r="C137" s="65"/>
      <c r="F137" s="65"/>
      <c r="I137" s="65"/>
      <c r="L137" s="65"/>
      <c r="Q137" s="7"/>
      <c r="R137" s="124"/>
      <c r="S137" s="124"/>
    </row>
  </sheetData>
  <mergeCells count="5">
    <mergeCell ref="L6:N6"/>
    <mergeCell ref="M1:N1"/>
    <mergeCell ref="F2:G2"/>
    <mergeCell ref="F1:G1"/>
    <mergeCell ref="I1:J1"/>
  </mergeCells>
  <pageMargins left="0.75" right="0.75" top="1" bottom="1" header="0.5" footer="0.5"/>
  <pageSetup paperSize="0" orientation="portrait" horizontalDpi="0" verticalDpi="0" copies="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2593C-1723-49E1-9480-27959A8D6D7F}">
  <dimension ref="A1:X154"/>
  <sheetViews>
    <sheetView zoomScale="90" zoomScaleNormal="90" workbookViewId="0">
      <pane xSplit="2" ySplit="14" topLeftCell="C132" activePane="bottomRight" state="frozen"/>
      <selection pane="topRight" activeCell="C1" sqref="C1"/>
      <selection pane="bottomLeft" activeCell="A10" sqref="A10"/>
      <selection pane="bottomRight" activeCell="A155" sqref="A155:XFD155"/>
    </sheetView>
  </sheetViews>
  <sheetFormatPr defaultRowHeight="12.7"/>
  <cols>
    <col min="1" max="1" width="14.87890625" style="7" bestFit="1" customWidth="1"/>
    <col min="2" max="2" width="8.87890625" style="7"/>
    <col min="3" max="3" width="11" style="7" bestFit="1" customWidth="1"/>
    <col min="4" max="4" width="8.87890625" style="7"/>
    <col min="5" max="5" width="9.41015625" style="7" bestFit="1" customWidth="1"/>
    <col min="6" max="6" width="11.1171875" style="7" bestFit="1" customWidth="1"/>
    <col min="7" max="7" width="6.87890625" style="7" bestFit="1" customWidth="1"/>
    <col min="8" max="8" width="6.87890625" style="7" customWidth="1"/>
    <col min="9" max="9" width="10.29296875" style="7" bestFit="1" customWidth="1"/>
    <col min="10" max="10" width="12" style="7" bestFit="1" customWidth="1"/>
    <col min="11" max="11" width="19.703125" style="7" bestFit="1" customWidth="1"/>
    <col min="12" max="12" width="17.87890625" style="7" customWidth="1"/>
    <col min="13" max="13" width="19.703125" style="7" bestFit="1" customWidth="1"/>
    <col min="14" max="14" width="9.703125" style="7" customWidth="1"/>
    <col min="15" max="16" width="8.87890625" style="7"/>
    <col min="18" max="18" width="13.41015625" bestFit="1" customWidth="1"/>
    <col min="19" max="19" width="12.234375" bestFit="1" customWidth="1"/>
    <col min="20" max="20" width="3.1171875" customWidth="1"/>
    <col min="21" max="21" width="14.29296875" bestFit="1" customWidth="1"/>
    <col min="22" max="24" width="8.87890625" style="7"/>
  </cols>
  <sheetData>
    <row r="1" spans="1:24" ht="13" thickBot="1">
      <c r="C1" s="172" t="s">
        <v>37</v>
      </c>
      <c r="D1" s="172"/>
      <c r="E1" s="66"/>
      <c r="F1" s="234" t="s">
        <v>38</v>
      </c>
      <c r="G1" s="235"/>
      <c r="H1" s="175"/>
      <c r="I1" s="236" t="s">
        <v>38</v>
      </c>
      <c r="J1" s="237"/>
      <c r="K1" s="175"/>
      <c r="L1" s="202"/>
      <c r="M1" s="238"/>
      <c r="N1" s="238"/>
    </row>
    <row r="2" spans="1:24" ht="13" thickBot="1">
      <c r="A2" s="66" t="s">
        <v>41</v>
      </c>
      <c r="C2" s="73">
        <v>0</v>
      </c>
      <c r="D2" s="74" cm="1">
        <f t="array" aca="1" ref="D2:D5" ca="1">COUNTIF(D15:D154,C2:C5)</f>
        <v>13</v>
      </c>
      <c r="F2" s="232" t="s">
        <v>42</v>
      </c>
      <c r="G2" s="233"/>
      <c r="H2" s="175"/>
      <c r="I2" s="173" t="s">
        <v>18</v>
      </c>
      <c r="J2" s="174"/>
      <c r="K2" s="175"/>
      <c r="L2" s="89"/>
      <c r="M2" s="89"/>
      <c r="N2" s="89"/>
    </row>
    <row r="3" spans="1:24">
      <c r="C3" s="75">
        <v>6</v>
      </c>
      <c r="D3" s="76">
        <f ca="1"/>
        <v>52</v>
      </c>
      <c r="F3" s="67" t="s">
        <v>11</v>
      </c>
      <c r="G3" s="68" cm="1">
        <f t="array" aca="1" ref="G3:G5" ca="1">COUNTIF(G15:G154,F3:F5)</f>
        <v>46</v>
      </c>
      <c r="H3" s="89"/>
      <c r="I3" s="71" t="s">
        <v>20</v>
      </c>
      <c r="J3" s="177" cm="1">
        <f t="array" aca="1" ref="J3:J4" ca="1">COUNTIF(J15:J154,I3:I4)</f>
        <v>65</v>
      </c>
      <c r="K3" s="176"/>
      <c r="L3" s="89"/>
      <c r="M3" s="89"/>
      <c r="N3" s="90"/>
    </row>
    <row r="4" spans="1:24" ht="13" thickBot="1">
      <c r="C4" s="75">
        <v>9</v>
      </c>
      <c r="D4" s="76">
        <f ca="1"/>
        <v>38</v>
      </c>
      <c r="F4" s="67" t="s">
        <v>13</v>
      </c>
      <c r="G4" s="68">
        <f ca="1"/>
        <v>72</v>
      </c>
      <c r="H4" s="89"/>
      <c r="I4" s="72" t="s">
        <v>21</v>
      </c>
      <c r="J4" s="178">
        <f ca="1"/>
        <v>75</v>
      </c>
      <c r="K4" s="176"/>
      <c r="L4" s="89"/>
      <c r="M4" s="89"/>
      <c r="N4" s="90"/>
    </row>
    <row r="5" spans="1:24" ht="13" thickBot="1">
      <c r="C5" s="77">
        <v>12</v>
      </c>
      <c r="D5" s="78">
        <f ca="1"/>
        <v>37</v>
      </c>
      <c r="F5" s="69" t="s">
        <v>15</v>
      </c>
      <c r="G5" s="70">
        <f ca="1"/>
        <v>22</v>
      </c>
      <c r="H5" s="89"/>
      <c r="I5" s="88"/>
      <c r="J5" s="88"/>
      <c r="K5" s="88"/>
      <c r="L5" s="89"/>
      <c r="M5" s="89"/>
      <c r="N5" s="90"/>
    </row>
    <row r="6" spans="1:24">
      <c r="C6" s="89"/>
      <c r="D6" s="89"/>
      <c r="E6" s="89"/>
      <c r="F6" s="89"/>
      <c r="G6" s="89"/>
      <c r="H6" s="89"/>
      <c r="I6" s="88"/>
      <c r="J6" s="88"/>
      <c r="K6" s="88"/>
      <c r="L6" s="239"/>
      <c r="M6" s="239"/>
      <c r="N6" s="239"/>
      <c r="O6" s="91" t="s">
        <v>54</v>
      </c>
      <c r="P6" s="91">
        <f ca="1">SUM(P15:P154)</f>
        <v>10026</v>
      </c>
      <c r="Q6" s="91">
        <f ca="1">SUM(Q15:Q154)</f>
        <v>18</v>
      </c>
      <c r="R6" s="205">
        <f ca="1">SUM(R15:R154)</f>
        <v>231477.42279999991</v>
      </c>
      <c r="S6" s="205">
        <f ca="1">SUM(S15:S154)</f>
        <v>178700</v>
      </c>
    </row>
    <row r="7" spans="1:24" ht="13" thickBot="1">
      <c r="C7" s="89"/>
      <c r="D7" s="89"/>
      <c r="E7" s="89"/>
      <c r="F7" s="89"/>
      <c r="G7" s="89"/>
      <c r="H7" s="89"/>
      <c r="I7" s="88"/>
      <c r="J7" s="88"/>
      <c r="K7" s="88"/>
      <c r="L7" s="89"/>
      <c r="M7" s="89"/>
      <c r="N7" s="90"/>
      <c r="O7" s="91" t="s">
        <v>44</v>
      </c>
      <c r="P7" s="91">
        <f ca="1">MAX(P15:P154)</f>
        <v>135</v>
      </c>
      <c r="Q7" s="91">
        <f ca="1">MAX(Q15:Q154)</f>
        <v>6</v>
      </c>
      <c r="R7" s="127">
        <f ca="1">MAX(R15:R154)</f>
        <v>12047.130000000001</v>
      </c>
      <c r="S7" s="127">
        <f ca="1">MAX(S15:S154)</f>
        <v>1600</v>
      </c>
    </row>
    <row r="8" spans="1:24" ht="13" thickBot="1">
      <c r="C8" s="89"/>
      <c r="D8" s="89"/>
      <c r="E8" s="89"/>
      <c r="F8" s="89"/>
      <c r="G8" s="89"/>
      <c r="H8" s="89"/>
      <c r="I8" s="88"/>
      <c r="L8" s="89"/>
      <c r="M8" s="188" t="s">
        <v>46</v>
      </c>
      <c r="N8" s="189">
        <f ca="1">(N9-Q6/60)/N9</f>
        <v>0.98540145985401462</v>
      </c>
      <c r="O8" s="187" t="s">
        <v>47</v>
      </c>
      <c r="P8" s="91">
        <f ca="1">MIN(P15:P154)</f>
        <v>0</v>
      </c>
      <c r="Q8" s="91">
        <f ca="1">MIN(Q15:Q154)</f>
        <v>0</v>
      </c>
      <c r="R8" s="127">
        <f ca="1">MIN(R15:R154)</f>
        <v>0</v>
      </c>
      <c r="S8" s="127">
        <f ca="1">MIN(S15:S154)</f>
        <v>850</v>
      </c>
    </row>
    <row r="9" spans="1:24">
      <c r="F9" s="66"/>
      <c r="M9" s="186" t="s">
        <v>45</v>
      </c>
      <c r="N9" s="190">
        <f ca="1">MAX(O15:O154)/60</f>
        <v>20.55</v>
      </c>
      <c r="O9" s="91" t="s">
        <v>48</v>
      </c>
      <c r="P9" s="91">
        <f ca="1">AVERAGE(P15:P154)</f>
        <v>71.614285714285714</v>
      </c>
      <c r="Q9" s="91">
        <f ca="1">AVERAGE(Q15:Q154)</f>
        <v>0.12857142857142856</v>
      </c>
      <c r="R9" s="127">
        <f ca="1">AVERAGE(R15:R154)</f>
        <v>1653.4101628571423</v>
      </c>
      <c r="S9" s="127">
        <f ca="1">AVERAGE(S15:S154)</f>
        <v>1276.4285714285713</v>
      </c>
      <c r="U9" s="66" t="s">
        <v>49</v>
      </c>
      <c r="V9" s="45" t="s">
        <v>50</v>
      </c>
    </row>
    <row r="10" spans="1:24">
      <c r="O10" s="91" t="s">
        <v>51</v>
      </c>
      <c r="P10" s="91">
        <f ca="1">_xlfn.STDEV.S(P15:P154)</f>
        <v>43.063878554732774</v>
      </c>
      <c r="Q10" s="91">
        <f ca="1">_xlfn.STDEV.S(Q15:Q154)</f>
        <v>0.87196839378118529</v>
      </c>
      <c r="R10" s="91">
        <f ca="1">_xlfn.STDEV.S(R15:R154)</f>
        <v>2358.1105847526774</v>
      </c>
      <c r="S10" s="91">
        <f ca="1">_xlfn.STDEV.S(S15:S154)</f>
        <v>257.7882445611433</v>
      </c>
      <c r="U10" s="91">
        <v>6</v>
      </c>
      <c r="V10" s="91">
        <f ca="1">SUMIF($M$15:$M$154, 6,$V$15:$V$154)</f>
        <v>9</v>
      </c>
      <c r="W10" s="91">
        <f ca="1">SUMIF($M$15:$M$154, 6,$W$15:$W$154)</f>
        <v>20</v>
      </c>
      <c r="X10" s="91">
        <f ca="1">SUMIF($M$15:$M$154, 6,$X$15:$X$154)</f>
        <v>14</v>
      </c>
    </row>
    <row r="11" spans="1:24" ht="13" thickBot="1">
      <c r="B11" s="3"/>
      <c r="C11" s="56"/>
      <c r="D11" s="4" t="s">
        <v>52</v>
      </c>
      <c r="E11" s="4"/>
      <c r="F11" s="4"/>
      <c r="G11" s="3"/>
      <c r="H11" s="3"/>
      <c r="I11" s="3"/>
      <c r="J11" s="3"/>
      <c r="K11" s="87"/>
      <c r="L11" s="3"/>
      <c r="M11" s="64" t="s">
        <v>53</v>
      </c>
      <c r="N11" s="3"/>
      <c r="O11" s="66" t="s">
        <v>54</v>
      </c>
      <c r="P11" s="66"/>
      <c r="Q11" s="7">
        <f ca="1">SUM(Q25:Q124)</f>
        <v>6</v>
      </c>
      <c r="R11" s="45"/>
      <c r="U11" s="91">
        <v>9</v>
      </c>
      <c r="V11" s="91">
        <f ca="1">SUMIF($M$15:$M$154, 9,$V$15:$V$154)</f>
        <v>21</v>
      </c>
      <c r="W11" s="91">
        <f ca="1">SUMIF($M$15:$M$154, 9,$W$15:$W$154)</f>
        <v>43</v>
      </c>
      <c r="X11" s="91">
        <f ca="1">SUMIF($M$15:$M$154, 9,$X$15:$X$154)</f>
        <v>7</v>
      </c>
    </row>
    <row r="12" spans="1:24" ht="13" thickTop="1">
      <c r="A12" s="5"/>
      <c r="B12" s="5" t="s">
        <v>55</v>
      </c>
      <c r="C12" s="54" t="s">
        <v>56</v>
      </c>
      <c r="D12" s="5" t="s">
        <v>55</v>
      </c>
      <c r="E12" s="5" t="s">
        <v>55</v>
      </c>
      <c r="F12" s="57" t="s">
        <v>56</v>
      </c>
      <c r="G12" s="5" t="s">
        <v>57</v>
      </c>
      <c r="H12" s="5" t="s">
        <v>23</v>
      </c>
      <c r="I12" s="52" t="s">
        <v>56</v>
      </c>
      <c r="J12" s="5" t="s">
        <v>58</v>
      </c>
      <c r="K12" s="5" t="s">
        <v>59</v>
      </c>
      <c r="L12" s="61" t="s">
        <v>56</v>
      </c>
      <c r="M12" s="5" t="s">
        <v>60</v>
      </c>
      <c r="N12" s="5" t="s">
        <v>60</v>
      </c>
      <c r="O12" s="5" t="s">
        <v>60</v>
      </c>
      <c r="P12" s="5" t="s">
        <v>61</v>
      </c>
      <c r="Q12" s="5" t="s">
        <v>62</v>
      </c>
      <c r="R12" s="5" t="s">
        <v>63</v>
      </c>
      <c r="S12" s="5" t="s">
        <v>64</v>
      </c>
      <c r="U12" s="91">
        <v>12</v>
      </c>
      <c r="V12" s="91">
        <f ca="1">SUMIF($M$15:$M$154, 12,$V$15:$V$154)</f>
        <v>16</v>
      </c>
      <c r="W12" s="91">
        <f ca="1">SUMIF($M$15:$M$154, 12,$W$15:$W$154)</f>
        <v>9</v>
      </c>
      <c r="X12" s="91">
        <f ca="1">SUMIF($M$15:$M$154, 12,$X$15:$X$154)</f>
        <v>1</v>
      </c>
    </row>
    <row r="13" spans="1:24" ht="13" thickBot="1">
      <c r="A13" s="6"/>
      <c r="B13" s="6" t="s">
        <v>65</v>
      </c>
      <c r="C13" s="55" t="s">
        <v>66</v>
      </c>
      <c r="D13" s="6" t="s">
        <v>66</v>
      </c>
      <c r="E13" s="6" t="s">
        <v>67</v>
      </c>
      <c r="F13" s="58" t="s">
        <v>68</v>
      </c>
      <c r="G13" s="6" t="s">
        <v>23</v>
      </c>
      <c r="H13" s="6" t="s">
        <v>69</v>
      </c>
      <c r="I13" s="53" t="s">
        <v>18</v>
      </c>
      <c r="J13" s="6" t="s">
        <v>60</v>
      </c>
      <c r="K13" s="6" t="s">
        <v>70</v>
      </c>
      <c r="L13" s="62" t="s">
        <v>71</v>
      </c>
      <c r="M13" s="6" t="s">
        <v>71</v>
      </c>
      <c r="N13" s="6" t="s">
        <v>72</v>
      </c>
      <c r="O13" s="6" t="s">
        <v>73</v>
      </c>
      <c r="P13" s="6" t="s">
        <v>74</v>
      </c>
      <c r="Q13" s="6" t="s">
        <v>75</v>
      </c>
      <c r="R13" s="6" t="s">
        <v>76</v>
      </c>
      <c r="S13" s="6" t="s">
        <v>77</v>
      </c>
      <c r="T13" s="63"/>
      <c r="U13" s="7"/>
      <c r="V13" s="92" t="s">
        <v>11</v>
      </c>
      <c r="W13" s="92" t="s">
        <v>13</v>
      </c>
      <c r="X13" s="92" t="s">
        <v>15</v>
      </c>
    </row>
    <row r="14" spans="1:24" s="63" customFormat="1" ht="14" thickTop="1">
      <c r="A14" s="182" t="s">
        <v>78</v>
      </c>
      <c r="B14" s="182"/>
      <c r="C14" s="182"/>
      <c r="D14" s="182"/>
      <c r="E14" s="184">
        <v>0</v>
      </c>
      <c r="F14" s="182"/>
      <c r="G14" s="182"/>
      <c r="H14" s="182"/>
      <c r="I14" s="182"/>
      <c r="J14" s="182"/>
      <c r="K14" s="185"/>
      <c r="L14" s="182"/>
      <c r="M14" s="182"/>
      <c r="N14" s="182"/>
      <c r="O14" s="185">
        <v>0</v>
      </c>
      <c r="P14" s="182"/>
      <c r="Q14" s="182"/>
      <c r="R14" s="183"/>
      <c r="S14" s="183"/>
      <c r="U14" s="125" t="s">
        <v>79</v>
      </c>
      <c r="V14" s="88">
        <f ca="1">SUM(V10:V12)</f>
        <v>46</v>
      </c>
      <c r="W14" s="88">
        <f t="shared" ref="W14:X14" ca="1" si="0">SUM(W10:W12)</f>
        <v>72</v>
      </c>
      <c r="X14" s="88">
        <f t="shared" ca="1" si="0"/>
        <v>22</v>
      </c>
    </row>
    <row r="15" spans="1:24">
      <c r="B15" s="7">
        <v>1</v>
      </c>
      <c r="C15" s="65">
        <f ca="1">RAND()</f>
        <v>0.15089505618879218</v>
      </c>
      <c r="D15" s="7">
        <f t="shared" ref="D15:D78" ca="1" si="1">VLOOKUP(C15,arrival_gap,3,TRUE)</f>
        <v>6</v>
      </c>
      <c r="E15" s="7">
        <f ca="1">E14+D15</f>
        <v>6</v>
      </c>
      <c r="F15" s="65">
        <f ca="1">RAND()</f>
        <v>0.53655776622256002</v>
      </c>
      <c r="G15" s="66" t="str">
        <f t="shared" ref="G15:G78" ca="1" si="2">VLOOKUP(F15,jet_type,3,TRUE)</f>
        <v>Medium</v>
      </c>
      <c r="H15" s="7">
        <f t="shared" ref="H15:H78" ca="1" si="3">VLOOKUP(G15,jet_indicator,2,)</f>
        <v>2</v>
      </c>
      <c r="I15" s="65">
        <f ca="1">RAND()</f>
        <v>0.55455190895735418</v>
      </c>
      <c r="J15" s="7" t="str">
        <f t="shared" ref="J15:J78" ca="1" si="4">VLOOKUP(I15,action_type,3,TRUE)</f>
        <v>Landing</v>
      </c>
      <c r="K15" s="7">
        <f>O14</f>
        <v>0</v>
      </c>
      <c r="L15" s="65">
        <f ca="1">RAND()</f>
        <v>0.92921863538702265</v>
      </c>
      <c r="M15" s="7">
        <f t="shared" ref="M15:M24" ca="1" si="5">IF(H15=1, VLOOKUP(L15, jumbo_comp,3,TRUE), IF(H15=2, VLOOKUP(L15, mid_comp,3,TRUE), IF(H15=3, VLOOKUP(L15, small_comp, 3, TRUE))))</f>
        <v>12</v>
      </c>
      <c r="N15" s="7">
        <f ca="1">O14+D15</f>
        <v>6</v>
      </c>
      <c r="O15" s="7">
        <f ca="1">N15+M15</f>
        <v>18</v>
      </c>
      <c r="P15" s="7">
        <v>0</v>
      </c>
      <c r="Q15" s="7">
        <v>0</v>
      </c>
      <c r="R15" s="124">
        <f t="shared" ref="R15:R24" ca="1" si="6">P15*VLOOKUP(G15,fuel_cost,IF(J15="Landing",3,2),FALSE)</f>
        <v>0</v>
      </c>
      <c r="S15" s="124">
        <f t="shared" ref="S15:S24" ca="1" si="7">VLOOKUP(G15,service_fee,IF(J15="Landing",3,2),FALSE)</f>
        <v>1200</v>
      </c>
      <c r="V15" s="7">
        <f ca="1">IF(H15=1,1,0)</f>
        <v>0</v>
      </c>
      <c r="W15" s="7">
        <f ca="1">IF(H15=2,1,0)</f>
        <v>1</v>
      </c>
      <c r="X15" s="7">
        <f ca="1">IF(H15=3,1,0)</f>
        <v>0</v>
      </c>
    </row>
    <row r="16" spans="1:24">
      <c r="B16" s="7">
        <v>2</v>
      </c>
      <c r="C16" s="65">
        <f t="shared" ref="C16:C79" ca="1" si="8">RAND()</f>
        <v>0.44338515153155056</v>
      </c>
      <c r="D16" s="7">
        <f t="shared" ca="1" si="1"/>
        <v>6</v>
      </c>
      <c r="E16" s="7">
        <f ca="1">E15+D16</f>
        <v>12</v>
      </c>
      <c r="F16" s="65">
        <f t="shared" ref="F16:F79" ca="1" si="9">RAND()</f>
        <v>0.90725569748342894</v>
      </c>
      <c r="G16" s="66" t="str">
        <f t="shared" ca="1" si="2"/>
        <v>Small</v>
      </c>
      <c r="H16" s="7">
        <f t="shared" ca="1" si="3"/>
        <v>3</v>
      </c>
      <c r="I16" s="65">
        <f t="shared" ref="I16:I79" ca="1" si="10">RAND()</f>
        <v>0.74038217223152547</v>
      </c>
      <c r="J16" s="7" t="str">
        <f t="shared" ca="1" si="4"/>
        <v>Landing</v>
      </c>
      <c r="K16" s="7">
        <f t="shared" ref="K16:K79" ca="1" si="11">O15</f>
        <v>18</v>
      </c>
      <c r="L16" s="65">
        <f t="shared" ref="L16:L23" ca="1" si="12">RAND()</f>
        <v>0.90319983624417954</v>
      </c>
      <c r="M16" s="7">
        <f t="shared" ca="1" si="5"/>
        <v>9</v>
      </c>
      <c r="N16" s="7">
        <f ca="1">IF(O15&lt;E16, E16,O15)</f>
        <v>18</v>
      </c>
      <c r="O16" s="7">
        <f ca="1">N16+M16</f>
        <v>27</v>
      </c>
      <c r="P16" s="7">
        <f ca="1">IF(N16&gt;E16,N16-E16,0)</f>
        <v>6</v>
      </c>
      <c r="Q16" s="7">
        <f ca="1">IF(O15&lt;E16,E16-O15,0)</f>
        <v>0</v>
      </c>
      <c r="R16" s="124">
        <f t="shared" ca="1" si="6"/>
        <v>20.822200000000002</v>
      </c>
      <c r="S16" s="124">
        <f t="shared" ca="1" si="7"/>
        <v>850</v>
      </c>
      <c r="V16" s="7">
        <f ca="1">IF(H16=1,1,0)</f>
        <v>0</v>
      </c>
      <c r="W16" s="7">
        <f t="shared" ref="W16:W24" ca="1" si="13">IF(H16=2,1,0)</f>
        <v>0</v>
      </c>
      <c r="X16" s="7">
        <f ca="1">IF(H16=3,1,0)</f>
        <v>1</v>
      </c>
    </row>
    <row r="17" spans="2:24">
      <c r="B17" s="7">
        <v>3</v>
      </c>
      <c r="C17" s="65">
        <f t="shared" ca="1" si="8"/>
        <v>0.82925098528270913</v>
      </c>
      <c r="D17" s="7">
        <f t="shared" ca="1" si="1"/>
        <v>12</v>
      </c>
      <c r="E17" s="7">
        <f t="shared" ref="E17:E24" ca="1" si="14">E16+D17</f>
        <v>24</v>
      </c>
      <c r="F17" s="65">
        <f t="shared" ca="1" si="9"/>
        <v>0.73620056273208334</v>
      </c>
      <c r="G17" s="66" t="str">
        <f t="shared" ca="1" si="2"/>
        <v>Medium</v>
      </c>
      <c r="H17" s="7">
        <f t="shared" ca="1" si="3"/>
        <v>2</v>
      </c>
      <c r="I17" s="65">
        <f t="shared" ca="1" si="10"/>
        <v>0.74207129931042737</v>
      </c>
      <c r="J17" s="7" t="str">
        <f t="shared" ca="1" si="4"/>
        <v>Landing</v>
      </c>
      <c r="K17" s="7">
        <f t="shared" ca="1" si="11"/>
        <v>27</v>
      </c>
      <c r="L17" s="65">
        <f t="shared" ca="1" si="12"/>
        <v>0.1956501005479222</v>
      </c>
      <c r="M17" s="7">
        <f t="shared" ca="1" si="5"/>
        <v>6</v>
      </c>
      <c r="N17" s="7">
        <f t="shared" ref="N17:N24" ca="1" si="15">IF(O16&lt;E17, E17,O16)</f>
        <v>27</v>
      </c>
      <c r="O17" s="7">
        <f t="shared" ref="O17:O24" ca="1" si="16">N17+M17</f>
        <v>33</v>
      </c>
      <c r="P17" s="7">
        <f t="shared" ref="P17:P24" ca="1" si="17">IF(N17&gt;E17,N17-E17,0)</f>
        <v>3</v>
      </c>
      <c r="Q17" s="7">
        <f t="shared" ref="Q17:Q24" ca="1" si="18">IF(O16&lt;E17,E17-O16,0)</f>
        <v>0</v>
      </c>
      <c r="R17" s="124">
        <f t="shared" ca="1" si="6"/>
        <v>44.619000000000007</v>
      </c>
      <c r="S17" s="124">
        <f t="shared" ca="1" si="7"/>
        <v>1200</v>
      </c>
      <c r="V17" s="7">
        <f t="shared" ref="V17:V24" ca="1" si="19">IF(H17=1,1,0)</f>
        <v>0</v>
      </c>
      <c r="W17" s="7">
        <f t="shared" ca="1" si="13"/>
        <v>1</v>
      </c>
      <c r="X17" s="7">
        <f t="shared" ref="X17:X24" ca="1" si="20">IF(H17=3,1,0)</f>
        <v>0</v>
      </c>
    </row>
    <row r="18" spans="2:24">
      <c r="B18" s="7">
        <v>4</v>
      </c>
      <c r="C18" s="65">
        <f t="shared" ca="1" si="8"/>
        <v>0.1027677873242987</v>
      </c>
      <c r="D18" s="7">
        <f t="shared" ca="1" si="1"/>
        <v>6</v>
      </c>
      <c r="E18" s="7">
        <f t="shared" ca="1" si="14"/>
        <v>30</v>
      </c>
      <c r="F18" s="65">
        <f t="shared" ca="1" si="9"/>
        <v>6.067943081768612E-3</v>
      </c>
      <c r="G18" s="66" t="str">
        <f t="shared" ca="1" si="2"/>
        <v>Jumbo</v>
      </c>
      <c r="H18" s="7">
        <f t="shared" ca="1" si="3"/>
        <v>1</v>
      </c>
      <c r="I18" s="65">
        <f t="shared" ca="1" si="10"/>
        <v>0.19004519145102439</v>
      </c>
      <c r="J18" s="7" t="str">
        <f t="shared" ca="1" si="4"/>
        <v>Take-Off</v>
      </c>
      <c r="K18" s="7">
        <f t="shared" ca="1" si="11"/>
        <v>33</v>
      </c>
      <c r="L18" s="65">
        <f t="shared" ca="1" si="12"/>
        <v>6.4481774306920037E-2</v>
      </c>
      <c r="M18" s="7">
        <f t="shared" ca="1" si="5"/>
        <v>6</v>
      </c>
      <c r="N18" s="7">
        <f t="shared" ca="1" si="15"/>
        <v>33</v>
      </c>
      <c r="O18" s="7">
        <f t="shared" ca="1" si="16"/>
        <v>39</v>
      </c>
      <c r="P18" s="7">
        <f ca="1">IF(N18&gt;E18,N18-E18,0)</f>
        <v>3</v>
      </c>
      <c r="Q18" s="7">
        <f t="shared" ca="1" si="18"/>
        <v>0</v>
      </c>
      <c r="R18" s="124">
        <f t="shared" ca="1" si="6"/>
        <v>65.441200000000009</v>
      </c>
      <c r="S18" s="124">
        <f t="shared" ca="1" si="7"/>
        <v>1600</v>
      </c>
      <c r="V18" s="7">
        <f t="shared" ca="1" si="19"/>
        <v>1</v>
      </c>
      <c r="W18" s="7">
        <f t="shared" ca="1" si="13"/>
        <v>0</v>
      </c>
      <c r="X18" s="7">
        <f t="shared" ca="1" si="20"/>
        <v>0</v>
      </c>
    </row>
    <row r="19" spans="2:24">
      <c r="B19" s="7">
        <v>5</v>
      </c>
      <c r="C19" s="65">
        <f t="shared" ca="1" si="8"/>
        <v>7.8577069284363033E-2</v>
      </c>
      <c r="D19" s="7">
        <f t="shared" ca="1" si="1"/>
        <v>0</v>
      </c>
      <c r="E19" s="7">
        <f t="shared" ca="1" si="14"/>
        <v>30</v>
      </c>
      <c r="F19" s="65">
        <f t="shared" ca="1" si="9"/>
        <v>0.6464578770374243</v>
      </c>
      <c r="G19" s="66" t="str">
        <f t="shared" ca="1" si="2"/>
        <v>Medium</v>
      </c>
      <c r="H19" s="7">
        <f t="shared" ca="1" si="3"/>
        <v>2</v>
      </c>
      <c r="I19" s="65">
        <f t="shared" ca="1" si="10"/>
        <v>0.68856972552181561</v>
      </c>
      <c r="J19" s="7" t="str">
        <f t="shared" ca="1" si="4"/>
        <v>Landing</v>
      </c>
      <c r="K19" s="7">
        <f t="shared" ca="1" si="11"/>
        <v>39</v>
      </c>
      <c r="L19" s="65">
        <f t="shared" ca="1" si="12"/>
        <v>0.26230075569609512</v>
      </c>
      <c r="M19" s="7">
        <f t="shared" ca="1" si="5"/>
        <v>6</v>
      </c>
      <c r="N19" s="7">
        <f t="shared" ca="1" si="15"/>
        <v>39</v>
      </c>
      <c r="O19" s="7">
        <f t="shared" ca="1" si="16"/>
        <v>45</v>
      </c>
      <c r="P19" s="7">
        <f t="shared" ca="1" si="17"/>
        <v>9</v>
      </c>
      <c r="Q19" s="7">
        <f t="shared" ca="1" si="18"/>
        <v>0</v>
      </c>
      <c r="R19" s="124">
        <f t="shared" ca="1" si="6"/>
        <v>133.85700000000003</v>
      </c>
      <c r="S19" s="124">
        <f t="shared" ca="1" si="7"/>
        <v>1200</v>
      </c>
      <c r="V19" s="7">
        <f t="shared" ca="1" si="19"/>
        <v>0</v>
      </c>
      <c r="W19" s="7">
        <f t="shared" ca="1" si="13"/>
        <v>1</v>
      </c>
      <c r="X19" s="7">
        <f t="shared" ca="1" si="20"/>
        <v>0</v>
      </c>
    </row>
    <row r="20" spans="2:24">
      <c r="B20" s="7">
        <v>6</v>
      </c>
      <c r="C20" s="65">
        <f t="shared" ca="1" si="8"/>
        <v>0.58037866623882917</v>
      </c>
      <c r="D20" s="7">
        <f t="shared" ca="1" si="1"/>
        <v>9</v>
      </c>
      <c r="E20" s="7">
        <f t="shared" ca="1" si="14"/>
        <v>39</v>
      </c>
      <c r="F20" s="65">
        <f t="shared" ca="1" si="9"/>
        <v>0.99078823994299359</v>
      </c>
      <c r="G20" s="66" t="str">
        <f t="shared" ca="1" si="2"/>
        <v>Small</v>
      </c>
      <c r="H20" s="7">
        <f t="shared" ca="1" si="3"/>
        <v>3</v>
      </c>
      <c r="I20" s="65">
        <f t="shared" ca="1" si="10"/>
        <v>0.20929432314451324</v>
      </c>
      <c r="J20" s="7" t="str">
        <f t="shared" ca="1" si="4"/>
        <v>Take-Off</v>
      </c>
      <c r="K20" s="7">
        <f t="shared" ca="1" si="11"/>
        <v>45</v>
      </c>
      <c r="L20" s="65">
        <f t="shared" ca="1" si="12"/>
        <v>0.20347285260611503</v>
      </c>
      <c r="M20" s="7">
        <f t="shared" ca="1" si="5"/>
        <v>6</v>
      </c>
      <c r="N20" s="7">
        <f t="shared" ca="1" si="15"/>
        <v>45</v>
      </c>
      <c r="O20" s="7">
        <f t="shared" ca="1" si="16"/>
        <v>51</v>
      </c>
      <c r="P20" s="7">
        <f t="shared" ca="1" si="17"/>
        <v>6</v>
      </c>
      <c r="Q20" s="7">
        <f t="shared" ca="1" si="18"/>
        <v>0</v>
      </c>
      <c r="R20" s="124">
        <f t="shared" ca="1" si="6"/>
        <v>5.9492000000000012</v>
      </c>
      <c r="S20" s="124">
        <f t="shared" ca="1" si="7"/>
        <v>850</v>
      </c>
      <c r="V20" s="7">
        <f t="shared" ca="1" si="19"/>
        <v>0</v>
      </c>
      <c r="W20" s="7">
        <f t="shared" ca="1" si="13"/>
        <v>0</v>
      </c>
      <c r="X20" s="7">
        <f t="shared" ca="1" si="20"/>
        <v>1</v>
      </c>
    </row>
    <row r="21" spans="2:24">
      <c r="B21" s="7">
        <v>7</v>
      </c>
      <c r="C21" s="65">
        <f t="shared" ca="1" si="8"/>
        <v>0.88763353242596144</v>
      </c>
      <c r="D21" s="7">
        <f t="shared" ca="1" si="1"/>
        <v>12</v>
      </c>
      <c r="E21" s="7">
        <f t="shared" ca="1" si="14"/>
        <v>51</v>
      </c>
      <c r="F21" s="65">
        <f t="shared" ca="1" si="9"/>
        <v>0.42060509175864602</v>
      </c>
      <c r="G21" s="66" t="str">
        <f t="shared" ca="1" si="2"/>
        <v>Medium</v>
      </c>
      <c r="H21" s="7">
        <f t="shared" ca="1" si="3"/>
        <v>2</v>
      </c>
      <c r="I21" s="65">
        <f t="shared" ca="1" si="10"/>
        <v>1.2891224382146294E-2</v>
      </c>
      <c r="J21" s="7" t="str">
        <f t="shared" ca="1" si="4"/>
        <v>Take-Off</v>
      </c>
      <c r="K21" s="7">
        <f t="shared" ca="1" si="11"/>
        <v>51</v>
      </c>
      <c r="L21" s="65">
        <f t="shared" ca="1" si="12"/>
        <v>2.9440793210498972E-2</v>
      </c>
      <c r="M21" s="7">
        <f t="shared" ca="1" si="5"/>
        <v>6</v>
      </c>
      <c r="N21" s="7">
        <f t="shared" ca="1" si="15"/>
        <v>51</v>
      </c>
      <c r="O21" s="7">
        <f t="shared" ca="1" si="16"/>
        <v>57</v>
      </c>
      <c r="P21" s="7">
        <f t="shared" ca="1" si="17"/>
        <v>0</v>
      </c>
      <c r="Q21" s="7">
        <f t="shared" ca="1" si="18"/>
        <v>0</v>
      </c>
      <c r="R21" s="124">
        <f t="shared" ca="1" si="6"/>
        <v>0</v>
      </c>
      <c r="S21" s="124">
        <f t="shared" ca="1" si="7"/>
        <v>1200</v>
      </c>
      <c r="V21" s="7">
        <f t="shared" ca="1" si="19"/>
        <v>0</v>
      </c>
      <c r="W21" s="7">
        <f t="shared" ca="1" si="13"/>
        <v>1</v>
      </c>
      <c r="X21" s="7">
        <f t="shared" ca="1" si="20"/>
        <v>0</v>
      </c>
    </row>
    <row r="22" spans="2:24">
      <c r="B22" s="7">
        <v>8</v>
      </c>
      <c r="C22" s="65">
        <f t="shared" ca="1" si="8"/>
        <v>0.16618313473135571</v>
      </c>
      <c r="D22" s="7">
        <f t="shared" ca="1" si="1"/>
        <v>6</v>
      </c>
      <c r="E22" s="7">
        <f t="shared" ca="1" si="14"/>
        <v>57</v>
      </c>
      <c r="F22" s="65">
        <f t="shared" ca="1" si="9"/>
        <v>0.84787434187016641</v>
      </c>
      <c r="G22" s="66" t="str">
        <f t="shared" ca="1" si="2"/>
        <v>Small</v>
      </c>
      <c r="H22" s="7">
        <f t="shared" ca="1" si="3"/>
        <v>3</v>
      </c>
      <c r="I22" s="65">
        <f t="shared" ca="1" si="10"/>
        <v>0.25954177947393642</v>
      </c>
      <c r="J22" s="7" t="str">
        <f t="shared" ca="1" si="4"/>
        <v>Take-Off</v>
      </c>
      <c r="K22" s="7">
        <f t="shared" ca="1" si="11"/>
        <v>57</v>
      </c>
      <c r="L22" s="65">
        <f t="shared" ca="1" si="12"/>
        <v>9.2254784049473737E-2</v>
      </c>
      <c r="M22" s="7">
        <f t="shared" ca="1" si="5"/>
        <v>6</v>
      </c>
      <c r="N22" s="7">
        <f t="shared" ca="1" si="15"/>
        <v>57</v>
      </c>
      <c r="O22" s="7">
        <f t="shared" ca="1" si="16"/>
        <v>63</v>
      </c>
      <c r="P22" s="7">
        <f t="shared" ca="1" si="17"/>
        <v>0</v>
      </c>
      <c r="Q22" s="7">
        <f t="shared" ca="1" si="18"/>
        <v>0</v>
      </c>
      <c r="R22" s="124">
        <f t="shared" ca="1" si="6"/>
        <v>0</v>
      </c>
      <c r="S22" s="124">
        <f t="shared" ca="1" si="7"/>
        <v>850</v>
      </c>
      <c r="V22" s="7">
        <f t="shared" ca="1" si="19"/>
        <v>0</v>
      </c>
      <c r="W22" s="7">
        <f t="shared" ca="1" si="13"/>
        <v>0</v>
      </c>
      <c r="X22" s="7">
        <f t="shared" ca="1" si="20"/>
        <v>1</v>
      </c>
    </row>
    <row r="23" spans="2:24">
      <c r="B23" s="7">
        <v>9</v>
      </c>
      <c r="C23" s="65">
        <f t="shared" ca="1" si="8"/>
        <v>0.90393007149884352</v>
      </c>
      <c r="D23" s="7">
        <f t="shared" ca="1" si="1"/>
        <v>12</v>
      </c>
      <c r="E23" s="7">
        <f t="shared" ca="1" si="14"/>
        <v>69</v>
      </c>
      <c r="F23" s="65">
        <f t="shared" ca="1" si="9"/>
        <v>0.5793370077646347</v>
      </c>
      <c r="G23" s="66" t="str">
        <f t="shared" ca="1" si="2"/>
        <v>Medium</v>
      </c>
      <c r="H23" s="7">
        <f t="shared" ca="1" si="3"/>
        <v>2</v>
      </c>
      <c r="I23" s="65">
        <f t="shared" ca="1" si="10"/>
        <v>0.74773348921852123</v>
      </c>
      <c r="J23" s="7" t="str">
        <f t="shared" ca="1" si="4"/>
        <v>Landing</v>
      </c>
      <c r="K23" s="7">
        <f t="shared" ca="1" si="11"/>
        <v>63</v>
      </c>
      <c r="L23" s="65">
        <f t="shared" ca="1" si="12"/>
        <v>7.2187684648458372E-2</v>
      </c>
      <c r="M23" s="7">
        <f t="shared" ca="1" si="5"/>
        <v>6</v>
      </c>
      <c r="N23" s="7">
        <f t="shared" ca="1" si="15"/>
        <v>69</v>
      </c>
      <c r="O23" s="7">
        <f t="shared" ca="1" si="16"/>
        <v>75</v>
      </c>
      <c r="P23" s="7">
        <f t="shared" ca="1" si="17"/>
        <v>0</v>
      </c>
      <c r="Q23" s="7">
        <f t="shared" ca="1" si="18"/>
        <v>6</v>
      </c>
      <c r="R23" s="124">
        <f t="shared" ca="1" si="6"/>
        <v>0</v>
      </c>
      <c r="S23" s="124">
        <f t="shared" ca="1" si="7"/>
        <v>1200</v>
      </c>
      <c r="V23" s="7">
        <f t="shared" ca="1" si="19"/>
        <v>0</v>
      </c>
      <c r="W23" s="7">
        <f t="shared" ca="1" si="13"/>
        <v>1</v>
      </c>
      <c r="X23" s="7">
        <f t="shared" ca="1" si="20"/>
        <v>0</v>
      </c>
    </row>
    <row r="24" spans="2:24">
      <c r="B24" s="7">
        <v>10</v>
      </c>
      <c r="C24" s="65">
        <f t="shared" ca="1" si="8"/>
        <v>0.84068954382898242</v>
      </c>
      <c r="D24" s="7">
        <f t="shared" ca="1" si="1"/>
        <v>12</v>
      </c>
      <c r="E24" s="7">
        <f t="shared" ca="1" si="14"/>
        <v>81</v>
      </c>
      <c r="F24" s="65">
        <f t="shared" ca="1" si="9"/>
        <v>0.893622848230476</v>
      </c>
      <c r="G24" s="66" t="str">
        <f t="shared" ca="1" si="2"/>
        <v>Small</v>
      </c>
      <c r="H24" s="7">
        <f t="shared" ca="1" si="3"/>
        <v>3</v>
      </c>
      <c r="I24" s="65">
        <f t="shared" ca="1" si="10"/>
        <v>0.54473368490778307</v>
      </c>
      <c r="J24" s="7" t="str">
        <f t="shared" ca="1" si="4"/>
        <v>Landing</v>
      </c>
      <c r="K24" s="7">
        <f t="shared" ca="1" si="11"/>
        <v>75</v>
      </c>
      <c r="L24" s="65">
        <f ca="1">RAND()</f>
        <v>0.64107211520361573</v>
      </c>
      <c r="M24" s="7">
        <f t="shared" ca="1" si="5"/>
        <v>6</v>
      </c>
      <c r="N24" s="7">
        <f t="shared" ca="1" si="15"/>
        <v>81</v>
      </c>
      <c r="O24" s="7">
        <f t="shared" ca="1" si="16"/>
        <v>87</v>
      </c>
      <c r="P24" s="7">
        <f t="shared" ca="1" si="17"/>
        <v>0</v>
      </c>
      <c r="Q24" s="7">
        <f t="shared" ca="1" si="18"/>
        <v>6</v>
      </c>
      <c r="R24" s="124">
        <f t="shared" ca="1" si="6"/>
        <v>0</v>
      </c>
      <c r="S24" s="124">
        <f t="shared" ca="1" si="7"/>
        <v>850</v>
      </c>
      <c r="V24" s="7">
        <f t="shared" ca="1" si="19"/>
        <v>0</v>
      </c>
      <c r="W24" s="7">
        <f t="shared" ca="1" si="13"/>
        <v>0</v>
      </c>
      <c r="X24" s="7">
        <f t="shared" ca="1" si="20"/>
        <v>1</v>
      </c>
    </row>
    <row r="25" spans="2:24">
      <c r="B25" s="7">
        <v>11</v>
      </c>
      <c r="C25" s="65">
        <f t="shared" ca="1" si="8"/>
        <v>0.28557092883251811</v>
      </c>
      <c r="D25" s="7">
        <f t="shared" ca="1" si="1"/>
        <v>6</v>
      </c>
      <c r="E25" s="7">
        <f t="shared" ref="E25:E88" ca="1" si="21">E24+D25</f>
        <v>87</v>
      </c>
      <c r="F25" s="65">
        <f t="shared" ca="1" si="9"/>
        <v>0.98127907149184834</v>
      </c>
      <c r="G25" s="66" t="str">
        <f t="shared" ca="1" si="2"/>
        <v>Small</v>
      </c>
      <c r="H25" s="7">
        <f t="shared" ca="1" si="3"/>
        <v>3</v>
      </c>
      <c r="I25" s="65">
        <f t="shared" ca="1" si="10"/>
        <v>0.93631117127324825</v>
      </c>
      <c r="J25" s="7" t="str">
        <f t="shared" ca="1" si="4"/>
        <v>Landing</v>
      </c>
      <c r="K25" s="7">
        <f t="shared" ca="1" si="11"/>
        <v>87</v>
      </c>
      <c r="L25" s="65">
        <f t="shared" ref="L25:L88" ca="1" si="22">RAND()</f>
        <v>0.19815146740085932</v>
      </c>
      <c r="M25" s="7">
        <f t="shared" ref="M25:M88" ca="1" si="23">IF(H25=1, VLOOKUP(L25, jumbo_comp,3,TRUE), IF(H25=2, VLOOKUP(L25, mid_comp,3,TRUE), IF(H25=3, VLOOKUP(L25, small_comp, 3, TRUE))))</f>
        <v>6</v>
      </c>
      <c r="N25" s="7">
        <f t="shared" ref="N25:N88" ca="1" si="24">IF(O24&lt;E25, E25,O24)</f>
        <v>87</v>
      </c>
      <c r="O25" s="7">
        <f t="shared" ref="O25:O88" ca="1" si="25">N25+M25</f>
        <v>93</v>
      </c>
      <c r="P25" s="7">
        <f t="shared" ref="P25:P88" ca="1" si="26">IF(N25&gt;E25,N25-E25,0)</f>
        <v>0</v>
      </c>
      <c r="Q25" s="7">
        <f t="shared" ref="Q25:Q88" ca="1" si="27">IF(O24&lt;E25,E25-O24,0)</f>
        <v>0</v>
      </c>
      <c r="R25" s="124">
        <f t="shared" ref="R25:R88" ca="1" si="28">P25*VLOOKUP(G25,fuel_cost,IF(J25="Landing",3,2),FALSE)</f>
        <v>0</v>
      </c>
      <c r="S25" s="124">
        <f t="shared" ref="S25:S88" ca="1" si="29">VLOOKUP(G25,service_fee,IF(J25="Landing",3,2),FALSE)</f>
        <v>850</v>
      </c>
      <c r="V25" s="7">
        <f t="shared" ref="V25:V88" ca="1" si="30">IF(H25=1,1,0)</f>
        <v>0</v>
      </c>
      <c r="W25" s="7">
        <f t="shared" ref="W25:W88" ca="1" si="31">IF(H25=2,1,0)</f>
        <v>0</v>
      </c>
      <c r="X25" s="7">
        <f t="shared" ref="X25:X88" ca="1" si="32">IF(H25=3,1,0)</f>
        <v>1</v>
      </c>
    </row>
    <row r="26" spans="2:24">
      <c r="B26" s="7">
        <v>12</v>
      </c>
      <c r="C26" s="65">
        <f t="shared" ca="1" si="8"/>
        <v>0.93796490411230382</v>
      </c>
      <c r="D26" s="7">
        <f t="shared" ca="1" si="1"/>
        <v>12</v>
      </c>
      <c r="E26" s="7">
        <f t="shared" ca="1" si="21"/>
        <v>99</v>
      </c>
      <c r="F26" s="65">
        <f t="shared" ca="1" si="9"/>
        <v>2.1428176835205592E-2</v>
      </c>
      <c r="G26" s="66" t="str">
        <f t="shared" ca="1" si="2"/>
        <v>Jumbo</v>
      </c>
      <c r="H26" s="7">
        <f t="shared" ca="1" si="3"/>
        <v>1</v>
      </c>
      <c r="I26" s="65">
        <f t="shared" ca="1" si="10"/>
        <v>0.48152135024586828</v>
      </c>
      <c r="J26" s="7" t="str">
        <f t="shared" ca="1" si="4"/>
        <v>Take-Off</v>
      </c>
      <c r="K26" s="7">
        <f t="shared" ca="1" si="11"/>
        <v>93</v>
      </c>
      <c r="L26" s="65">
        <f t="shared" ca="1" si="22"/>
        <v>0.16759847502236858</v>
      </c>
      <c r="M26" s="7">
        <f t="shared" ca="1" si="23"/>
        <v>9</v>
      </c>
      <c r="N26" s="7">
        <f t="shared" ca="1" si="24"/>
        <v>99</v>
      </c>
      <c r="O26" s="7">
        <f t="shared" ca="1" si="25"/>
        <v>108</v>
      </c>
      <c r="P26" s="7">
        <f t="shared" ca="1" si="26"/>
        <v>0</v>
      </c>
      <c r="Q26" s="7">
        <f t="shared" ca="1" si="27"/>
        <v>6</v>
      </c>
      <c r="R26" s="124">
        <f t="shared" ca="1" si="28"/>
        <v>0</v>
      </c>
      <c r="S26" s="124">
        <f t="shared" ca="1" si="29"/>
        <v>1600</v>
      </c>
      <c r="V26" s="7">
        <f t="shared" ca="1" si="30"/>
        <v>1</v>
      </c>
      <c r="W26" s="7">
        <f t="shared" ca="1" si="31"/>
        <v>0</v>
      </c>
      <c r="X26" s="7">
        <f t="shared" ca="1" si="32"/>
        <v>0</v>
      </c>
    </row>
    <row r="27" spans="2:24">
      <c r="B27" s="7">
        <v>13</v>
      </c>
      <c r="C27" s="65">
        <f t="shared" ca="1" si="8"/>
        <v>0.19298150230339295</v>
      </c>
      <c r="D27" s="7">
        <f t="shared" ca="1" si="1"/>
        <v>6</v>
      </c>
      <c r="E27" s="7">
        <f t="shared" ca="1" si="21"/>
        <v>105</v>
      </c>
      <c r="F27" s="65">
        <f t="shared" ca="1" si="9"/>
        <v>0.51608112468133904</v>
      </c>
      <c r="G27" s="66" t="str">
        <f t="shared" ca="1" si="2"/>
        <v>Medium</v>
      </c>
      <c r="H27" s="7">
        <f t="shared" ca="1" si="3"/>
        <v>2</v>
      </c>
      <c r="I27" s="65">
        <f t="shared" ca="1" si="10"/>
        <v>0.87517373896391371</v>
      </c>
      <c r="J27" s="7" t="str">
        <f t="shared" ca="1" si="4"/>
        <v>Landing</v>
      </c>
      <c r="K27" s="7">
        <f t="shared" ca="1" si="11"/>
        <v>108</v>
      </c>
      <c r="L27" s="65">
        <f t="shared" ca="1" si="22"/>
        <v>0.11234136851163656</v>
      </c>
      <c r="M27" s="7">
        <f t="shared" ca="1" si="23"/>
        <v>6</v>
      </c>
      <c r="N27" s="7">
        <f t="shared" ca="1" si="24"/>
        <v>108</v>
      </c>
      <c r="O27" s="7">
        <f t="shared" ca="1" si="25"/>
        <v>114</v>
      </c>
      <c r="P27" s="7">
        <f t="shared" ca="1" si="26"/>
        <v>3</v>
      </c>
      <c r="Q27" s="7">
        <f t="shared" ca="1" si="27"/>
        <v>0</v>
      </c>
      <c r="R27" s="124">
        <f t="shared" ca="1" si="28"/>
        <v>44.619000000000007</v>
      </c>
      <c r="S27" s="124">
        <f t="shared" ca="1" si="29"/>
        <v>1200</v>
      </c>
      <c r="V27" s="7">
        <f t="shared" ca="1" si="30"/>
        <v>0</v>
      </c>
      <c r="W27" s="7">
        <f t="shared" ca="1" si="31"/>
        <v>1</v>
      </c>
      <c r="X27" s="7">
        <f t="shared" ca="1" si="32"/>
        <v>0</v>
      </c>
    </row>
    <row r="28" spans="2:24">
      <c r="B28" s="7">
        <v>14</v>
      </c>
      <c r="C28" s="65">
        <f t="shared" ca="1" si="8"/>
        <v>6.5376185114986551E-2</v>
      </c>
      <c r="D28" s="7">
        <f t="shared" ca="1" si="1"/>
        <v>0</v>
      </c>
      <c r="E28" s="7">
        <f t="shared" ca="1" si="21"/>
        <v>105</v>
      </c>
      <c r="F28" s="65">
        <f t="shared" ca="1" si="9"/>
        <v>0.81392335076321765</v>
      </c>
      <c r="G28" s="66" t="str">
        <f t="shared" ca="1" si="2"/>
        <v>Small</v>
      </c>
      <c r="H28" s="7">
        <f t="shared" ca="1" si="3"/>
        <v>3</v>
      </c>
      <c r="I28" s="65">
        <f t="shared" ca="1" si="10"/>
        <v>0.37699226640933992</v>
      </c>
      <c r="J28" s="7" t="str">
        <f t="shared" ca="1" si="4"/>
        <v>Take-Off</v>
      </c>
      <c r="K28" s="7">
        <f t="shared" ca="1" si="11"/>
        <v>114</v>
      </c>
      <c r="L28" s="65">
        <f t="shared" ca="1" si="22"/>
        <v>0.82030062427151362</v>
      </c>
      <c r="M28" s="7">
        <f t="shared" ca="1" si="23"/>
        <v>9</v>
      </c>
      <c r="N28" s="7">
        <f t="shared" ca="1" si="24"/>
        <v>114</v>
      </c>
      <c r="O28" s="7">
        <f t="shared" ca="1" si="25"/>
        <v>123</v>
      </c>
      <c r="P28" s="7">
        <f t="shared" ca="1" si="26"/>
        <v>9</v>
      </c>
      <c r="Q28" s="7">
        <f t="shared" ca="1" si="27"/>
        <v>0</v>
      </c>
      <c r="R28" s="124">
        <f t="shared" ca="1" si="28"/>
        <v>8.9238000000000017</v>
      </c>
      <c r="S28" s="124">
        <f t="shared" ca="1" si="29"/>
        <v>850</v>
      </c>
      <c r="V28" s="7">
        <f t="shared" ca="1" si="30"/>
        <v>0</v>
      </c>
      <c r="W28" s="7">
        <f t="shared" ca="1" si="31"/>
        <v>0</v>
      </c>
      <c r="X28" s="7">
        <f t="shared" ca="1" si="32"/>
        <v>1</v>
      </c>
    </row>
    <row r="29" spans="2:24">
      <c r="B29" s="7">
        <v>15</v>
      </c>
      <c r="C29" s="65">
        <f t="shared" ca="1" si="8"/>
        <v>7.0558022065815296E-3</v>
      </c>
      <c r="D29" s="7">
        <f t="shared" ca="1" si="1"/>
        <v>0</v>
      </c>
      <c r="E29" s="7">
        <f t="shared" ca="1" si="21"/>
        <v>105</v>
      </c>
      <c r="F29" s="65">
        <f t="shared" ca="1" si="9"/>
        <v>0.25113429145669552</v>
      </c>
      <c r="G29" s="66" t="str">
        <f t="shared" ca="1" si="2"/>
        <v>Jumbo</v>
      </c>
      <c r="H29" s="7">
        <f t="shared" ca="1" si="3"/>
        <v>1</v>
      </c>
      <c r="I29" s="65">
        <f t="shared" ca="1" si="10"/>
        <v>0.81000038888211223</v>
      </c>
      <c r="J29" s="7" t="str">
        <f t="shared" ca="1" si="4"/>
        <v>Landing</v>
      </c>
      <c r="K29" s="7">
        <f t="shared" ca="1" si="11"/>
        <v>123</v>
      </c>
      <c r="L29" s="65">
        <f t="shared" ca="1" si="22"/>
        <v>0.83743676100406772</v>
      </c>
      <c r="M29" s="7">
        <f t="shared" ca="1" si="23"/>
        <v>12</v>
      </c>
      <c r="N29" s="7">
        <f t="shared" ca="1" si="24"/>
        <v>123</v>
      </c>
      <c r="O29" s="7">
        <f t="shared" ca="1" si="25"/>
        <v>135</v>
      </c>
      <c r="P29" s="7">
        <f t="shared" ca="1" si="26"/>
        <v>18</v>
      </c>
      <c r="Q29" s="7">
        <f t="shared" ca="1" si="27"/>
        <v>0</v>
      </c>
      <c r="R29" s="124">
        <f t="shared" ca="1" si="28"/>
        <v>1606.2840000000003</v>
      </c>
      <c r="S29" s="124">
        <f t="shared" ca="1" si="29"/>
        <v>1600</v>
      </c>
      <c r="V29" s="7">
        <f t="shared" ca="1" si="30"/>
        <v>1</v>
      </c>
      <c r="W29" s="7">
        <f t="shared" ca="1" si="31"/>
        <v>0</v>
      </c>
      <c r="X29" s="7">
        <f t="shared" ca="1" si="32"/>
        <v>0</v>
      </c>
    </row>
    <row r="30" spans="2:24">
      <c r="B30" s="7">
        <v>16</v>
      </c>
      <c r="C30" s="65">
        <f t="shared" ca="1" si="8"/>
        <v>0.1450539559366022</v>
      </c>
      <c r="D30" s="7">
        <f t="shared" ca="1" si="1"/>
        <v>6</v>
      </c>
      <c r="E30" s="7">
        <f t="shared" ca="1" si="21"/>
        <v>111</v>
      </c>
      <c r="F30" s="65">
        <f t="shared" ca="1" si="9"/>
        <v>0.22476803336562501</v>
      </c>
      <c r="G30" s="66" t="str">
        <f t="shared" ca="1" si="2"/>
        <v>Jumbo</v>
      </c>
      <c r="H30" s="7">
        <f t="shared" ca="1" si="3"/>
        <v>1</v>
      </c>
      <c r="I30" s="65">
        <f t="shared" ca="1" si="10"/>
        <v>8.9065084515958959E-2</v>
      </c>
      <c r="J30" s="7" t="str">
        <f t="shared" ca="1" si="4"/>
        <v>Take-Off</v>
      </c>
      <c r="K30" s="7">
        <f t="shared" ca="1" si="11"/>
        <v>135</v>
      </c>
      <c r="L30" s="65">
        <f t="shared" ca="1" si="22"/>
        <v>0.17743825092857546</v>
      </c>
      <c r="M30" s="7">
        <f t="shared" ca="1" si="23"/>
        <v>9</v>
      </c>
      <c r="N30" s="7">
        <f t="shared" ca="1" si="24"/>
        <v>135</v>
      </c>
      <c r="O30" s="7">
        <f t="shared" ca="1" si="25"/>
        <v>144</v>
      </c>
      <c r="P30" s="7">
        <f t="shared" ca="1" si="26"/>
        <v>24</v>
      </c>
      <c r="Q30" s="7">
        <f t="shared" ca="1" si="27"/>
        <v>0</v>
      </c>
      <c r="R30" s="124">
        <f t="shared" ca="1" si="28"/>
        <v>523.52960000000007</v>
      </c>
      <c r="S30" s="124">
        <f t="shared" ca="1" si="29"/>
        <v>1600</v>
      </c>
      <c r="V30" s="7">
        <f t="shared" ca="1" si="30"/>
        <v>1</v>
      </c>
      <c r="W30" s="7">
        <f t="shared" ca="1" si="31"/>
        <v>0</v>
      </c>
      <c r="X30" s="7">
        <f t="shared" ca="1" si="32"/>
        <v>0</v>
      </c>
    </row>
    <row r="31" spans="2:24">
      <c r="B31" s="7">
        <v>17</v>
      </c>
      <c r="C31" s="65">
        <f t="shared" ca="1" si="8"/>
        <v>0.24446566782810519</v>
      </c>
      <c r="D31" s="7">
        <f t="shared" ca="1" si="1"/>
        <v>6</v>
      </c>
      <c r="E31" s="7">
        <f t="shared" ca="1" si="21"/>
        <v>117</v>
      </c>
      <c r="F31" s="65">
        <f t="shared" ca="1" si="9"/>
        <v>0.3946114318745586</v>
      </c>
      <c r="G31" s="66" t="str">
        <f t="shared" ca="1" si="2"/>
        <v>Medium</v>
      </c>
      <c r="H31" s="7">
        <f t="shared" ca="1" si="3"/>
        <v>2</v>
      </c>
      <c r="I31" s="65">
        <f t="shared" ca="1" si="10"/>
        <v>0.92536157159177812</v>
      </c>
      <c r="J31" s="7" t="str">
        <f t="shared" ca="1" si="4"/>
        <v>Landing</v>
      </c>
      <c r="K31" s="7">
        <f t="shared" ca="1" si="11"/>
        <v>144</v>
      </c>
      <c r="L31" s="65">
        <f t="shared" ca="1" si="22"/>
        <v>0.19372233026750096</v>
      </c>
      <c r="M31" s="7">
        <f t="shared" ca="1" si="23"/>
        <v>6</v>
      </c>
      <c r="N31" s="7">
        <f t="shared" ca="1" si="24"/>
        <v>144</v>
      </c>
      <c r="O31" s="7">
        <f t="shared" ca="1" si="25"/>
        <v>150</v>
      </c>
      <c r="P31" s="7">
        <f t="shared" ca="1" si="26"/>
        <v>27</v>
      </c>
      <c r="Q31" s="7">
        <f t="shared" ca="1" si="27"/>
        <v>0</v>
      </c>
      <c r="R31" s="124">
        <f t="shared" ca="1" si="28"/>
        <v>401.57100000000008</v>
      </c>
      <c r="S31" s="124">
        <f t="shared" ca="1" si="29"/>
        <v>1200</v>
      </c>
      <c r="V31" s="7">
        <f t="shared" ca="1" si="30"/>
        <v>0</v>
      </c>
      <c r="W31" s="7">
        <f t="shared" ca="1" si="31"/>
        <v>1</v>
      </c>
      <c r="X31" s="7">
        <f t="shared" ca="1" si="32"/>
        <v>0</v>
      </c>
    </row>
    <row r="32" spans="2:24">
      <c r="B32" s="7">
        <v>18</v>
      </c>
      <c r="C32" s="65">
        <f t="shared" ca="1" si="8"/>
        <v>0.50354614270778209</v>
      </c>
      <c r="D32" s="7">
        <f t="shared" ca="1" si="1"/>
        <v>9</v>
      </c>
      <c r="E32" s="7">
        <f t="shared" ca="1" si="21"/>
        <v>126</v>
      </c>
      <c r="F32" s="65">
        <f t="shared" ca="1" si="9"/>
        <v>0.59154008255864743</v>
      </c>
      <c r="G32" s="66" t="str">
        <f t="shared" ca="1" si="2"/>
        <v>Medium</v>
      </c>
      <c r="H32" s="7">
        <f t="shared" ca="1" si="3"/>
        <v>2</v>
      </c>
      <c r="I32" s="65">
        <f t="shared" ca="1" si="10"/>
        <v>0.74893034536324865</v>
      </c>
      <c r="J32" s="7" t="str">
        <f t="shared" ca="1" si="4"/>
        <v>Landing</v>
      </c>
      <c r="K32" s="7">
        <f t="shared" ca="1" si="11"/>
        <v>150</v>
      </c>
      <c r="L32" s="65">
        <f t="shared" ca="1" si="22"/>
        <v>0.78021938154069415</v>
      </c>
      <c r="M32" s="7">
        <f t="shared" ca="1" si="23"/>
        <v>9</v>
      </c>
      <c r="N32" s="7">
        <f t="shared" ca="1" si="24"/>
        <v>150</v>
      </c>
      <c r="O32" s="7">
        <f t="shared" ca="1" si="25"/>
        <v>159</v>
      </c>
      <c r="P32" s="7">
        <f t="shared" ca="1" si="26"/>
        <v>24</v>
      </c>
      <c r="Q32" s="7">
        <f t="shared" ca="1" si="27"/>
        <v>0</v>
      </c>
      <c r="R32" s="124">
        <f t="shared" ca="1" si="28"/>
        <v>356.95200000000006</v>
      </c>
      <c r="S32" s="124">
        <f t="shared" ca="1" si="29"/>
        <v>1200</v>
      </c>
      <c r="V32" s="7">
        <f t="shared" ca="1" si="30"/>
        <v>0</v>
      </c>
      <c r="W32" s="7">
        <f t="shared" ca="1" si="31"/>
        <v>1</v>
      </c>
      <c r="X32" s="7">
        <f t="shared" ca="1" si="32"/>
        <v>0</v>
      </c>
    </row>
    <row r="33" spans="2:24">
      <c r="B33" s="7">
        <v>19</v>
      </c>
      <c r="C33" s="65">
        <f t="shared" ca="1" si="8"/>
        <v>0.84773683618198981</v>
      </c>
      <c r="D33" s="7">
        <f t="shared" ca="1" si="1"/>
        <v>12</v>
      </c>
      <c r="E33" s="7">
        <f t="shared" ca="1" si="21"/>
        <v>138</v>
      </c>
      <c r="F33" s="65">
        <f t="shared" ca="1" si="9"/>
        <v>0.54758564728019643</v>
      </c>
      <c r="G33" s="66" t="str">
        <f t="shared" ca="1" si="2"/>
        <v>Medium</v>
      </c>
      <c r="H33" s="7">
        <f t="shared" ca="1" si="3"/>
        <v>2</v>
      </c>
      <c r="I33" s="65">
        <f t="shared" ca="1" si="10"/>
        <v>0.15652439025218801</v>
      </c>
      <c r="J33" s="7" t="str">
        <f t="shared" ca="1" si="4"/>
        <v>Take-Off</v>
      </c>
      <c r="K33" s="7">
        <f t="shared" ca="1" si="11"/>
        <v>159</v>
      </c>
      <c r="L33" s="65">
        <f t="shared" ca="1" si="22"/>
        <v>0.56064287487584441</v>
      </c>
      <c r="M33" s="7">
        <f t="shared" ca="1" si="23"/>
        <v>9</v>
      </c>
      <c r="N33" s="7">
        <f t="shared" ca="1" si="24"/>
        <v>159</v>
      </c>
      <c r="O33" s="7">
        <f t="shared" ca="1" si="25"/>
        <v>168</v>
      </c>
      <c r="P33" s="7">
        <f t="shared" ca="1" si="26"/>
        <v>21</v>
      </c>
      <c r="Q33" s="7">
        <f t="shared" ca="1" si="27"/>
        <v>0</v>
      </c>
      <c r="R33" s="124">
        <f t="shared" ca="1" si="28"/>
        <v>166.57760000000002</v>
      </c>
      <c r="S33" s="124">
        <f t="shared" ca="1" si="29"/>
        <v>1200</v>
      </c>
      <c r="V33" s="7">
        <f t="shared" ca="1" si="30"/>
        <v>0</v>
      </c>
      <c r="W33" s="7">
        <f t="shared" ca="1" si="31"/>
        <v>1</v>
      </c>
      <c r="X33" s="7">
        <f t="shared" ca="1" si="32"/>
        <v>0</v>
      </c>
    </row>
    <row r="34" spans="2:24">
      <c r="B34" s="7">
        <v>20</v>
      </c>
      <c r="C34" s="65">
        <f t="shared" ca="1" si="8"/>
        <v>0.89263956054718596</v>
      </c>
      <c r="D34" s="7">
        <f t="shared" ca="1" si="1"/>
        <v>12</v>
      </c>
      <c r="E34" s="7">
        <f t="shared" ca="1" si="21"/>
        <v>150</v>
      </c>
      <c r="F34" s="65">
        <f t="shared" ca="1" si="9"/>
        <v>0.15964708654040538</v>
      </c>
      <c r="G34" s="66" t="str">
        <f t="shared" ca="1" si="2"/>
        <v>Jumbo</v>
      </c>
      <c r="H34" s="7">
        <f t="shared" ca="1" si="3"/>
        <v>1</v>
      </c>
      <c r="I34" s="65">
        <f t="shared" ca="1" si="10"/>
        <v>0.58622181515035843</v>
      </c>
      <c r="J34" s="7" t="str">
        <f t="shared" ca="1" si="4"/>
        <v>Landing</v>
      </c>
      <c r="K34" s="7">
        <f t="shared" ca="1" si="11"/>
        <v>168</v>
      </c>
      <c r="L34" s="65">
        <f t="shared" ca="1" si="22"/>
        <v>0.47621072194469338</v>
      </c>
      <c r="M34" s="7">
        <f t="shared" ca="1" si="23"/>
        <v>9</v>
      </c>
      <c r="N34" s="7">
        <f t="shared" ca="1" si="24"/>
        <v>168</v>
      </c>
      <c r="O34" s="7">
        <f t="shared" ca="1" si="25"/>
        <v>177</v>
      </c>
      <c r="P34" s="7">
        <f t="shared" ca="1" si="26"/>
        <v>18</v>
      </c>
      <c r="Q34" s="7">
        <f t="shared" ca="1" si="27"/>
        <v>0</v>
      </c>
      <c r="R34" s="124">
        <f t="shared" ca="1" si="28"/>
        <v>1606.2840000000003</v>
      </c>
      <c r="S34" s="124">
        <f t="shared" ca="1" si="29"/>
        <v>1600</v>
      </c>
      <c r="V34" s="7">
        <f t="shared" ca="1" si="30"/>
        <v>1</v>
      </c>
      <c r="W34" s="7">
        <f t="shared" ca="1" si="31"/>
        <v>0</v>
      </c>
      <c r="X34" s="7">
        <f t="shared" ca="1" si="32"/>
        <v>0</v>
      </c>
    </row>
    <row r="35" spans="2:24">
      <c r="B35" s="7">
        <v>21</v>
      </c>
      <c r="C35" s="65">
        <f t="shared" ca="1" si="8"/>
        <v>0.59097050854177058</v>
      </c>
      <c r="D35" s="7">
        <f t="shared" ca="1" si="1"/>
        <v>9</v>
      </c>
      <c r="E35" s="7">
        <f t="shared" ca="1" si="21"/>
        <v>159</v>
      </c>
      <c r="F35" s="65">
        <f t="shared" ca="1" si="9"/>
        <v>6.5682339518697952E-2</v>
      </c>
      <c r="G35" s="66" t="str">
        <f t="shared" ca="1" si="2"/>
        <v>Jumbo</v>
      </c>
      <c r="H35" s="7">
        <f t="shared" ca="1" si="3"/>
        <v>1</v>
      </c>
      <c r="I35" s="65">
        <f t="shared" ca="1" si="10"/>
        <v>9.3763314961642696E-2</v>
      </c>
      <c r="J35" s="7" t="str">
        <f t="shared" ca="1" si="4"/>
        <v>Take-Off</v>
      </c>
      <c r="K35" s="7">
        <f t="shared" ca="1" si="11"/>
        <v>177</v>
      </c>
      <c r="L35" s="65">
        <f t="shared" ca="1" si="22"/>
        <v>0.80601780922473187</v>
      </c>
      <c r="M35" s="7">
        <f t="shared" ca="1" si="23"/>
        <v>12</v>
      </c>
      <c r="N35" s="7">
        <f t="shared" ca="1" si="24"/>
        <v>177</v>
      </c>
      <c r="O35" s="7">
        <f t="shared" ca="1" si="25"/>
        <v>189</v>
      </c>
      <c r="P35" s="7">
        <f t="shared" ca="1" si="26"/>
        <v>18</v>
      </c>
      <c r="Q35" s="7">
        <f t="shared" ca="1" si="27"/>
        <v>0</v>
      </c>
      <c r="R35" s="124">
        <f t="shared" ca="1" si="28"/>
        <v>392.64720000000011</v>
      </c>
      <c r="S35" s="124">
        <f t="shared" ca="1" si="29"/>
        <v>1600</v>
      </c>
      <c r="V35" s="7">
        <f t="shared" ca="1" si="30"/>
        <v>1</v>
      </c>
      <c r="W35" s="7">
        <f t="shared" ca="1" si="31"/>
        <v>0</v>
      </c>
      <c r="X35" s="7">
        <f t="shared" ca="1" si="32"/>
        <v>0</v>
      </c>
    </row>
    <row r="36" spans="2:24">
      <c r="B36" s="7">
        <v>22</v>
      </c>
      <c r="C36" s="65">
        <f t="shared" ca="1" si="8"/>
        <v>0.79286675435017773</v>
      </c>
      <c r="D36" s="7">
        <f t="shared" ca="1" si="1"/>
        <v>12</v>
      </c>
      <c r="E36" s="7">
        <f t="shared" ca="1" si="21"/>
        <v>171</v>
      </c>
      <c r="F36" s="65">
        <f t="shared" ca="1" si="9"/>
        <v>0.47558153301992301</v>
      </c>
      <c r="G36" s="66" t="str">
        <f t="shared" ca="1" si="2"/>
        <v>Medium</v>
      </c>
      <c r="H36" s="7">
        <f t="shared" ca="1" si="3"/>
        <v>2</v>
      </c>
      <c r="I36" s="65">
        <f t="shared" ca="1" si="10"/>
        <v>0.50006363067660087</v>
      </c>
      <c r="J36" s="7" t="str">
        <f t="shared" ca="1" si="4"/>
        <v>Landing</v>
      </c>
      <c r="K36" s="7">
        <f t="shared" ca="1" si="11"/>
        <v>189</v>
      </c>
      <c r="L36" s="65">
        <f t="shared" ca="1" si="22"/>
        <v>0.64743559736571388</v>
      </c>
      <c r="M36" s="7">
        <f t="shared" ca="1" si="23"/>
        <v>9</v>
      </c>
      <c r="N36" s="7">
        <f t="shared" ca="1" si="24"/>
        <v>189</v>
      </c>
      <c r="O36" s="7">
        <f t="shared" ca="1" si="25"/>
        <v>198</v>
      </c>
      <c r="P36" s="7">
        <f t="shared" ca="1" si="26"/>
        <v>18</v>
      </c>
      <c r="Q36" s="7">
        <f t="shared" ca="1" si="27"/>
        <v>0</v>
      </c>
      <c r="R36" s="124">
        <f t="shared" ca="1" si="28"/>
        <v>267.71400000000006</v>
      </c>
      <c r="S36" s="124">
        <f t="shared" ca="1" si="29"/>
        <v>1200</v>
      </c>
      <c r="V36" s="7">
        <f t="shared" ca="1" si="30"/>
        <v>0</v>
      </c>
      <c r="W36" s="7">
        <f t="shared" ca="1" si="31"/>
        <v>1</v>
      </c>
      <c r="X36" s="7">
        <f t="shared" ca="1" si="32"/>
        <v>0</v>
      </c>
    </row>
    <row r="37" spans="2:24">
      <c r="B37" s="7">
        <v>23</v>
      </c>
      <c r="C37" s="65">
        <f t="shared" ca="1" si="8"/>
        <v>0.40777124438541013</v>
      </c>
      <c r="D37" s="7">
        <f t="shared" ca="1" si="1"/>
        <v>6</v>
      </c>
      <c r="E37" s="7">
        <f t="shared" ca="1" si="21"/>
        <v>177</v>
      </c>
      <c r="F37" s="65">
        <f t="shared" ca="1" si="9"/>
        <v>0.36247733707071861</v>
      </c>
      <c r="G37" s="66" t="str">
        <f t="shared" ca="1" si="2"/>
        <v>Medium</v>
      </c>
      <c r="H37" s="7">
        <f t="shared" ca="1" si="3"/>
        <v>2</v>
      </c>
      <c r="I37" s="65">
        <f t="shared" ca="1" si="10"/>
        <v>0.80060198039037078</v>
      </c>
      <c r="J37" s="7" t="str">
        <f t="shared" ca="1" si="4"/>
        <v>Landing</v>
      </c>
      <c r="K37" s="7">
        <f t="shared" ca="1" si="11"/>
        <v>198</v>
      </c>
      <c r="L37" s="65">
        <f t="shared" ca="1" si="22"/>
        <v>0.87600708161387941</v>
      </c>
      <c r="M37" s="7">
        <f t="shared" ca="1" si="23"/>
        <v>12</v>
      </c>
      <c r="N37" s="7">
        <f t="shared" ca="1" si="24"/>
        <v>198</v>
      </c>
      <c r="O37" s="7">
        <f t="shared" ca="1" si="25"/>
        <v>210</v>
      </c>
      <c r="P37" s="7">
        <f t="shared" ca="1" si="26"/>
        <v>21</v>
      </c>
      <c r="Q37" s="7">
        <f t="shared" ca="1" si="27"/>
        <v>0</v>
      </c>
      <c r="R37" s="124">
        <f t="shared" ca="1" si="28"/>
        <v>312.33300000000008</v>
      </c>
      <c r="S37" s="124">
        <f t="shared" ca="1" si="29"/>
        <v>1200</v>
      </c>
      <c r="V37" s="7">
        <f t="shared" ca="1" si="30"/>
        <v>0</v>
      </c>
      <c r="W37" s="7">
        <f t="shared" ca="1" si="31"/>
        <v>1</v>
      </c>
      <c r="X37" s="7">
        <f t="shared" ca="1" si="32"/>
        <v>0</v>
      </c>
    </row>
    <row r="38" spans="2:24">
      <c r="B38" s="7">
        <v>24</v>
      </c>
      <c r="C38" s="65">
        <f t="shared" ca="1" si="8"/>
        <v>5.9520404746226996E-2</v>
      </c>
      <c r="D38" s="7">
        <f t="shared" ca="1" si="1"/>
        <v>0</v>
      </c>
      <c r="E38" s="7">
        <f t="shared" ca="1" si="21"/>
        <v>177</v>
      </c>
      <c r="F38" s="65">
        <f t="shared" ca="1" si="9"/>
        <v>0.99397411812827863</v>
      </c>
      <c r="G38" s="66" t="str">
        <f t="shared" ca="1" si="2"/>
        <v>Small</v>
      </c>
      <c r="H38" s="7">
        <f t="shared" ca="1" si="3"/>
        <v>3</v>
      </c>
      <c r="I38" s="65">
        <f t="shared" ca="1" si="10"/>
        <v>0.107461027477328</v>
      </c>
      <c r="J38" s="7" t="str">
        <f t="shared" ca="1" si="4"/>
        <v>Take-Off</v>
      </c>
      <c r="K38" s="7">
        <f t="shared" ca="1" si="11"/>
        <v>210</v>
      </c>
      <c r="L38" s="65">
        <f t="shared" ca="1" si="22"/>
        <v>0.26951879868146134</v>
      </c>
      <c r="M38" s="7">
        <f t="shared" ca="1" si="23"/>
        <v>6</v>
      </c>
      <c r="N38" s="7">
        <f t="shared" ca="1" si="24"/>
        <v>210</v>
      </c>
      <c r="O38" s="7">
        <f t="shared" ca="1" si="25"/>
        <v>216</v>
      </c>
      <c r="P38" s="7">
        <f t="shared" ca="1" si="26"/>
        <v>33</v>
      </c>
      <c r="Q38" s="7">
        <f t="shared" ca="1" si="27"/>
        <v>0</v>
      </c>
      <c r="R38" s="124">
        <f t="shared" ca="1" si="28"/>
        <v>32.720600000000005</v>
      </c>
      <c r="S38" s="124">
        <f t="shared" ca="1" si="29"/>
        <v>850</v>
      </c>
      <c r="V38" s="7">
        <f t="shared" ca="1" si="30"/>
        <v>0</v>
      </c>
      <c r="W38" s="7">
        <f t="shared" ca="1" si="31"/>
        <v>0</v>
      </c>
      <c r="X38" s="7">
        <f t="shared" ca="1" si="32"/>
        <v>1</v>
      </c>
    </row>
    <row r="39" spans="2:24">
      <c r="B39" s="7">
        <v>25</v>
      </c>
      <c r="C39" s="65">
        <f t="shared" ca="1" si="8"/>
        <v>0.67230581914207777</v>
      </c>
      <c r="D39" s="7">
        <f t="shared" ca="1" si="1"/>
        <v>9</v>
      </c>
      <c r="E39" s="7">
        <f t="shared" ca="1" si="21"/>
        <v>186</v>
      </c>
      <c r="F39" s="65">
        <f t="shared" ca="1" si="9"/>
        <v>0.82798028869639084</v>
      </c>
      <c r="G39" s="66" t="str">
        <f t="shared" ca="1" si="2"/>
        <v>Small</v>
      </c>
      <c r="H39" s="7">
        <f t="shared" ca="1" si="3"/>
        <v>3</v>
      </c>
      <c r="I39" s="65">
        <f t="shared" ca="1" si="10"/>
        <v>0.77292924921923523</v>
      </c>
      <c r="J39" s="7" t="str">
        <f t="shared" ca="1" si="4"/>
        <v>Landing</v>
      </c>
      <c r="K39" s="7">
        <f t="shared" ca="1" si="11"/>
        <v>216</v>
      </c>
      <c r="L39" s="65">
        <f t="shared" ca="1" si="22"/>
        <v>0.90136176551096792</v>
      </c>
      <c r="M39" s="7">
        <f t="shared" ca="1" si="23"/>
        <v>9</v>
      </c>
      <c r="N39" s="7">
        <f t="shared" ca="1" si="24"/>
        <v>216</v>
      </c>
      <c r="O39" s="7">
        <f t="shared" ca="1" si="25"/>
        <v>225</v>
      </c>
      <c r="P39" s="7">
        <f t="shared" ca="1" si="26"/>
        <v>30</v>
      </c>
      <c r="Q39" s="7">
        <f t="shared" ca="1" si="27"/>
        <v>0</v>
      </c>
      <c r="R39" s="124">
        <f t="shared" ca="1" si="28"/>
        <v>104.11100000000002</v>
      </c>
      <c r="S39" s="124">
        <f t="shared" ca="1" si="29"/>
        <v>850</v>
      </c>
      <c r="V39" s="7">
        <f t="shared" ca="1" si="30"/>
        <v>0</v>
      </c>
      <c r="W39" s="7">
        <f t="shared" ca="1" si="31"/>
        <v>0</v>
      </c>
      <c r="X39" s="7">
        <f t="shared" ca="1" si="32"/>
        <v>1</v>
      </c>
    </row>
    <row r="40" spans="2:24">
      <c r="B40" s="7">
        <v>26</v>
      </c>
      <c r="C40" s="65">
        <f t="shared" ca="1" si="8"/>
        <v>0.85222137610575177</v>
      </c>
      <c r="D40" s="7">
        <f t="shared" ca="1" si="1"/>
        <v>12</v>
      </c>
      <c r="E40" s="7">
        <f t="shared" ca="1" si="21"/>
        <v>198</v>
      </c>
      <c r="F40" s="65">
        <f t="shared" ca="1" si="9"/>
        <v>0.28106069711293025</v>
      </c>
      <c r="G40" s="66" t="str">
        <f t="shared" ca="1" si="2"/>
        <v>Jumbo</v>
      </c>
      <c r="H40" s="7">
        <f t="shared" ca="1" si="3"/>
        <v>1</v>
      </c>
      <c r="I40" s="65">
        <f t="shared" ca="1" si="10"/>
        <v>0.24933807397317809</v>
      </c>
      <c r="J40" s="7" t="str">
        <f t="shared" ca="1" si="4"/>
        <v>Take-Off</v>
      </c>
      <c r="K40" s="7">
        <f t="shared" ca="1" si="11"/>
        <v>225</v>
      </c>
      <c r="L40" s="65">
        <f t="shared" ca="1" si="22"/>
        <v>2.7983819159401402E-2</v>
      </c>
      <c r="M40" s="7">
        <f t="shared" ca="1" si="23"/>
        <v>6</v>
      </c>
      <c r="N40" s="7">
        <f t="shared" ca="1" si="24"/>
        <v>225</v>
      </c>
      <c r="O40" s="7">
        <f t="shared" ca="1" si="25"/>
        <v>231</v>
      </c>
      <c r="P40" s="7">
        <f t="shared" ca="1" si="26"/>
        <v>27</v>
      </c>
      <c r="Q40" s="7">
        <f t="shared" ca="1" si="27"/>
        <v>0</v>
      </c>
      <c r="R40" s="124">
        <f t="shared" ca="1" si="28"/>
        <v>588.97080000000017</v>
      </c>
      <c r="S40" s="124">
        <f t="shared" ca="1" si="29"/>
        <v>1600</v>
      </c>
      <c r="V40" s="7">
        <f t="shared" ca="1" si="30"/>
        <v>1</v>
      </c>
      <c r="W40" s="7">
        <f t="shared" ca="1" si="31"/>
        <v>0</v>
      </c>
      <c r="X40" s="7">
        <f t="shared" ca="1" si="32"/>
        <v>0</v>
      </c>
    </row>
    <row r="41" spans="2:24">
      <c r="B41" s="7">
        <v>27</v>
      </c>
      <c r="C41" s="65">
        <f t="shared" ca="1" si="8"/>
        <v>0.4295422729095596</v>
      </c>
      <c r="D41" s="7">
        <f t="shared" ca="1" si="1"/>
        <v>6</v>
      </c>
      <c r="E41" s="7">
        <f t="shared" ca="1" si="21"/>
        <v>204</v>
      </c>
      <c r="F41" s="65">
        <f t="shared" ca="1" si="9"/>
        <v>0.69584252147130887</v>
      </c>
      <c r="G41" s="66" t="str">
        <f t="shared" ca="1" si="2"/>
        <v>Medium</v>
      </c>
      <c r="H41" s="7">
        <f t="shared" ca="1" si="3"/>
        <v>2</v>
      </c>
      <c r="I41" s="65">
        <f t="shared" ca="1" si="10"/>
        <v>0.87809633657720698</v>
      </c>
      <c r="J41" s="7" t="str">
        <f t="shared" ca="1" si="4"/>
        <v>Landing</v>
      </c>
      <c r="K41" s="7">
        <f t="shared" ca="1" si="11"/>
        <v>231</v>
      </c>
      <c r="L41" s="65">
        <f t="shared" ca="1" si="22"/>
        <v>0.73239655021107763</v>
      </c>
      <c r="M41" s="7">
        <f t="shared" ca="1" si="23"/>
        <v>9</v>
      </c>
      <c r="N41" s="7">
        <f t="shared" ca="1" si="24"/>
        <v>231</v>
      </c>
      <c r="O41" s="7">
        <f t="shared" ca="1" si="25"/>
        <v>240</v>
      </c>
      <c r="P41" s="7">
        <f t="shared" ca="1" si="26"/>
        <v>27</v>
      </c>
      <c r="Q41" s="7">
        <f t="shared" ca="1" si="27"/>
        <v>0</v>
      </c>
      <c r="R41" s="124">
        <f t="shared" ca="1" si="28"/>
        <v>401.57100000000008</v>
      </c>
      <c r="S41" s="124">
        <f t="shared" ca="1" si="29"/>
        <v>1200</v>
      </c>
      <c r="V41" s="7">
        <f t="shared" ca="1" si="30"/>
        <v>0</v>
      </c>
      <c r="W41" s="7">
        <f t="shared" ca="1" si="31"/>
        <v>1</v>
      </c>
      <c r="X41" s="7">
        <f t="shared" ca="1" si="32"/>
        <v>0</v>
      </c>
    </row>
    <row r="42" spans="2:24">
      <c r="B42" s="7">
        <v>28</v>
      </c>
      <c r="C42" s="65">
        <f t="shared" ca="1" si="8"/>
        <v>0.82190729707979282</v>
      </c>
      <c r="D42" s="7">
        <f t="shared" ca="1" si="1"/>
        <v>12</v>
      </c>
      <c r="E42" s="7">
        <f t="shared" ca="1" si="21"/>
        <v>216</v>
      </c>
      <c r="F42" s="65">
        <f t="shared" ca="1" si="9"/>
        <v>0.99200176732581169</v>
      </c>
      <c r="G42" s="66" t="str">
        <f t="shared" ca="1" si="2"/>
        <v>Small</v>
      </c>
      <c r="H42" s="7">
        <f t="shared" ca="1" si="3"/>
        <v>3</v>
      </c>
      <c r="I42" s="65">
        <f t="shared" ca="1" si="10"/>
        <v>0.54767689436066824</v>
      </c>
      <c r="J42" s="7" t="str">
        <f t="shared" ca="1" si="4"/>
        <v>Landing</v>
      </c>
      <c r="K42" s="7">
        <f t="shared" ca="1" si="11"/>
        <v>240</v>
      </c>
      <c r="L42" s="65">
        <f t="shared" ca="1" si="22"/>
        <v>0.87308525731276154</v>
      </c>
      <c r="M42" s="7">
        <f t="shared" ca="1" si="23"/>
        <v>9</v>
      </c>
      <c r="N42" s="7">
        <f t="shared" ca="1" si="24"/>
        <v>240</v>
      </c>
      <c r="O42" s="7">
        <f t="shared" ca="1" si="25"/>
        <v>249</v>
      </c>
      <c r="P42" s="7">
        <f t="shared" ca="1" si="26"/>
        <v>24</v>
      </c>
      <c r="Q42" s="7">
        <f t="shared" ca="1" si="27"/>
        <v>0</v>
      </c>
      <c r="R42" s="124">
        <f t="shared" ca="1" si="28"/>
        <v>83.288800000000009</v>
      </c>
      <c r="S42" s="124">
        <f t="shared" ca="1" si="29"/>
        <v>850</v>
      </c>
      <c r="V42" s="7">
        <f t="shared" ca="1" si="30"/>
        <v>0</v>
      </c>
      <c r="W42" s="7">
        <f t="shared" ca="1" si="31"/>
        <v>0</v>
      </c>
      <c r="X42" s="7">
        <f t="shared" ca="1" si="32"/>
        <v>1</v>
      </c>
    </row>
    <row r="43" spans="2:24">
      <c r="B43" s="7">
        <v>29</v>
      </c>
      <c r="C43" s="65">
        <f t="shared" ca="1" si="8"/>
        <v>0.39747877052888592</v>
      </c>
      <c r="D43" s="7">
        <f t="shared" ca="1" si="1"/>
        <v>6</v>
      </c>
      <c r="E43" s="7">
        <f t="shared" ca="1" si="21"/>
        <v>222</v>
      </c>
      <c r="F43" s="65">
        <f t="shared" ca="1" si="9"/>
        <v>0.34779523719914429</v>
      </c>
      <c r="G43" s="66" t="str">
        <f t="shared" ca="1" si="2"/>
        <v>Jumbo</v>
      </c>
      <c r="H43" s="7">
        <f t="shared" ca="1" si="3"/>
        <v>1</v>
      </c>
      <c r="I43" s="65">
        <f t="shared" ca="1" si="10"/>
        <v>4.7628060604287592E-2</v>
      </c>
      <c r="J43" s="7" t="str">
        <f t="shared" ca="1" si="4"/>
        <v>Take-Off</v>
      </c>
      <c r="K43" s="7">
        <f t="shared" ca="1" si="11"/>
        <v>249</v>
      </c>
      <c r="L43" s="65">
        <f t="shared" ca="1" si="22"/>
        <v>0.27858471871237689</v>
      </c>
      <c r="M43" s="7">
        <f t="shared" ca="1" si="23"/>
        <v>9</v>
      </c>
      <c r="N43" s="7">
        <f t="shared" ca="1" si="24"/>
        <v>249</v>
      </c>
      <c r="O43" s="7">
        <f t="shared" ca="1" si="25"/>
        <v>258</v>
      </c>
      <c r="P43" s="7">
        <f t="shared" ca="1" si="26"/>
        <v>27</v>
      </c>
      <c r="Q43" s="7">
        <f t="shared" ca="1" si="27"/>
        <v>0</v>
      </c>
      <c r="R43" s="124">
        <f t="shared" ca="1" si="28"/>
        <v>588.97080000000017</v>
      </c>
      <c r="S43" s="124">
        <f t="shared" ca="1" si="29"/>
        <v>1600</v>
      </c>
      <c r="V43" s="7">
        <f t="shared" ca="1" si="30"/>
        <v>1</v>
      </c>
      <c r="W43" s="7">
        <f t="shared" ca="1" si="31"/>
        <v>0</v>
      </c>
      <c r="X43" s="7">
        <f t="shared" ca="1" si="32"/>
        <v>0</v>
      </c>
    </row>
    <row r="44" spans="2:24">
      <c r="B44" s="7">
        <v>30</v>
      </c>
      <c r="C44" s="65">
        <f t="shared" ca="1" si="8"/>
        <v>0.67724917708587129</v>
      </c>
      <c r="D44" s="7">
        <f t="shared" ca="1" si="1"/>
        <v>9</v>
      </c>
      <c r="E44" s="7">
        <f t="shared" ca="1" si="21"/>
        <v>231</v>
      </c>
      <c r="F44" s="65">
        <f t="shared" ca="1" si="9"/>
        <v>0.65649530826552216</v>
      </c>
      <c r="G44" s="66" t="str">
        <f t="shared" ca="1" si="2"/>
        <v>Medium</v>
      </c>
      <c r="H44" s="7">
        <f t="shared" ca="1" si="3"/>
        <v>2</v>
      </c>
      <c r="I44" s="65">
        <f t="shared" ca="1" si="10"/>
        <v>3.1078835775492197E-2</v>
      </c>
      <c r="J44" s="7" t="str">
        <f t="shared" ca="1" si="4"/>
        <v>Take-Off</v>
      </c>
      <c r="K44" s="7">
        <f t="shared" ca="1" si="11"/>
        <v>258</v>
      </c>
      <c r="L44" s="65">
        <f t="shared" ca="1" si="22"/>
        <v>0.66611491356557384</v>
      </c>
      <c r="M44" s="7">
        <f t="shared" ca="1" si="23"/>
        <v>9</v>
      </c>
      <c r="N44" s="7">
        <f t="shared" ca="1" si="24"/>
        <v>258</v>
      </c>
      <c r="O44" s="7">
        <f t="shared" ca="1" si="25"/>
        <v>267</v>
      </c>
      <c r="P44" s="7">
        <f t="shared" ca="1" si="26"/>
        <v>27</v>
      </c>
      <c r="Q44" s="7">
        <f t="shared" ca="1" si="27"/>
        <v>0</v>
      </c>
      <c r="R44" s="124">
        <f t="shared" ca="1" si="28"/>
        <v>214.17120000000003</v>
      </c>
      <c r="S44" s="124">
        <f t="shared" ca="1" si="29"/>
        <v>1200</v>
      </c>
      <c r="V44" s="7">
        <f t="shared" ca="1" si="30"/>
        <v>0</v>
      </c>
      <c r="W44" s="7">
        <f t="shared" ca="1" si="31"/>
        <v>1</v>
      </c>
      <c r="X44" s="7">
        <f t="shared" ca="1" si="32"/>
        <v>0</v>
      </c>
    </row>
    <row r="45" spans="2:24">
      <c r="B45" s="7">
        <v>31</v>
      </c>
      <c r="C45" s="65">
        <f t="shared" ca="1" si="8"/>
        <v>0.15537947655113671</v>
      </c>
      <c r="D45" s="7">
        <f t="shared" ca="1" si="1"/>
        <v>6</v>
      </c>
      <c r="E45" s="7">
        <f t="shared" ca="1" si="21"/>
        <v>237</v>
      </c>
      <c r="F45" s="65">
        <f t="shared" ca="1" si="9"/>
        <v>0.68856385025523714</v>
      </c>
      <c r="G45" s="66" t="str">
        <f t="shared" ca="1" si="2"/>
        <v>Medium</v>
      </c>
      <c r="H45" s="7">
        <f t="shared" ca="1" si="3"/>
        <v>2</v>
      </c>
      <c r="I45" s="65">
        <f t="shared" ca="1" si="10"/>
        <v>0.45168471555970213</v>
      </c>
      <c r="J45" s="7" t="str">
        <f t="shared" ca="1" si="4"/>
        <v>Take-Off</v>
      </c>
      <c r="K45" s="7">
        <f t="shared" ca="1" si="11"/>
        <v>267</v>
      </c>
      <c r="L45" s="65">
        <f t="shared" ca="1" si="22"/>
        <v>0.98874900253283293</v>
      </c>
      <c r="M45" s="7">
        <f t="shared" ca="1" si="23"/>
        <v>12</v>
      </c>
      <c r="N45" s="7">
        <f t="shared" ca="1" si="24"/>
        <v>267</v>
      </c>
      <c r="O45" s="7">
        <f t="shared" ca="1" si="25"/>
        <v>279</v>
      </c>
      <c r="P45" s="7">
        <f t="shared" ca="1" si="26"/>
        <v>30</v>
      </c>
      <c r="Q45" s="7">
        <f t="shared" ca="1" si="27"/>
        <v>0</v>
      </c>
      <c r="R45" s="124">
        <f t="shared" ca="1" si="28"/>
        <v>237.96800000000005</v>
      </c>
      <c r="S45" s="124">
        <f t="shared" ca="1" si="29"/>
        <v>1200</v>
      </c>
      <c r="V45" s="7">
        <f t="shared" ca="1" si="30"/>
        <v>0</v>
      </c>
      <c r="W45" s="7">
        <f t="shared" ca="1" si="31"/>
        <v>1</v>
      </c>
      <c r="X45" s="7">
        <f t="shared" ca="1" si="32"/>
        <v>0</v>
      </c>
    </row>
    <row r="46" spans="2:24">
      <c r="B46" s="7">
        <v>32</v>
      </c>
      <c r="C46" s="65">
        <f t="shared" ca="1" si="8"/>
        <v>0.67892090317431342</v>
      </c>
      <c r="D46" s="7">
        <f t="shared" ca="1" si="1"/>
        <v>9</v>
      </c>
      <c r="E46" s="7">
        <f t="shared" ca="1" si="21"/>
        <v>246</v>
      </c>
      <c r="F46" s="65">
        <f t="shared" ca="1" si="9"/>
        <v>0.26409921420818716</v>
      </c>
      <c r="G46" s="66" t="str">
        <f t="shared" ca="1" si="2"/>
        <v>Jumbo</v>
      </c>
      <c r="H46" s="7">
        <f t="shared" ca="1" si="3"/>
        <v>1</v>
      </c>
      <c r="I46" s="65">
        <f t="shared" ca="1" si="10"/>
        <v>0.5755937681938752</v>
      </c>
      <c r="J46" s="7" t="str">
        <f t="shared" ca="1" si="4"/>
        <v>Landing</v>
      </c>
      <c r="K46" s="7">
        <f t="shared" ca="1" si="11"/>
        <v>279</v>
      </c>
      <c r="L46" s="65">
        <f t="shared" ca="1" si="22"/>
        <v>0.37992206337864876</v>
      </c>
      <c r="M46" s="7">
        <f t="shared" ca="1" si="23"/>
        <v>9</v>
      </c>
      <c r="N46" s="7">
        <f t="shared" ca="1" si="24"/>
        <v>279</v>
      </c>
      <c r="O46" s="7">
        <f t="shared" ca="1" si="25"/>
        <v>288</v>
      </c>
      <c r="P46" s="7">
        <f t="shared" ca="1" si="26"/>
        <v>33</v>
      </c>
      <c r="Q46" s="7">
        <f t="shared" ca="1" si="27"/>
        <v>0</v>
      </c>
      <c r="R46" s="124">
        <f t="shared" ca="1" si="28"/>
        <v>2944.8540000000003</v>
      </c>
      <c r="S46" s="124">
        <f t="shared" ca="1" si="29"/>
        <v>1600</v>
      </c>
      <c r="V46" s="7">
        <f t="shared" ca="1" si="30"/>
        <v>1</v>
      </c>
      <c r="W46" s="7">
        <f t="shared" ca="1" si="31"/>
        <v>0</v>
      </c>
      <c r="X46" s="7">
        <f t="shared" ca="1" si="32"/>
        <v>0</v>
      </c>
    </row>
    <row r="47" spans="2:24">
      <c r="B47" s="7">
        <v>33</v>
      </c>
      <c r="C47" s="65">
        <f t="shared" ca="1" si="8"/>
        <v>0.57509846431269318</v>
      </c>
      <c r="D47" s="7">
        <f t="shared" ca="1" si="1"/>
        <v>9</v>
      </c>
      <c r="E47" s="7">
        <f t="shared" ca="1" si="21"/>
        <v>255</v>
      </c>
      <c r="F47" s="65">
        <f t="shared" ca="1" si="9"/>
        <v>0.77222025173408926</v>
      </c>
      <c r="G47" s="66" t="str">
        <f t="shared" ca="1" si="2"/>
        <v>Medium</v>
      </c>
      <c r="H47" s="7">
        <f t="shared" ca="1" si="3"/>
        <v>2</v>
      </c>
      <c r="I47" s="65">
        <f t="shared" ca="1" si="10"/>
        <v>0.7963470349789179</v>
      </c>
      <c r="J47" s="7" t="str">
        <f t="shared" ca="1" si="4"/>
        <v>Landing</v>
      </c>
      <c r="K47" s="7">
        <f t="shared" ca="1" si="11"/>
        <v>288</v>
      </c>
      <c r="L47" s="65">
        <f t="shared" ca="1" si="22"/>
        <v>0.4358040177907978</v>
      </c>
      <c r="M47" s="7">
        <f t="shared" ca="1" si="23"/>
        <v>9</v>
      </c>
      <c r="N47" s="7">
        <f t="shared" ca="1" si="24"/>
        <v>288</v>
      </c>
      <c r="O47" s="7">
        <f t="shared" ca="1" si="25"/>
        <v>297</v>
      </c>
      <c r="P47" s="7">
        <f t="shared" ca="1" si="26"/>
        <v>33</v>
      </c>
      <c r="Q47" s="7">
        <f t="shared" ca="1" si="27"/>
        <v>0</v>
      </c>
      <c r="R47" s="124">
        <f t="shared" ca="1" si="28"/>
        <v>490.80900000000008</v>
      </c>
      <c r="S47" s="124">
        <f t="shared" ca="1" si="29"/>
        <v>1200</v>
      </c>
      <c r="V47" s="7">
        <f t="shared" ca="1" si="30"/>
        <v>0</v>
      </c>
      <c r="W47" s="7">
        <f t="shared" ca="1" si="31"/>
        <v>1</v>
      </c>
      <c r="X47" s="7">
        <f t="shared" ca="1" si="32"/>
        <v>0</v>
      </c>
    </row>
    <row r="48" spans="2:24">
      <c r="B48" s="7">
        <v>34</v>
      </c>
      <c r="C48" s="65">
        <f t="shared" ca="1" si="8"/>
        <v>0.95138911221994882</v>
      </c>
      <c r="D48" s="7">
        <f t="shared" ca="1" si="1"/>
        <v>12</v>
      </c>
      <c r="E48" s="7">
        <f t="shared" ca="1" si="21"/>
        <v>267</v>
      </c>
      <c r="F48" s="65">
        <f t="shared" ca="1" si="9"/>
        <v>0.81873039377334889</v>
      </c>
      <c r="G48" s="66" t="str">
        <f t="shared" ca="1" si="2"/>
        <v>Small</v>
      </c>
      <c r="H48" s="7">
        <f t="shared" ca="1" si="3"/>
        <v>3</v>
      </c>
      <c r="I48" s="65">
        <f t="shared" ca="1" si="10"/>
        <v>0.56430114755659688</v>
      </c>
      <c r="J48" s="7" t="str">
        <f t="shared" ca="1" si="4"/>
        <v>Landing</v>
      </c>
      <c r="K48" s="7">
        <f t="shared" ca="1" si="11"/>
        <v>297</v>
      </c>
      <c r="L48" s="65">
        <f t="shared" ca="1" si="22"/>
        <v>1.9419326686512473E-2</v>
      </c>
      <c r="M48" s="7">
        <f t="shared" ca="1" si="23"/>
        <v>6</v>
      </c>
      <c r="N48" s="7">
        <f t="shared" ca="1" si="24"/>
        <v>297</v>
      </c>
      <c r="O48" s="7">
        <f t="shared" ca="1" si="25"/>
        <v>303</v>
      </c>
      <c r="P48" s="7">
        <f t="shared" ca="1" si="26"/>
        <v>30</v>
      </c>
      <c r="Q48" s="7">
        <f t="shared" ca="1" si="27"/>
        <v>0</v>
      </c>
      <c r="R48" s="124">
        <f t="shared" ca="1" si="28"/>
        <v>104.11100000000002</v>
      </c>
      <c r="S48" s="124">
        <f t="shared" ca="1" si="29"/>
        <v>850</v>
      </c>
      <c r="V48" s="7">
        <f t="shared" ca="1" si="30"/>
        <v>0</v>
      </c>
      <c r="W48" s="7">
        <f t="shared" ca="1" si="31"/>
        <v>0</v>
      </c>
      <c r="X48" s="7">
        <f t="shared" ca="1" si="32"/>
        <v>1</v>
      </c>
    </row>
    <row r="49" spans="2:24">
      <c r="B49" s="7">
        <v>35</v>
      </c>
      <c r="C49" s="65">
        <f t="shared" ca="1" si="8"/>
        <v>0.6102953619915954</v>
      </c>
      <c r="D49" s="7">
        <f t="shared" ca="1" si="1"/>
        <v>9</v>
      </c>
      <c r="E49" s="7">
        <f t="shared" ca="1" si="21"/>
        <v>276</v>
      </c>
      <c r="F49" s="65">
        <f t="shared" ca="1" si="9"/>
        <v>0.13908740964706534</v>
      </c>
      <c r="G49" s="66" t="str">
        <f t="shared" ca="1" si="2"/>
        <v>Jumbo</v>
      </c>
      <c r="H49" s="7">
        <f t="shared" ca="1" si="3"/>
        <v>1</v>
      </c>
      <c r="I49" s="65">
        <f t="shared" ca="1" si="10"/>
        <v>0.72162641391907756</v>
      </c>
      <c r="J49" s="7" t="str">
        <f t="shared" ca="1" si="4"/>
        <v>Landing</v>
      </c>
      <c r="K49" s="7">
        <f t="shared" ca="1" si="11"/>
        <v>303</v>
      </c>
      <c r="L49" s="65">
        <f t="shared" ca="1" si="22"/>
        <v>0.15652532531085017</v>
      </c>
      <c r="M49" s="7">
        <f t="shared" ca="1" si="23"/>
        <v>9</v>
      </c>
      <c r="N49" s="7">
        <f t="shared" ca="1" si="24"/>
        <v>303</v>
      </c>
      <c r="O49" s="7">
        <f t="shared" ca="1" si="25"/>
        <v>312</v>
      </c>
      <c r="P49" s="7">
        <f t="shared" ca="1" si="26"/>
        <v>27</v>
      </c>
      <c r="Q49" s="7">
        <f t="shared" ca="1" si="27"/>
        <v>0</v>
      </c>
      <c r="R49" s="124">
        <f t="shared" ca="1" si="28"/>
        <v>2409.4260000000004</v>
      </c>
      <c r="S49" s="124">
        <f t="shared" ca="1" si="29"/>
        <v>1600</v>
      </c>
      <c r="V49" s="7">
        <f t="shared" ca="1" si="30"/>
        <v>1</v>
      </c>
      <c r="W49" s="7">
        <f t="shared" ca="1" si="31"/>
        <v>0</v>
      </c>
      <c r="X49" s="7">
        <f t="shared" ca="1" si="32"/>
        <v>0</v>
      </c>
    </row>
    <row r="50" spans="2:24">
      <c r="B50" s="7">
        <v>36</v>
      </c>
      <c r="C50" s="65">
        <f t="shared" ca="1" si="8"/>
        <v>0.78944859018691238</v>
      </c>
      <c r="D50" s="7">
        <f t="shared" ca="1" si="1"/>
        <v>12</v>
      </c>
      <c r="E50" s="7">
        <f t="shared" ca="1" si="21"/>
        <v>288</v>
      </c>
      <c r="F50" s="65">
        <f t="shared" ca="1" si="9"/>
        <v>0.54949617309399457</v>
      </c>
      <c r="G50" s="66" t="str">
        <f t="shared" ca="1" si="2"/>
        <v>Medium</v>
      </c>
      <c r="H50" s="7">
        <f t="shared" ca="1" si="3"/>
        <v>2</v>
      </c>
      <c r="I50" s="65">
        <f t="shared" ca="1" si="10"/>
        <v>0.58683093479845672</v>
      </c>
      <c r="J50" s="7" t="str">
        <f t="shared" ca="1" si="4"/>
        <v>Landing</v>
      </c>
      <c r="K50" s="7">
        <f t="shared" ca="1" si="11"/>
        <v>312</v>
      </c>
      <c r="L50" s="65">
        <f t="shared" ca="1" si="22"/>
        <v>0.65395395628951958</v>
      </c>
      <c r="M50" s="7">
        <f t="shared" ca="1" si="23"/>
        <v>9</v>
      </c>
      <c r="N50" s="7">
        <f t="shared" ca="1" si="24"/>
        <v>312</v>
      </c>
      <c r="O50" s="7">
        <f t="shared" ca="1" si="25"/>
        <v>321</v>
      </c>
      <c r="P50" s="7">
        <f t="shared" ca="1" si="26"/>
        <v>24</v>
      </c>
      <c r="Q50" s="7">
        <f t="shared" ca="1" si="27"/>
        <v>0</v>
      </c>
      <c r="R50" s="124">
        <f t="shared" ca="1" si="28"/>
        <v>356.95200000000006</v>
      </c>
      <c r="S50" s="124">
        <f t="shared" ca="1" si="29"/>
        <v>1200</v>
      </c>
      <c r="V50" s="7">
        <f t="shared" ca="1" si="30"/>
        <v>0</v>
      </c>
      <c r="W50" s="7">
        <f t="shared" ca="1" si="31"/>
        <v>1</v>
      </c>
      <c r="X50" s="7">
        <f t="shared" ca="1" si="32"/>
        <v>0</v>
      </c>
    </row>
    <row r="51" spans="2:24">
      <c r="B51" s="7">
        <v>37</v>
      </c>
      <c r="C51" s="65">
        <f t="shared" ca="1" si="8"/>
        <v>2.8053259148780429E-2</v>
      </c>
      <c r="D51" s="7">
        <f t="shared" ca="1" si="1"/>
        <v>0</v>
      </c>
      <c r="E51" s="7">
        <f t="shared" ca="1" si="21"/>
        <v>288</v>
      </c>
      <c r="F51" s="65">
        <f t="shared" ca="1" si="9"/>
        <v>0.73886833336078184</v>
      </c>
      <c r="G51" s="66" t="str">
        <f t="shared" ca="1" si="2"/>
        <v>Medium</v>
      </c>
      <c r="H51" s="7">
        <f t="shared" ca="1" si="3"/>
        <v>2</v>
      </c>
      <c r="I51" s="65">
        <f t="shared" ca="1" si="10"/>
        <v>0.21197434506111368</v>
      </c>
      <c r="J51" s="7" t="str">
        <f t="shared" ca="1" si="4"/>
        <v>Take-Off</v>
      </c>
      <c r="K51" s="7">
        <f t="shared" ca="1" si="11"/>
        <v>321</v>
      </c>
      <c r="L51" s="65">
        <f t="shared" ca="1" si="22"/>
        <v>0.74084086144609151</v>
      </c>
      <c r="M51" s="7">
        <f t="shared" ca="1" si="23"/>
        <v>9</v>
      </c>
      <c r="N51" s="7">
        <f t="shared" ca="1" si="24"/>
        <v>321</v>
      </c>
      <c r="O51" s="7">
        <f t="shared" ca="1" si="25"/>
        <v>330</v>
      </c>
      <c r="P51" s="7">
        <f t="shared" ca="1" si="26"/>
        <v>33</v>
      </c>
      <c r="Q51" s="7">
        <f t="shared" ca="1" si="27"/>
        <v>0</v>
      </c>
      <c r="R51" s="124">
        <f t="shared" ca="1" si="28"/>
        <v>261.76480000000004</v>
      </c>
      <c r="S51" s="124">
        <f t="shared" ca="1" si="29"/>
        <v>1200</v>
      </c>
      <c r="V51" s="7">
        <f t="shared" ca="1" si="30"/>
        <v>0</v>
      </c>
      <c r="W51" s="7">
        <f t="shared" ca="1" si="31"/>
        <v>1</v>
      </c>
      <c r="X51" s="7">
        <f t="shared" ca="1" si="32"/>
        <v>0</v>
      </c>
    </row>
    <row r="52" spans="2:24">
      <c r="B52" s="7">
        <v>38</v>
      </c>
      <c r="C52" s="65">
        <f t="shared" ca="1" si="8"/>
        <v>0.15581876571942399</v>
      </c>
      <c r="D52" s="7">
        <f t="shared" ca="1" si="1"/>
        <v>6</v>
      </c>
      <c r="E52" s="7">
        <f t="shared" ca="1" si="21"/>
        <v>294</v>
      </c>
      <c r="F52" s="65">
        <f t="shared" ca="1" si="9"/>
        <v>0.66826881494014612</v>
      </c>
      <c r="G52" s="66" t="str">
        <f t="shared" ca="1" si="2"/>
        <v>Medium</v>
      </c>
      <c r="H52" s="7">
        <f t="shared" ca="1" si="3"/>
        <v>2</v>
      </c>
      <c r="I52" s="65">
        <f t="shared" ca="1" si="10"/>
        <v>0.72739293713963127</v>
      </c>
      <c r="J52" s="7" t="str">
        <f t="shared" ca="1" si="4"/>
        <v>Landing</v>
      </c>
      <c r="K52" s="7">
        <f t="shared" ca="1" si="11"/>
        <v>330</v>
      </c>
      <c r="L52" s="65">
        <f t="shared" ca="1" si="22"/>
        <v>0.89296626153304748</v>
      </c>
      <c r="M52" s="7">
        <f t="shared" ca="1" si="23"/>
        <v>12</v>
      </c>
      <c r="N52" s="7">
        <f t="shared" ca="1" si="24"/>
        <v>330</v>
      </c>
      <c r="O52" s="7">
        <f t="shared" ca="1" si="25"/>
        <v>342</v>
      </c>
      <c r="P52" s="7">
        <f t="shared" ca="1" si="26"/>
        <v>36</v>
      </c>
      <c r="Q52" s="7">
        <f t="shared" ca="1" si="27"/>
        <v>0</v>
      </c>
      <c r="R52" s="124">
        <f t="shared" ca="1" si="28"/>
        <v>535.42800000000011</v>
      </c>
      <c r="S52" s="124">
        <f t="shared" ca="1" si="29"/>
        <v>1200</v>
      </c>
      <c r="V52" s="7">
        <f t="shared" ca="1" si="30"/>
        <v>0</v>
      </c>
      <c r="W52" s="7">
        <f t="shared" ca="1" si="31"/>
        <v>1</v>
      </c>
      <c r="X52" s="7">
        <f t="shared" ca="1" si="32"/>
        <v>0</v>
      </c>
    </row>
    <row r="53" spans="2:24">
      <c r="B53" s="7">
        <v>39</v>
      </c>
      <c r="C53" s="65">
        <f t="shared" ca="1" si="8"/>
        <v>0.91832665039397965</v>
      </c>
      <c r="D53" s="7">
        <f t="shared" ca="1" si="1"/>
        <v>12</v>
      </c>
      <c r="E53" s="7">
        <f t="shared" ca="1" si="21"/>
        <v>306</v>
      </c>
      <c r="F53" s="65">
        <f t="shared" ca="1" si="9"/>
        <v>0.5367772252564581</v>
      </c>
      <c r="G53" s="66" t="str">
        <f t="shared" ca="1" si="2"/>
        <v>Medium</v>
      </c>
      <c r="H53" s="7">
        <f t="shared" ca="1" si="3"/>
        <v>2</v>
      </c>
      <c r="I53" s="65">
        <f t="shared" ca="1" si="10"/>
        <v>0.69023921330113502</v>
      </c>
      <c r="J53" s="7" t="str">
        <f t="shared" ca="1" si="4"/>
        <v>Landing</v>
      </c>
      <c r="K53" s="7">
        <f t="shared" ca="1" si="11"/>
        <v>342</v>
      </c>
      <c r="L53" s="65">
        <f t="shared" ca="1" si="22"/>
        <v>1.4025859946126595E-2</v>
      </c>
      <c r="M53" s="7">
        <f t="shared" ca="1" si="23"/>
        <v>6</v>
      </c>
      <c r="N53" s="7">
        <f t="shared" ca="1" si="24"/>
        <v>342</v>
      </c>
      <c r="O53" s="7">
        <f t="shared" ca="1" si="25"/>
        <v>348</v>
      </c>
      <c r="P53" s="7">
        <f t="shared" ca="1" si="26"/>
        <v>36</v>
      </c>
      <c r="Q53" s="7">
        <f t="shared" ca="1" si="27"/>
        <v>0</v>
      </c>
      <c r="R53" s="124">
        <f t="shared" ca="1" si="28"/>
        <v>535.42800000000011</v>
      </c>
      <c r="S53" s="124">
        <f t="shared" ca="1" si="29"/>
        <v>1200</v>
      </c>
      <c r="V53" s="7">
        <f t="shared" ca="1" si="30"/>
        <v>0</v>
      </c>
      <c r="W53" s="7">
        <f t="shared" ca="1" si="31"/>
        <v>1</v>
      </c>
      <c r="X53" s="7">
        <f t="shared" ca="1" si="32"/>
        <v>0</v>
      </c>
    </row>
    <row r="54" spans="2:24">
      <c r="B54" s="7">
        <v>40</v>
      </c>
      <c r="C54" s="65">
        <f t="shared" ca="1" si="8"/>
        <v>0.71937934112912238</v>
      </c>
      <c r="D54" s="7">
        <f t="shared" ca="1" si="1"/>
        <v>9</v>
      </c>
      <c r="E54" s="7">
        <f t="shared" ca="1" si="21"/>
        <v>315</v>
      </c>
      <c r="F54" s="65">
        <f t="shared" ca="1" si="9"/>
        <v>0.90766022153408477</v>
      </c>
      <c r="G54" s="66" t="str">
        <f t="shared" ca="1" si="2"/>
        <v>Small</v>
      </c>
      <c r="H54" s="7">
        <f t="shared" ca="1" si="3"/>
        <v>3</v>
      </c>
      <c r="I54" s="65">
        <f t="shared" ca="1" si="10"/>
        <v>9.8281402482730984E-2</v>
      </c>
      <c r="J54" s="7" t="str">
        <f t="shared" ca="1" si="4"/>
        <v>Take-Off</v>
      </c>
      <c r="K54" s="7">
        <f t="shared" ca="1" si="11"/>
        <v>348</v>
      </c>
      <c r="L54" s="65">
        <f t="shared" ca="1" si="22"/>
        <v>0.2171349018049531</v>
      </c>
      <c r="M54" s="7">
        <f t="shared" ca="1" si="23"/>
        <v>6</v>
      </c>
      <c r="N54" s="7">
        <f t="shared" ca="1" si="24"/>
        <v>348</v>
      </c>
      <c r="O54" s="7">
        <f t="shared" ca="1" si="25"/>
        <v>354</v>
      </c>
      <c r="P54" s="7">
        <f t="shared" ca="1" si="26"/>
        <v>33</v>
      </c>
      <c r="Q54" s="7">
        <f t="shared" ca="1" si="27"/>
        <v>0</v>
      </c>
      <c r="R54" s="124">
        <f t="shared" ca="1" si="28"/>
        <v>32.720600000000005</v>
      </c>
      <c r="S54" s="124">
        <f t="shared" ca="1" si="29"/>
        <v>850</v>
      </c>
      <c r="V54" s="7">
        <f t="shared" ca="1" si="30"/>
        <v>0</v>
      </c>
      <c r="W54" s="7">
        <f t="shared" ca="1" si="31"/>
        <v>0</v>
      </c>
      <c r="X54" s="7">
        <f t="shared" ca="1" si="32"/>
        <v>1</v>
      </c>
    </row>
    <row r="55" spans="2:24">
      <c r="B55" s="7">
        <v>41</v>
      </c>
      <c r="C55" s="65">
        <f t="shared" ca="1" si="8"/>
        <v>2.5741053273454773E-3</v>
      </c>
      <c r="D55" s="7">
        <f t="shared" ca="1" si="1"/>
        <v>0</v>
      </c>
      <c r="E55" s="7">
        <f t="shared" ca="1" si="21"/>
        <v>315</v>
      </c>
      <c r="F55" s="65">
        <f t="shared" ca="1" si="9"/>
        <v>0.42804397690331353</v>
      </c>
      <c r="G55" s="66" t="str">
        <f t="shared" ca="1" si="2"/>
        <v>Medium</v>
      </c>
      <c r="H55" s="7">
        <f t="shared" ca="1" si="3"/>
        <v>2</v>
      </c>
      <c r="I55" s="65">
        <f t="shared" ca="1" si="10"/>
        <v>0.88734006173464008</v>
      </c>
      <c r="J55" s="7" t="str">
        <f t="shared" ca="1" si="4"/>
        <v>Landing</v>
      </c>
      <c r="K55" s="7">
        <f t="shared" ca="1" si="11"/>
        <v>354</v>
      </c>
      <c r="L55" s="65">
        <f t="shared" ca="1" si="22"/>
        <v>0.36523891367563732</v>
      </c>
      <c r="M55" s="7">
        <f t="shared" ca="1" si="23"/>
        <v>9</v>
      </c>
      <c r="N55" s="7">
        <f t="shared" ca="1" si="24"/>
        <v>354</v>
      </c>
      <c r="O55" s="7">
        <f t="shared" ca="1" si="25"/>
        <v>363</v>
      </c>
      <c r="P55" s="7">
        <f t="shared" ca="1" si="26"/>
        <v>39</v>
      </c>
      <c r="Q55" s="7">
        <f t="shared" ca="1" si="27"/>
        <v>0</v>
      </c>
      <c r="R55" s="124">
        <f t="shared" ca="1" si="28"/>
        <v>580.04700000000014</v>
      </c>
      <c r="S55" s="124">
        <f t="shared" ca="1" si="29"/>
        <v>1200</v>
      </c>
      <c r="V55" s="7">
        <f t="shared" ca="1" si="30"/>
        <v>0</v>
      </c>
      <c r="W55" s="7">
        <f t="shared" ca="1" si="31"/>
        <v>1</v>
      </c>
      <c r="X55" s="7">
        <f t="shared" ca="1" si="32"/>
        <v>0</v>
      </c>
    </row>
    <row r="56" spans="2:24">
      <c r="B56" s="7">
        <v>42</v>
      </c>
      <c r="C56" s="65">
        <f t="shared" ca="1" si="8"/>
        <v>0.19165477306562806</v>
      </c>
      <c r="D56" s="7">
        <f t="shared" ca="1" si="1"/>
        <v>6</v>
      </c>
      <c r="E56" s="7">
        <f t="shared" ca="1" si="21"/>
        <v>321</v>
      </c>
      <c r="F56" s="65">
        <f t="shared" ca="1" si="9"/>
        <v>0.46052489465006186</v>
      </c>
      <c r="G56" s="66" t="str">
        <f t="shared" ca="1" si="2"/>
        <v>Medium</v>
      </c>
      <c r="H56" s="7">
        <f t="shared" ca="1" si="3"/>
        <v>2</v>
      </c>
      <c r="I56" s="65">
        <f t="shared" ca="1" si="10"/>
        <v>0.35055433222952337</v>
      </c>
      <c r="J56" s="7" t="str">
        <f t="shared" ca="1" si="4"/>
        <v>Take-Off</v>
      </c>
      <c r="K56" s="7">
        <f t="shared" ca="1" si="11"/>
        <v>363</v>
      </c>
      <c r="L56" s="65">
        <f t="shared" ca="1" si="22"/>
        <v>0.99015142153897895</v>
      </c>
      <c r="M56" s="7">
        <f t="shared" ca="1" si="23"/>
        <v>12</v>
      </c>
      <c r="N56" s="7">
        <f t="shared" ca="1" si="24"/>
        <v>363</v>
      </c>
      <c r="O56" s="7">
        <f t="shared" ca="1" si="25"/>
        <v>375</v>
      </c>
      <c r="P56" s="7">
        <f t="shared" ca="1" si="26"/>
        <v>42</v>
      </c>
      <c r="Q56" s="7">
        <f t="shared" ca="1" si="27"/>
        <v>0</v>
      </c>
      <c r="R56" s="124">
        <f t="shared" ca="1" si="28"/>
        <v>333.15520000000004</v>
      </c>
      <c r="S56" s="124">
        <f t="shared" ca="1" si="29"/>
        <v>1200</v>
      </c>
      <c r="V56" s="7">
        <f t="shared" ca="1" si="30"/>
        <v>0</v>
      </c>
      <c r="W56" s="7">
        <f t="shared" ca="1" si="31"/>
        <v>1</v>
      </c>
      <c r="X56" s="7">
        <f t="shared" ca="1" si="32"/>
        <v>0</v>
      </c>
    </row>
    <row r="57" spans="2:24">
      <c r="B57" s="7">
        <v>43</v>
      </c>
      <c r="C57" s="65">
        <f t="shared" ca="1" si="8"/>
        <v>0.29207314896223513</v>
      </c>
      <c r="D57" s="7">
        <f t="shared" ca="1" si="1"/>
        <v>6</v>
      </c>
      <c r="E57" s="7">
        <f t="shared" ca="1" si="21"/>
        <v>327</v>
      </c>
      <c r="F57" s="65">
        <f t="shared" ca="1" si="9"/>
        <v>0.8529529971044898</v>
      </c>
      <c r="G57" s="66" t="str">
        <f t="shared" ca="1" si="2"/>
        <v>Small</v>
      </c>
      <c r="H57" s="7">
        <f t="shared" ca="1" si="3"/>
        <v>3</v>
      </c>
      <c r="I57" s="65">
        <f t="shared" ca="1" si="10"/>
        <v>0.37057420564658627</v>
      </c>
      <c r="J57" s="7" t="str">
        <f t="shared" ca="1" si="4"/>
        <v>Take-Off</v>
      </c>
      <c r="K57" s="7">
        <f t="shared" ca="1" si="11"/>
        <v>375</v>
      </c>
      <c r="L57" s="65">
        <f t="shared" ca="1" si="22"/>
        <v>0.15787159116635685</v>
      </c>
      <c r="M57" s="7">
        <f t="shared" ca="1" si="23"/>
        <v>6</v>
      </c>
      <c r="N57" s="7">
        <f t="shared" ca="1" si="24"/>
        <v>375</v>
      </c>
      <c r="O57" s="7">
        <f t="shared" ca="1" si="25"/>
        <v>381</v>
      </c>
      <c r="P57" s="7">
        <f t="shared" ca="1" si="26"/>
        <v>48</v>
      </c>
      <c r="Q57" s="7">
        <f t="shared" ca="1" si="27"/>
        <v>0</v>
      </c>
      <c r="R57" s="124">
        <f t="shared" ca="1" si="28"/>
        <v>47.593600000000009</v>
      </c>
      <c r="S57" s="124">
        <f t="shared" ca="1" si="29"/>
        <v>850</v>
      </c>
      <c r="V57" s="7">
        <f t="shared" ca="1" si="30"/>
        <v>0</v>
      </c>
      <c r="W57" s="7">
        <f t="shared" ca="1" si="31"/>
        <v>0</v>
      </c>
      <c r="X57" s="7">
        <f t="shared" ca="1" si="32"/>
        <v>1</v>
      </c>
    </row>
    <row r="58" spans="2:24">
      <c r="B58" s="7">
        <v>44</v>
      </c>
      <c r="C58" s="65">
        <f t="shared" ca="1" si="8"/>
        <v>0.35235750322711479</v>
      </c>
      <c r="D58" s="7">
        <f t="shared" ca="1" si="1"/>
        <v>6</v>
      </c>
      <c r="E58" s="7">
        <f t="shared" ca="1" si="21"/>
        <v>333</v>
      </c>
      <c r="F58" s="65">
        <f t="shared" ca="1" si="9"/>
        <v>0.69573325361526983</v>
      </c>
      <c r="G58" s="66" t="str">
        <f t="shared" ca="1" si="2"/>
        <v>Medium</v>
      </c>
      <c r="H58" s="7">
        <f t="shared" ca="1" si="3"/>
        <v>2</v>
      </c>
      <c r="I58" s="65">
        <f t="shared" ca="1" si="10"/>
        <v>0.95727794432860391</v>
      </c>
      <c r="J58" s="7" t="str">
        <f t="shared" ca="1" si="4"/>
        <v>Landing</v>
      </c>
      <c r="K58" s="7">
        <f t="shared" ca="1" si="11"/>
        <v>381</v>
      </c>
      <c r="L58" s="65">
        <f t="shared" ca="1" si="22"/>
        <v>0.97743286172457711</v>
      </c>
      <c r="M58" s="7">
        <f t="shared" ca="1" si="23"/>
        <v>12</v>
      </c>
      <c r="N58" s="7">
        <f t="shared" ca="1" si="24"/>
        <v>381</v>
      </c>
      <c r="O58" s="7">
        <f t="shared" ca="1" si="25"/>
        <v>393</v>
      </c>
      <c r="P58" s="7">
        <f t="shared" ca="1" si="26"/>
        <v>48</v>
      </c>
      <c r="Q58" s="7">
        <f t="shared" ca="1" si="27"/>
        <v>0</v>
      </c>
      <c r="R58" s="124">
        <f t="shared" ca="1" si="28"/>
        <v>713.90400000000011</v>
      </c>
      <c r="S58" s="124">
        <f t="shared" ca="1" si="29"/>
        <v>1200</v>
      </c>
      <c r="V58" s="7">
        <f t="shared" ca="1" si="30"/>
        <v>0</v>
      </c>
      <c r="W58" s="7">
        <f t="shared" ca="1" si="31"/>
        <v>1</v>
      </c>
      <c r="X58" s="7">
        <f t="shared" ca="1" si="32"/>
        <v>0</v>
      </c>
    </row>
    <row r="59" spans="2:24">
      <c r="B59" s="7">
        <v>45</v>
      </c>
      <c r="C59" s="65">
        <f t="shared" ca="1" si="8"/>
        <v>0.62396393947077455</v>
      </c>
      <c r="D59" s="7">
        <f t="shared" ca="1" si="1"/>
        <v>9</v>
      </c>
      <c r="E59" s="7">
        <f t="shared" ca="1" si="21"/>
        <v>342</v>
      </c>
      <c r="F59" s="65">
        <f t="shared" ca="1" si="9"/>
        <v>0.60231645896590047</v>
      </c>
      <c r="G59" s="66" t="str">
        <f t="shared" ca="1" si="2"/>
        <v>Medium</v>
      </c>
      <c r="H59" s="7">
        <f t="shared" ca="1" si="3"/>
        <v>2</v>
      </c>
      <c r="I59" s="65">
        <f t="shared" ca="1" si="10"/>
        <v>0.88718168965753574</v>
      </c>
      <c r="J59" s="7" t="str">
        <f t="shared" ca="1" si="4"/>
        <v>Landing</v>
      </c>
      <c r="K59" s="7">
        <f t="shared" ca="1" si="11"/>
        <v>393</v>
      </c>
      <c r="L59" s="65">
        <f t="shared" ca="1" si="22"/>
        <v>0.45683124001662234</v>
      </c>
      <c r="M59" s="7">
        <f t="shared" ca="1" si="23"/>
        <v>9</v>
      </c>
      <c r="N59" s="7">
        <f t="shared" ca="1" si="24"/>
        <v>393</v>
      </c>
      <c r="O59" s="7">
        <f t="shared" ca="1" si="25"/>
        <v>402</v>
      </c>
      <c r="P59" s="7">
        <f t="shared" ca="1" si="26"/>
        <v>51</v>
      </c>
      <c r="Q59" s="7">
        <f t="shared" ca="1" si="27"/>
        <v>0</v>
      </c>
      <c r="R59" s="124">
        <f t="shared" ca="1" si="28"/>
        <v>758.52300000000014</v>
      </c>
      <c r="S59" s="124">
        <f t="shared" ca="1" si="29"/>
        <v>1200</v>
      </c>
      <c r="V59" s="7">
        <f t="shared" ca="1" si="30"/>
        <v>0</v>
      </c>
      <c r="W59" s="7">
        <f t="shared" ca="1" si="31"/>
        <v>1</v>
      </c>
      <c r="X59" s="7">
        <f t="shared" ca="1" si="32"/>
        <v>0</v>
      </c>
    </row>
    <row r="60" spans="2:24">
      <c r="B60" s="7">
        <v>46</v>
      </c>
      <c r="C60" s="65">
        <f t="shared" ca="1" si="8"/>
        <v>0.93277214019286736</v>
      </c>
      <c r="D60" s="7">
        <f t="shared" ca="1" si="1"/>
        <v>12</v>
      </c>
      <c r="E60" s="7">
        <f t="shared" ca="1" si="21"/>
        <v>354</v>
      </c>
      <c r="F60" s="65">
        <f t="shared" ca="1" si="9"/>
        <v>7.1684811634815104E-2</v>
      </c>
      <c r="G60" s="66" t="str">
        <f t="shared" ca="1" si="2"/>
        <v>Jumbo</v>
      </c>
      <c r="H60" s="7">
        <f t="shared" ca="1" si="3"/>
        <v>1</v>
      </c>
      <c r="I60" s="65">
        <f t="shared" ca="1" si="10"/>
        <v>0.77784578349236566</v>
      </c>
      <c r="J60" s="7" t="str">
        <f t="shared" ca="1" si="4"/>
        <v>Landing</v>
      </c>
      <c r="K60" s="7">
        <f t="shared" ca="1" si="11"/>
        <v>402</v>
      </c>
      <c r="L60" s="65">
        <f t="shared" ca="1" si="22"/>
        <v>0.53883244417269005</v>
      </c>
      <c r="M60" s="7">
        <f t="shared" ca="1" si="23"/>
        <v>12</v>
      </c>
      <c r="N60" s="7">
        <f t="shared" ca="1" si="24"/>
        <v>402</v>
      </c>
      <c r="O60" s="7">
        <f t="shared" ca="1" si="25"/>
        <v>414</v>
      </c>
      <c r="P60" s="7">
        <f t="shared" ca="1" si="26"/>
        <v>48</v>
      </c>
      <c r="Q60" s="7">
        <f t="shared" ca="1" si="27"/>
        <v>0</v>
      </c>
      <c r="R60" s="124">
        <f t="shared" ca="1" si="28"/>
        <v>4283.4240000000009</v>
      </c>
      <c r="S60" s="124">
        <f t="shared" ca="1" si="29"/>
        <v>1600</v>
      </c>
      <c r="V60" s="7">
        <f t="shared" ca="1" si="30"/>
        <v>1</v>
      </c>
      <c r="W60" s="7">
        <f t="shared" ca="1" si="31"/>
        <v>0</v>
      </c>
      <c r="X60" s="7">
        <f t="shared" ca="1" si="32"/>
        <v>0</v>
      </c>
    </row>
    <row r="61" spans="2:24">
      <c r="B61" s="7">
        <v>47</v>
      </c>
      <c r="C61" s="65">
        <f t="shared" ca="1" si="8"/>
        <v>0.91574071054265471</v>
      </c>
      <c r="D61" s="7">
        <f t="shared" ca="1" si="1"/>
        <v>12</v>
      </c>
      <c r="E61" s="7">
        <f t="shared" ca="1" si="21"/>
        <v>366</v>
      </c>
      <c r="F61" s="65">
        <f t="shared" ca="1" si="9"/>
        <v>0.1124168403127549</v>
      </c>
      <c r="G61" s="66" t="str">
        <f t="shared" ca="1" si="2"/>
        <v>Jumbo</v>
      </c>
      <c r="H61" s="7">
        <f t="shared" ca="1" si="3"/>
        <v>1</v>
      </c>
      <c r="I61" s="65">
        <f t="shared" ca="1" si="10"/>
        <v>0.45632794721670578</v>
      </c>
      <c r="J61" s="7" t="str">
        <f t="shared" ca="1" si="4"/>
        <v>Take-Off</v>
      </c>
      <c r="K61" s="7">
        <f t="shared" ca="1" si="11"/>
        <v>414</v>
      </c>
      <c r="L61" s="65">
        <f t="shared" ca="1" si="22"/>
        <v>0.29178417844381199</v>
      </c>
      <c r="M61" s="7">
        <f t="shared" ca="1" si="23"/>
        <v>9</v>
      </c>
      <c r="N61" s="7">
        <f t="shared" ca="1" si="24"/>
        <v>414</v>
      </c>
      <c r="O61" s="7">
        <f t="shared" ca="1" si="25"/>
        <v>423</v>
      </c>
      <c r="P61" s="7">
        <f t="shared" ca="1" si="26"/>
        <v>48</v>
      </c>
      <c r="Q61" s="7">
        <f t="shared" ca="1" si="27"/>
        <v>0</v>
      </c>
      <c r="R61" s="124">
        <f t="shared" ca="1" si="28"/>
        <v>1047.0592000000001</v>
      </c>
      <c r="S61" s="124">
        <f t="shared" ca="1" si="29"/>
        <v>1600</v>
      </c>
      <c r="V61" s="7">
        <f t="shared" ca="1" si="30"/>
        <v>1</v>
      </c>
      <c r="W61" s="7">
        <f t="shared" ca="1" si="31"/>
        <v>0</v>
      </c>
      <c r="X61" s="7">
        <f t="shared" ca="1" si="32"/>
        <v>0</v>
      </c>
    </row>
    <row r="62" spans="2:24">
      <c r="B62" s="7">
        <v>48</v>
      </c>
      <c r="C62" s="65">
        <f t="shared" ca="1" si="8"/>
        <v>0.9776956575148299</v>
      </c>
      <c r="D62" s="7">
        <f t="shared" ca="1" si="1"/>
        <v>12</v>
      </c>
      <c r="E62" s="7">
        <f t="shared" ca="1" si="21"/>
        <v>378</v>
      </c>
      <c r="F62" s="65">
        <f t="shared" ca="1" si="9"/>
        <v>7.1491467702231026E-2</v>
      </c>
      <c r="G62" s="66" t="str">
        <f t="shared" ca="1" si="2"/>
        <v>Jumbo</v>
      </c>
      <c r="H62" s="7">
        <f t="shared" ca="1" si="3"/>
        <v>1</v>
      </c>
      <c r="I62" s="65">
        <f t="shared" ca="1" si="10"/>
        <v>3.4008514860789485E-2</v>
      </c>
      <c r="J62" s="7" t="str">
        <f t="shared" ca="1" si="4"/>
        <v>Take-Off</v>
      </c>
      <c r="K62" s="7">
        <f t="shared" ca="1" si="11"/>
        <v>423</v>
      </c>
      <c r="L62" s="65">
        <f t="shared" ca="1" si="22"/>
        <v>7.6648569546639234E-2</v>
      </c>
      <c r="M62" s="7">
        <f t="shared" ca="1" si="23"/>
        <v>6</v>
      </c>
      <c r="N62" s="7">
        <f t="shared" ca="1" si="24"/>
        <v>423</v>
      </c>
      <c r="O62" s="7">
        <f t="shared" ca="1" si="25"/>
        <v>429</v>
      </c>
      <c r="P62" s="7">
        <f t="shared" ca="1" si="26"/>
        <v>45</v>
      </c>
      <c r="Q62" s="7">
        <f t="shared" ca="1" si="27"/>
        <v>0</v>
      </c>
      <c r="R62" s="124">
        <f t="shared" ca="1" si="28"/>
        <v>981.61800000000028</v>
      </c>
      <c r="S62" s="124">
        <f t="shared" ca="1" si="29"/>
        <v>1600</v>
      </c>
      <c r="V62" s="7">
        <f t="shared" ca="1" si="30"/>
        <v>1</v>
      </c>
      <c r="W62" s="7">
        <f t="shared" ca="1" si="31"/>
        <v>0</v>
      </c>
      <c r="X62" s="7">
        <f t="shared" ca="1" si="32"/>
        <v>0</v>
      </c>
    </row>
    <row r="63" spans="2:24">
      <c r="B63" s="7">
        <v>49</v>
      </c>
      <c r="C63" s="65">
        <f t="shared" ca="1" si="8"/>
        <v>0.76275809512401271</v>
      </c>
      <c r="D63" s="7">
        <f t="shared" ca="1" si="1"/>
        <v>9</v>
      </c>
      <c r="E63" s="7">
        <f t="shared" ca="1" si="21"/>
        <v>387</v>
      </c>
      <c r="F63" s="65">
        <f t="shared" ca="1" si="9"/>
        <v>0.10668878819286676</v>
      </c>
      <c r="G63" s="66" t="str">
        <f t="shared" ca="1" si="2"/>
        <v>Jumbo</v>
      </c>
      <c r="H63" s="7">
        <f t="shared" ca="1" si="3"/>
        <v>1</v>
      </c>
      <c r="I63" s="65">
        <f t="shared" ca="1" si="10"/>
        <v>0.24523343045027945</v>
      </c>
      <c r="J63" s="7" t="str">
        <f t="shared" ca="1" si="4"/>
        <v>Take-Off</v>
      </c>
      <c r="K63" s="7">
        <f t="shared" ca="1" si="11"/>
        <v>429</v>
      </c>
      <c r="L63" s="65">
        <f t="shared" ca="1" si="22"/>
        <v>0.64662791124161467</v>
      </c>
      <c r="M63" s="7">
        <f t="shared" ca="1" si="23"/>
        <v>12</v>
      </c>
      <c r="N63" s="7">
        <f t="shared" ca="1" si="24"/>
        <v>429</v>
      </c>
      <c r="O63" s="7">
        <f t="shared" ca="1" si="25"/>
        <v>441</v>
      </c>
      <c r="P63" s="7">
        <f t="shared" ca="1" si="26"/>
        <v>42</v>
      </c>
      <c r="Q63" s="7">
        <f t="shared" ca="1" si="27"/>
        <v>0</v>
      </c>
      <c r="R63" s="124">
        <f t="shared" ca="1" si="28"/>
        <v>916.17680000000018</v>
      </c>
      <c r="S63" s="124">
        <f t="shared" ca="1" si="29"/>
        <v>1600</v>
      </c>
      <c r="V63" s="7">
        <f t="shared" ca="1" si="30"/>
        <v>1</v>
      </c>
      <c r="W63" s="7">
        <f t="shared" ca="1" si="31"/>
        <v>0</v>
      </c>
      <c r="X63" s="7">
        <f t="shared" ca="1" si="32"/>
        <v>0</v>
      </c>
    </row>
    <row r="64" spans="2:24">
      <c r="B64" s="7">
        <v>50</v>
      </c>
      <c r="C64" s="65">
        <f t="shared" ca="1" si="8"/>
        <v>6.1447447436221436E-2</v>
      </c>
      <c r="D64" s="7">
        <f t="shared" ca="1" si="1"/>
        <v>0</v>
      </c>
      <c r="E64" s="7">
        <f t="shared" ca="1" si="21"/>
        <v>387</v>
      </c>
      <c r="F64" s="65">
        <f t="shared" ca="1" si="9"/>
        <v>0.68822008300389348</v>
      </c>
      <c r="G64" s="66" t="str">
        <f t="shared" ca="1" si="2"/>
        <v>Medium</v>
      </c>
      <c r="H64" s="7">
        <f t="shared" ca="1" si="3"/>
        <v>2</v>
      </c>
      <c r="I64" s="65">
        <f t="shared" ca="1" si="10"/>
        <v>0.93915054766164052</v>
      </c>
      <c r="J64" s="7" t="str">
        <f t="shared" ca="1" si="4"/>
        <v>Landing</v>
      </c>
      <c r="K64" s="7">
        <f t="shared" ca="1" si="11"/>
        <v>441</v>
      </c>
      <c r="L64" s="65">
        <f t="shared" ca="1" si="22"/>
        <v>0.71707131914419331</v>
      </c>
      <c r="M64" s="7">
        <f t="shared" ca="1" si="23"/>
        <v>9</v>
      </c>
      <c r="N64" s="7">
        <f t="shared" ca="1" si="24"/>
        <v>441</v>
      </c>
      <c r="O64" s="7">
        <f t="shared" ca="1" si="25"/>
        <v>450</v>
      </c>
      <c r="P64" s="7">
        <f t="shared" ca="1" si="26"/>
        <v>54</v>
      </c>
      <c r="Q64" s="7">
        <f t="shared" ca="1" si="27"/>
        <v>0</v>
      </c>
      <c r="R64" s="124">
        <f t="shared" ca="1" si="28"/>
        <v>803.14200000000017</v>
      </c>
      <c r="S64" s="124">
        <f t="shared" ca="1" si="29"/>
        <v>1200</v>
      </c>
      <c r="V64" s="7">
        <f t="shared" ca="1" si="30"/>
        <v>0</v>
      </c>
      <c r="W64" s="7">
        <f t="shared" ca="1" si="31"/>
        <v>1</v>
      </c>
      <c r="X64" s="7">
        <f t="shared" ca="1" si="32"/>
        <v>0</v>
      </c>
    </row>
    <row r="65" spans="2:24">
      <c r="B65" s="7">
        <v>51</v>
      </c>
      <c r="C65" s="65">
        <f t="shared" ca="1" si="8"/>
        <v>0.2525486517009754</v>
      </c>
      <c r="D65" s="7">
        <f t="shared" ca="1" si="1"/>
        <v>6</v>
      </c>
      <c r="E65" s="7">
        <f t="shared" ca="1" si="21"/>
        <v>393</v>
      </c>
      <c r="F65" s="65">
        <f t="shared" ca="1" si="9"/>
        <v>7.71770399973295E-2</v>
      </c>
      <c r="G65" s="66" t="str">
        <f t="shared" ca="1" si="2"/>
        <v>Jumbo</v>
      </c>
      <c r="H65" s="7">
        <f t="shared" ca="1" si="3"/>
        <v>1</v>
      </c>
      <c r="I65" s="65">
        <f t="shared" ca="1" si="10"/>
        <v>0.14762594018932218</v>
      </c>
      <c r="J65" s="7" t="str">
        <f t="shared" ca="1" si="4"/>
        <v>Take-Off</v>
      </c>
      <c r="K65" s="7">
        <f t="shared" ca="1" si="11"/>
        <v>450</v>
      </c>
      <c r="L65" s="65">
        <f t="shared" ca="1" si="22"/>
        <v>0.13369250533126742</v>
      </c>
      <c r="M65" s="7">
        <f t="shared" ca="1" si="23"/>
        <v>9</v>
      </c>
      <c r="N65" s="7">
        <f t="shared" ca="1" si="24"/>
        <v>450</v>
      </c>
      <c r="O65" s="7">
        <f t="shared" ca="1" si="25"/>
        <v>459</v>
      </c>
      <c r="P65" s="7">
        <f t="shared" ca="1" si="26"/>
        <v>57</v>
      </c>
      <c r="Q65" s="7">
        <f t="shared" ca="1" si="27"/>
        <v>0</v>
      </c>
      <c r="R65" s="124">
        <f t="shared" ca="1" si="28"/>
        <v>1243.3828000000003</v>
      </c>
      <c r="S65" s="124">
        <f t="shared" ca="1" si="29"/>
        <v>1600</v>
      </c>
      <c r="V65" s="7">
        <f t="shared" ca="1" si="30"/>
        <v>1</v>
      </c>
      <c r="W65" s="7">
        <f t="shared" ca="1" si="31"/>
        <v>0</v>
      </c>
      <c r="X65" s="7">
        <f t="shared" ca="1" si="32"/>
        <v>0</v>
      </c>
    </row>
    <row r="66" spans="2:24">
      <c r="B66" s="7">
        <v>52</v>
      </c>
      <c r="C66" s="65">
        <f t="shared" ca="1" si="8"/>
        <v>0.87407155890608068</v>
      </c>
      <c r="D66" s="7">
        <f t="shared" ca="1" si="1"/>
        <v>12</v>
      </c>
      <c r="E66" s="7">
        <f t="shared" ca="1" si="21"/>
        <v>405</v>
      </c>
      <c r="F66" s="65">
        <f t="shared" ca="1" si="9"/>
        <v>0.20268390344750609</v>
      </c>
      <c r="G66" s="66" t="str">
        <f t="shared" ca="1" si="2"/>
        <v>Jumbo</v>
      </c>
      <c r="H66" s="7">
        <f t="shared" ca="1" si="3"/>
        <v>1</v>
      </c>
      <c r="I66" s="65">
        <f t="shared" ca="1" si="10"/>
        <v>0.65360459095748036</v>
      </c>
      <c r="J66" s="7" t="str">
        <f t="shared" ca="1" si="4"/>
        <v>Landing</v>
      </c>
      <c r="K66" s="7">
        <f t="shared" ca="1" si="11"/>
        <v>459</v>
      </c>
      <c r="L66" s="65">
        <f t="shared" ca="1" si="22"/>
        <v>0.98574525985243233</v>
      </c>
      <c r="M66" s="7">
        <f t="shared" ca="1" si="23"/>
        <v>12</v>
      </c>
      <c r="N66" s="7">
        <f t="shared" ca="1" si="24"/>
        <v>459</v>
      </c>
      <c r="O66" s="7">
        <f t="shared" ca="1" si="25"/>
        <v>471</v>
      </c>
      <c r="P66" s="7">
        <f t="shared" ca="1" si="26"/>
        <v>54</v>
      </c>
      <c r="Q66" s="7">
        <f t="shared" ca="1" si="27"/>
        <v>0</v>
      </c>
      <c r="R66" s="124">
        <f t="shared" ca="1" si="28"/>
        <v>4818.8520000000008</v>
      </c>
      <c r="S66" s="124">
        <f t="shared" ca="1" si="29"/>
        <v>1600</v>
      </c>
      <c r="V66" s="7">
        <f t="shared" ca="1" si="30"/>
        <v>1</v>
      </c>
      <c r="W66" s="7">
        <f t="shared" ca="1" si="31"/>
        <v>0</v>
      </c>
      <c r="X66" s="7">
        <f t="shared" ca="1" si="32"/>
        <v>0</v>
      </c>
    </row>
    <row r="67" spans="2:24">
      <c r="B67" s="7">
        <v>53</v>
      </c>
      <c r="C67" s="65">
        <f t="shared" ca="1" si="8"/>
        <v>0.93362934563379851</v>
      </c>
      <c r="D67" s="7">
        <f t="shared" ca="1" si="1"/>
        <v>12</v>
      </c>
      <c r="E67" s="7">
        <f t="shared" ca="1" si="21"/>
        <v>417</v>
      </c>
      <c r="F67" s="65">
        <f t="shared" ca="1" si="9"/>
        <v>0.77731615776521734</v>
      </c>
      <c r="G67" s="66" t="str">
        <f t="shared" ca="1" si="2"/>
        <v>Medium</v>
      </c>
      <c r="H67" s="7">
        <f t="shared" ca="1" si="3"/>
        <v>2</v>
      </c>
      <c r="I67" s="65">
        <f t="shared" ca="1" si="10"/>
        <v>2.3413304209741526E-2</v>
      </c>
      <c r="J67" s="7" t="str">
        <f t="shared" ca="1" si="4"/>
        <v>Take-Off</v>
      </c>
      <c r="K67" s="7">
        <f t="shared" ca="1" si="11"/>
        <v>471</v>
      </c>
      <c r="L67" s="65">
        <f t="shared" ca="1" si="22"/>
        <v>0.518109220799013</v>
      </c>
      <c r="M67" s="7">
        <f t="shared" ca="1" si="23"/>
        <v>9</v>
      </c>
      <c r="N67" s="7">
        <f t="shared" ca="1" si="24"/>
        <v>471</v>
      </c>
      <c r="O67" s="7">
        <f t="shared" ca="1" si="25"/>
        <v>480</v>
      </c>
      <c r="P67" s="7">
        <f t="shared" ca="1" si="26"/>
        <v>54</v>
      </c>
      <c r="Q67" s="7">
        <f t="shared" ca="1" si="27"/>
        <v>0</v>
      </c>
      <c r="R67" s="124">
        <f t="shared" ca="1" si="28"/>
        <v>428.34240000000005</v>
      </c>
      <c r="S67" s="124">
        <f t="shared" ca="1" si="29"/>
        <v>1200</v>
      </c>
      <c r="V67" s="7">
        <f t="shared" ca="1" si="30"/>
        <v>0</v>
      </c>
      <c r="W67" s="7">
        <f t="shared" ca="1" si="31"/>
        <v>1</v>
      </c>
      <c r="X67" s="7">
        <f t="shared" ca="1" si="32"/>
        <v>0</v>
      </c>
    </row>
    <row r="68" spans="2:24">
      <c r="B68" s="7">
        <v>54</v>
      </c>
      <c r="C68" s="65">
        <f t="shared" ca="1" si="8"/>
        <v>0.98743196335356032</v>
      </c>
      <c r="D68" s="7">
        <f t="shared" ca="1" si="1"/>
        <v>12</v>
      </c>
      <c r="E68" s="7">
        <f t="shared" ca="1" si="21"/>
        <v>429</v>
      </c>
      <c r="F68" s="65">
        <f t="shared" ca="1" si="9"/>
        <v>9.1431215719617098E-2</v>
      </c>
      <c r="G68" s="66" t="str">
        <f t="shared" ca="1" si="2"/>
        <v>Jumbo</v>
      </c>
      <c r="H68" s="7">
        <f t="shared" ca="1" si="3"/>
        <v>1</v>
      </c>
      <c r="I68" s="65">
        <f t="shared" ca="1" si="10"/>
        <v>0.36298609531786663</v>
      </c>
      <c r="J68" s="7" t="str">
        <f t="shared" ca="1" si="4"/>
        <v>Take-Off</v>
      </c>
      <c r="K68" s="7">
        <f t="shared" ca="1" si="11"/>
        <v>480</v>
      </c>
      <c r="L68" s="65">
        <f t="shared" ca="1" si="22"/>
        <v>0.86120362730736111</v>
      </c>
      <c r="M68" s="7">
        <f t="shared" ca="1" si="23"/>
        <v>12</v>
      </c>
      <c r="N68" s="7">
        <f t="shared" ca="1" si="24"/>
        <v>480</v>
      </c>
      <c r="O68" s="7">
        <f t="shared" ca="1" si="25"/>
        <v>492</v>
      </c>
      <c r="P68" s="7">
        <f t="shared" ca="1" si="26"/>
        <v>51</v>
      </c>
      <c r="Q68" s="7">
        <f t="shared" ca="1" si="27"/>
        <v>0</v>
      </c>
      <c r="R68" s="124">
        <f t="shared" ca="1" si="28"/>
        <v>1112.5004000000004</v>
      </c>
      <c r="S68" s="124">
        <f t="shared" ca="1" si="29"/>
        <v>1600</v>
      </c>
      <c r="V68" s="7">
        <f t="shared" ca="1" si="30"/>
        <v>1</v>
      </c>
      <c r="W68" s="7">
        <f t="shared" ca="1" si="31"/>
        <v>0</v>
      </c>
      <c r="X68" s="7">
        <f t="shared" ca="1" si="32"/>
        <v>0</v>
      </c>
    </row>
    <row r="69" spans="2:24">
      <c r="B69" s="7">
        <v>55</v>
      </c>
      <c r="C69" s="65">
        <f t="shared" ca="1" si="8"/>
        <v>0.29406337025021712</v>
      </c>
      <c r="D69" s="7">
        <f t="shared" ca="1" si="1"/>
        <v>6</v>
      </c>
      <c r="E69" s="7">
        <f t="shared" ca="1" si="21"/>
        <v>435</v>
      </c>
      <c r="F69" s="65">
        <f t="shared" ca="1" si="9"/>
        <v>0.10792381769430914</v>
      </c>
      <c r="G69" s="66" t="str">
        <f t="shared" ca="1" si="2"/>
        <v>Jumbo</v>
      </c>
      <c r="H69" s="7">
        <f t="shared" ca="1" si="3"/>
        <v>1</v>
      </c>
      <c r="I69" s="65">
        <f t="shared" ca="1" si="10"/>
        <v>0.79782996464013378</v>
      </c>
      <c r="J69" s="7" t="str">
        <f t="shared" ca="1" si="4"/>
        <v>Landing</v>
      </c>
      <c r="K69" s="7">
        <f t="shared" ca="1" si="11"/>
        <v>492</v>
      </c>
      <c r="L69" s="65">
        <f t="shared" ca="1" si="22"/>
        <v>0.42782989486026934</v>
      </c>
      <c r="M69" s="7">
        <f t="shared" ca="1" si="23"/>
        <v>9</v>
      </c>
      <c r="N69" s="7">
        <f t="shared" ca="1" si="24"/>
        <v>492</v>
      </c>
      <c r="O69" s="7">
        <f t="shared" ca="1" si="25"/>
        <v>501</v>
      </c>
      <c r="P69" s="7">
        <f t="shared" ca="1" si="26"/>
        <v>57</v>
      </c>
      <c r="Q69" s="7">
        <f t="shared" ca="1" si="27"/>
        <v>0</v>
      </c>
      <c r="R69" s="124">
        <f t="shared" ca="1" si="28"/>
        <v>5086.5660000000007</v>
      </c>
      <c r="S69" s="124">
        <f t="shared" ca="1" si="29"/>
        <v>1600</v>
      </c>
      <c r="V69" s="7">
        <f t="shared" ca="1" si="30"/>
        <v>1</v>
      </c>
      <c r="W69" s="7">
        <f t="shared" ca="1" si="31"/>
        <v>0</v>
      </c>
      <c r="X69" s="7">
        <f t="shared" ca="1" si="32"/>
        <v>0</v>
      </c>
    </row>
    <row r="70" spans="2:24">
      <c r="B70" s="7">
        <v>56</v>
      </c>
      <c r="C70" s="65">
        <f t="shared" ca="1" si="8"/>
        <v>0.5682979604436672</v>
      </c>
      <c r="D70" s="7">
        <f t="shared" ca="1" si="1"/>
        <v>9</v>
      </c>
      <c r="E70" s="7">
        <f t="shared" ca="1" si="21"/>
        <v>444</v>
      </c>
      <c r="F70" s="65">
        <f t="shared" ca="1" si="9"/>
        <v>0.33528618656996223</v>
      </c>
      <c r="G70" s="66" t="str">
        <f t="shared" ca="1" si="2"/>
        <v>Jumbo</v>
      </c>
      <c r="H70" s="7">
        <f t="shared" ca="1" si="3"/>
        <v>1</v>
      </c>
      <c r="I70" s="65">
        <f t="shared" ca="1" si="10"/>
        <v>0.94544211856933835</v>
      </c>
      <c r="J70" s="7" t="str">
        <f t="shared" ca="1" si="4"/>
        <v>Landing</v>
      </c>
      <c r="K70" s="7">
        <f t="shared" ca="1" si="11"/>
        <v>501</v>
      </c>
      <c r="L70" s="65">
        <f t="shared" ca="1" si="22"/>
        <v>2.9631981883439629E-2</v>
      </c>
      <c r="M70" s="7">
        <f t="shared" ca="1" si="23"/>
        <v>6</v>
      </c>
      <c r="N70" s="7">
        <f t="shared" ca="1" si="24"/>
        <v>501</v>
      </c>
      <c r="O70" s="7">
        <f t="shared" ca="1" si="25"/>
        <v>507</v>
      </c>
      <c r="P70" s="7">
        <f t="shared" ca="1" si="26"/>
        <v>57</v>
      </c>
      <c r="Q70" s="7">
        <f t="shared" ca="1" si="27"/>
        <v>0</v>
      </c>
      <c r="R70" s="124">
        <f t="shared" ca="1" si="28"/>
        <v>5086.5660000000007</v>
      </c>
      <c r="S70" s="124">
        <f t="shared" ca="1" si="29"/>
        <v>1600</v>
      </c>
      <c r="V70" s="7">
        <f t="shared" ca="1" si="30"/>
        <v>1</v>
      </c>
      <c r="W70" s="7">
        <f t="shared" ca="1" si="31"/>
        <v>0</v>
      </c>
      <c r="X70" s="7">
        <f t="shared" ca="1" si="32"/>
        <v>0</v>
      </c>
    </row>
    <row r="71" spans="2:24">
      <c r="B71" s="7">
        <v>57</v>
      </c>
      <c r="C71" s="65">
        <f t="shared" ca="1" si="8"/>
        <v>0.85526031987171713</v>
      </c>
      <c r="D71" s="7">
        <f t="shared" ca="1" si="1"/>
        <v>12</v>
      </c>
      <c r="E71" s="7">
        <f t="shared" ca="1" si="21"/>
        <v>456</v>
      </c>
      <c r="F71" s="65">
        <f t="shared" ca="1" si="9"/>
        <v>0.70794290409477612</v>
      </c>
      <c r="G71" s="66" t="str">
        <f t="shared" ca="1" si="2"/>
        <v>Medium</v>
      </c>
      <c r="H71" s="7">
        <f t="shared" ca="1" si="3"/>
        <v>2</v>
      </c>
      <c r="I71" s="65">
        <f t="shared" ca="1" si="10"/>
        <v>0.19967993159038322</v>
      </c>
      <c r="J71" s="7" t="str">
        <f t="shared" ca="1" si="4"/>
        <v>Take-Off</v>
      </c>
      <c r="K71" s="7">
        <f t="shared" ca="1" si="11"/>
        <v>507</v>
      </c>
      <c r="L71" s="65">
        <f t="shared" ca="1" si="22"/>
        <v>0.19872594109988517</v>
      </c>
      <c r="M71" s="7">
        <f t="shared" ca="1" si="23"/>
        <v>6</v>
      </c>
      <c r="N71" s="7">
        <f t="shared" ca="1" si="24"/>
        <v>507</v>
      </c>
      <c r="O71" s="7">
        <f t="shared" ca="1" si="25"/>
        <v>513</v>
      </c>
      <c r="P71" s="7">
        <f t="shared" ca="1" si="26"/>
        <v>51</v>
      </c>
      <c r="Q71" s="7">
        <f t="shared" ca="1" si="27"/>
        <v>0</v>
      </c>
      <c r="R71" s="124">
        <f t="shared" ca="1" si="28"/>
        <v>404.54560000000004</v>
      </c>
      <c r="S71" s="124">
        <f t="shared" ca="1" si="29"/>
        <v>1200</v>
      </c>
      <c r="V71" s="7">
        <f t="shared" ca="1" si="30"/>
        <v>0</v>
      </c>
      <c r="W71" s="7">
        <f t="shared" ca="1" si="31"/>
        <v>1</v>
      </c>
      <c r="X71" s="7">
        <f t="shared" ca="1" si="32"/>
        <v>0</v>
      </c>
    </row>
    <row r="72" spans="2:24">
      <c r="B72" s="7">
        <v>58</v>
      </c>
      <c r="C72" s="65">
        <f t="shared" ca="1" si="8"/>
        <v>0.89639579944454562</v>
      </c>
      <c r="D72" s="7">
        <f t="shared" ca="1" si="1"/>
        <v>12</v>
      </c>
      <c r="E72" s="7">
        <f t="shared" ca="1" si="21"/>
        <v>468</v>
      </c>
      <c r="F72" s="65">
        <f t="shared" ca="1" si="9"/>
        <v>0.6061022755454325</v>
      </c>
      <c r="G72" s="66" t="str">
        <f t="shared" ca="1" si="2"/>
        <v>Medium</v>
      </c>
      <c r="H72" s="7">
        <f t="shared" ca="1" si="3"/>
        <v>2</v>
      </c>
      <c r="I72" s="65">
        <f t="shared" ca="1" si="10"/>
        <v>0.27458172582864471</v>
      </c>
      <c r="J72" s="7" t="str">
        <f t="shared" ca="1" si="4"/>
        <v>Take-Off</v>
      </c>
      <c r="K72" s="7">
        <f t="shared" ca="1" si="11"/>
        <v>513</v>
      </c>
      <c r="L72" s="65">
        <f t="shared" ca="1" si="22"/>
        <v>0.17546475455958777</v>
      </c>
      <c r="M72" s="7">
        <f t="shared" ca="1" si="23"/>
        <v>6</v>
      </c>
      <c r="N72" s="7">
        <f t="shared" ca="1" si="24"/>
        <v>513</v>
      </c>
      <c r="O72" s="7">
        <f t="shared" ca="1" si="25"/>
        <v>519</v>
      </c>
      <c r="P72" s="7">
        <f t="shared" ca="1" si="26"/>
        <v>45</v>
      </c>
      <c r="Q72" s="7">
        <f t="shared" ca="1" si="27"/>
        <v>0</v>
      </c>
      <c r="R72" s="124">
        <f t="shared" ca="1" si="28"/>
        <v>356.95200000000006</v>
      </c>
      <c r="S72" s="124">
        <f t="shared" ca="1" si="29"/>
        <v>1200</v>
      </c>
      <c r="V72" s="7">
        <f t="shared" ca="1" si="30"/>
        <v>0</v>
      </c>
      <c r="W72" s="7">
        <f t="shared" ca="1" si="31"/>
        <v>1</v>
      </c>
      <c r="X72" s="7">
        <f t="shared" ca="1" si="32"/>
        <v>0</v>
      </c>
    </row>
    <row r="73" spans="2:24">
      <c r="B73" s="7">
        <v>59</v>
      </c>
      <c r="C73" s="65">
        <f t="shared" ca="1" si="8"/>
        <v>5.8112168795720565E-2</v>
      </c>
      <c r="D73" s="7">
        <f t="shared" ca="1" si="1"/>
        <v>0</v>
      </c>
      <c r="E73" s="7">
        <f t="shared" ca="1" si="21"/>
        <v>468</v>
      </c>
      <c r="F73" s="65">
        <f t="shared" ca="1" si="9"/>
        <v>0.13856078085143131</v>
      </c>
      <c r="G73" s="66" t="str">
        <f t="shared" ca="1" si="2"/>
        <v>Jumbo</v>
      </c>
      <c r="H73" s="7">
        <f t="shared" ca="1" si="3"/>
        <v>1</v>
      </c>
      <c r="I73" s="65">
        <f t="shared" ca="1" si="10"/>
        <v>0.932888298766133</v>
      </c>
      <c r="J73" s="7" t="str">
        <f t="shared" ca="1" si="4"/>
        <v>Landing</v>
      </c>
      <c r="K73" s="7">
        <f t="shared" ca="1" si="11"/>
        <v>519</v>
      </c>
      <c r="L73" s="65">
        <f t="shared" ca="1" si="22"/>
        <v>0.3051512023014411</v>
      </c>
      <c r="M73" s="7">
        <f t="shared" ca="1" si="23"/>
        <v>9</v>
      </c>
      <c r="N73" s="7">
        <f t="shared" ca="1" si="24"/>
        <v>519</v>
      </c>
      <c r="O73" s="7">
        <f t="shared" ca="1" si="25"/>
        <v>528</v>
      </c>
      <c r="P73" s="7">
        <f t="shared" ca="1" si="26"/>
        <v>51</v>
      </c>
      <c r="Q73" s="7">
        <f t="shared" ca="1" si="27"/>
        <v>0</v>
      </c>
      <c r="R73" s="124">
        <f t="shared" ca="1" si="28"/>
        <v>4551.1380000000008</v>
      </c>
      <c r="S73" s="124">
        <f t="shared" ca="1" si="29"/>
        <v>1600</v>
      </c>
      <c r="V73" s="7">
        <f t="shared" ca="1" si="30"/>
        <v>1</v>
      </c>
      <c r="W73" s="7">
        <f t="shared" ca="1" si="31"/>
        <v>0</v>
      </c>
      <c r="X73" s="7">
        <f t="shared" ca="1" si="32"/>
        <v>0</v>
      </c>
    </row>
    <row r="74" spans="2:24">
      <c r="B74" s="7">
        <v>60</v>
      </c>
      <c r="C74" s="65">
        <f t="shared" ca="1" si="8"/>
        <v>0.2340137491933717</v>
      </c>
      <c r="D74" s="7">
        <f t="shared" ca="1" si="1"/>
        <v>6</v>
      </c>
      <c r="E74" s="7">
        <f t="shared" ca="1" si="21"/>
        <v>474</v>
      </c>
      <c r="F74" s="65">
        <f t="shared" ca="1" si="9"/>
        <v>0.52014467460531999</v>
      </c>
      <c r="G74" s="66" t="str">
        <f t="shared" ca="1" si="2"/>
        <v>Medium</v>
      </c>
      <c r="H74" s="7">
        <f t="shared" ca="1" si="3"/>
        <v>2</v>
      </c>
      <c r="I74" s="65">
        <f t="shared" ca="1" si="10"/>
        <v>0.26900648412275896</v>
      </c>
      <c r="J74" s="7" t="str">
        <f t="shared" ca="1" si="4"/>
        <v>Take-Off</v>
      </c>
      <c r="K74" s="7">
        <f t="shared" ca="1" si="11"/>
        <v>528</v>
      </c>
      <c r="L74" s="65">
        <f t="shared" ca="1" si="22"/>
        <v>0.38266317762086333</v>
      </c>
      <c r="M74" s="7">
        <f t="shared" ca="1" si="23"/>
        <v>9</v>
      </c>
      <c r="N74" s="7">
        <f t="shared" ca="1" si="24"/>
        <v>528</v>
      </c>
      <c r="O74" s="7">
        <f t="shared" ca="1" si="25"/>
        <v>537</v>
      </c>
      <c r="P74" s="7">
        <f t="shared" ca="1" si="26"/>
        <v>54</v>
      </c>
      <c r="Q74" s="7">
        <f t="shared" ca="1" si="27"/>
        <v>0</v>
      </c>
      <c r="R74" s="124">
        <f t="shared" ca="1" si="28"/>
        <v>428.34240000000005</v>
      </c>
      <c r="S74" s="124">
        <f t="shared" ca="1" si="29"/>
        <v>1200</v>
      </c>
      <c r="V74" s="7">
        <f t="shared" ca="1" si="30"/>
        <v>0</v>
      </c>
      <c r="W74" s="7">
        <f t="shared" ca="1" si="31"/>
        <v>1</v>
      </c>
      <c r="X74" s="7">
        <f t="shared" ca="1" si="32"/>
        <v>0</v>
      </c>
    </row>
    <row r="75" spans="2:24">
      <c r="B75" s="7">
        <v>61</v>
      </c>
      <c r="C75" s="65">
        <f t="shared" ca="1" si="8"/>
        <v>0.11158825641275927</v>
      </c>
      <c r="D75" s="7">
        <f t="shared" ca="1" si="1"/>
        <v>6</v>
      </c>
      <c r="E75" s="7">
        <f t="shared" ca="1" si="21"/>
        <v>480</v>
      </c>
      <c r="F75" s="65">
        <f t="shared" ca="1" si="9"/>
        <v>0.50467735122204938</v>
      </c>
      <c r="G75" s="66" t="str">
        <f t="shared" ca="1" si="2"/>
        <v>Medium</v>
      </c>
      <c r="H75" s="7">
        <f t="shared" ca="1" si="3"/>
        <v>2</v>
      </c>
      <c r="I75" s="65">
        <f t="shared" ca="1" si="10"/>
        <v>0.83253709483238492</v>
      </c>
      <c r="J75" s="7" t="str">
        <f t="shared" ca="1" si="4"/>
        <v>Landing</v>
      </c>
      <c r="K75" s="7">
        <f t="shared" ca="1" si="11"/>
        <v>537</v>
      </c>
      <c r="L75" s="65">
        <f t="shared" ca="1" si="22"/>
        <v>0.35230558104406218</v>
      </c>
      <c r="M75" s="7">
        <f t="shared" ca="1" si="23"/>
        <v>9</v>
      </c>
      <c r="N75" s="7">
        <f t="shared" ca="1" si="24"/>
        <v>537</v>
      </c>
      <c r="O75" s="7">
        <f t="shared" ca="1" si="25"/>
        <v>546</v>
      </c>
      <c r="P75" s="7">
        <f t="shared" ca="1" si="26"/>
        <v>57</v>
      </c>
      <c r="Q75" s="7">
        <f t="shared" ca="1" si="27"/>
        <v>0</v>
      </c>
      <c r="R75" s="124">
        <f t="shared" ca="1" si="28"/>
        <v>847.76100000000019</v>
      </c>
      <c r="S75" s="124">
        <f t="shared" ca="1" si="29"/>
        <v>1200</v>
      </c>
      <c r="V75" s="7">
        <f t="shared" ca="1" si="30"/>
        <v>0</v>
      </c>
      <c r="W75" s="7">
        <f t="shared" ca="1" si="31"/>
        <v>1</v>
      </c>
      <c r="X75" s="7">
        <f t="shared" ca="1" si="32"/>
        <v>0</v>
      </c>
    </row>
    <row r="76" spans="2:24">
      <c r="B76" s="7">
        <v>62</v>
      </c>
      <c r="C76" s="65">
        <f t="shared" ca="1" si="8"/>
        <v>0.53009100024421818</v>
      </c>
      <c r="D76" s="7">
        <f t="shared" ca="1" si="1"/>
        <v>9</v>
      </c>
      <c r="E76" s="7">
        <f t="shared" ca="1" si="21"/>
        <v>489</v>
      </c>
      <c r="F76" s="65">
        <f t="shared" ca="1" si="9"/>
        <v>0.73707766457439017</v>
      </c>
      <c r="G76" s="66" t="str">
        <f t="shared" ca="1" si="2"/>
        <v>Medium</v>
      </c>
      <c r="H76" s="7">
        <f t="shared" ca="1" si="3"/>
        <v>2</v>
      </c>
      <c r="I76" s="65">
        <f t="shared" ca="1" si="10"/>
        <v>0.40610198114215423</v>
      </c>
      <c r="J76" s="7" t="str">
        <f t="shared" ca="1" si="4"/>
        <v>Take-Off</v>
      </c>
      <c r="K76" s="7">
        <f t="shared" ca="1" si="11"/>
        <v>546</v>
      </c>
      <c r="L76" s="65">
        <f t="shared" ca="1" si="22"/>
        <v>0.21823130809439684</v>
      </c>
      <c r="M76" s="7">
        <f t="shared" ca="1" si="23"/>
        <v>6</v>
      </c>
      <c r="N76" s="7">
        <f t="shared" ca="1" si="24"/>
        <v>546</v>
      </c>
      <c r="O76" s="7">
        <f t="shared" ca="1" si="25"/>
        <v>552</v>
      </c>
      <c r="P76" s="7">
        <f t="shared" ca="1" si="26"/>
        <v>57</v>
      </c>
      <c r="Q76" s="7">
        <f t="shared" ca="1" si="27"/>
        <v>0</v>
      </c>
      <c r="R76" s="124">
        <f t="shared" ca="1" si="28"/>
        <v>452.13920000000007</v>
      </c>
      <c r="S76" s="124">
        <f t="shared" ca="1" si="29"/>
        <v>1200</v>
      </c>
      <c r="V76" s="7">
        <f t="shared" ca="1" si="30"/>
        <v>0</v>
      </c>
      <c r="W76" s="7">
        <f t="shared" ca="1" si="31"/>
        <v>1</v>
      </c>
      <c r="X76" s="7">
        <f t="shared" ca="1" si="32"/>
        <v>0</v>
      </c>
    </row>
    <row r="77" spans="2:24">
      <c r="B77" s="7">
        <v>63</v>
      </c>
      <c r="C77" s="65">
        <f t="shared" ca="1" si="8"/>
        <v>0.49789804224850787</v>
      </c>
      <c r="D77" s="7">
        <f t="shared" ca="1" si="1"/>
        <v>6</v>
      </c>
      <c r="E77" s="7">
        <f t="shared" ca="1" si="21"/>
        <v>495</v>
      </c>
      <c r="F77" s="65">
        <f t="shared" ca="1" si="9"/>
        <v>9.5035393514095512E-2</v>
      </c>
      <c r="G77" s="66" t="str">
        <f t="shared" ca="1" si="2"/>
        <v>Jumbo</v>
      </c>
      <c r="H77" s="7">
        <f t="shared" ca="1" si="3"/>
        <v>1</v>
      </c>
      <c r="I77" s="65">
        <f t="shared" ca="1" si="10"/>
        <v>3.0489654595372562E-3</v>
      </c>
      <c r="J77" s="7" t="str">
        <f t="shared" ca="1" si="4"/>
        <v>Take-Off</v>
      </c>
      <c r="K77" s="7">
        <f t="shared" ca="1" si="11"/>
        <v>552</v>
      </c>
      <c r="L77" s="65">
        <f t="shared" ca="1" si="22"/>
        <v>6.509148940959486E-2</v>
      </c>
      <c r="M77" s="7">
        <f t="shared" ca="1" si="23"/>
        <v>6</v>
      </c>
      <c r="N77" s="7">
        <f t="shared" ca="1" si="24"/>
        <v>552</v>
      </c>
      <c r="O77" s="7">
        <f t="shared" ca="1" si="25"/>
        <v>558</v>
      </c>
      <c r="P77" s="7">
        <f t="shared" ca="1" si="26"/>
        <v>57</v>
      </c>
      <c r="Q77" s="7">
        <f t="shared" ca="1" si="27"/>
        <v>0</v>
      </c>
      <c r="R77" s="124">
        <f t="shared" ca="1" si="28"/>
        <v>1243.3828000000003</v>
      </c>
      <c r="S77" s="124">
        <f t="shared" ca="1" si="29"/>
        <v>1600</v>
      </c>
      <c r="V77" s="7">
        <f t="shared" ca="1" si="30"/>
        <v>1</v>
      </c>
      <c r="W77" s="7">
        <f t="shared" ca="1" si="31"/>
        <v>0</v>
      </c>
      <c r="X77" s="7">
        <f t="shared" ca="1" si="32"/>
        <v>0</v>
      </c>
    </row>
    <row r="78" spans="2:24">
      <c r="B78" s="7">
        <v>64</v>
      </c>
      <c r="C78" s="65">
        <f t="shared" ca="1" si="8"/>
        <v>0.35915124882095206</v>
      </c>
      <c r="D78" s="7">
        <f t="shared" ca="1" si="1"/>
        <v>6</v>
      </c>
      <c r="E78" s="7">
        <f t="shared" ca="1" si="21"/>
        <v>501</v>
      </c>
      <c r="F78" s="65">
        <f t="shared" ca="1" si="9"/>
        <v>0.9954345142725004</v>
      </c>
      <c r="G78" s="66" t="str">
        <f t="shared" ca="1" si="2"/>
        <v>Small</v>
      </c>
      <c r="H78" s="7">
        <f t="shared" ca="1" si="3"/>
        <v>3</v>
      </c>
      <c r="I78" s="65">
        <f t="shared" ca="1" si="10"/>
        <v>0.5272734201657816</v>
      </c>
      <c r="J78" s="7" t="str">
        <f t="shared" ca="1" si="4"/>
        <v>Landing</v>
      </c>
      <c r="K78" s="7">
        <f t="shared" ca="1" si="11"/>
        <v>558</v>
      </c>
      <c r="L78" s="65">
        <f t="shared" ca="1" si="22"/>
        <v>0.99380275091816861</v>
      </c>
      <c r="M78" s="7">
        <f t="shared" ca="1" si="23"/>
        <v>12</v>
      </c>
      <c r="N78" s="7">
        <f t="shared" ca="1" si="24"/>
        <v>558</v>
      </c>
      <c r="O78" s="7">
        <f t="shared" ca="1" si="25"/>
        <v>570</v>
      </c>
      <c r="P78" s="7">
        <f t="shared" ca="1" si="26"/>
        <v>57</v>
      </c>
      <c r="Q78" s="7">
        <f t="shared" ca="1" si="27"/>
        <v>0</v>
      </c>
      <c r="R78" s="124">
        <f t="shared" ca="1" si="28"/>
        <v>197.81090000000003</v>
      </c>
      <c r="S78" s="124">
        <f t="shared" ca="1" si="29"/>
        <v>850</v>
      </c>
      <c r="V78" s="7">
        <f t="shared" ca="1" si="30"/>
        <v>0</v>
      </c>
      <c r="W78" s="7">
        <f t="shared" ca="1" si="31"/>
        <v>0</v>
      </c>
      <c r="X78" s="7">
        <f t="shared" ca="1" si="32"/>
        <v>1</v>
      </c>
    </row>
    <row r="79" spans="2:24">
      <c r="B79" s="7">
        <v>65</v>
      </c>
      <c r="C79" s="65">
        <f t="shared" ca="1" si="8"/>
        <v>0.76438878757489803</v>
      </c>
      <c r="D79" s="7">
        <f t="shared" ref="D79:D142" ca="1" si="33">VLOOKUP(C79,arrival_gap,3,TRUE)</f>
        <v>9</v>
      </c>
      <c r="E79" s="7">
        <f t="shared" ca="1" si="21"/>
        <v>510</v>
      </c>
      <c r="F79" s="65">
        <f t="shared" ca="1" si="9"/>
        <v>0.38016598934460999</v>
      </c>
      <c r="G79" s="66" t="str">
        <f t="shared" ref="G79:G142" ca="1" si="34">VLOOKUP(F79,jet_type,3,TRUE)</f>
        <v>Medium</v>
      </c>
      <c r="H79" s="7">
        <f t="shared" ref="H79:H142" ca="1" si="35">VLOOKUP(G79,jet_indicator,2,)</f>
        <v>2</v>
      </c>
      <c r="I79" s="65">
        <f t="shared" ca="1" si="10"/>
        <v>0.14466683943476799</v>
      </c>
      <c r="J79" s="7" t="str">
        <f t="shared" ref="J79:J142" ca="1" si="36">VLOOKUP(I79,action_type,3,TRUE)</f>
        <v>Take-Off</v>
      </c>
      <c r="K79" s="7">
        <f t="shared" ca="1" si="11"/>
        <v>570</v>
      </c>
      <c r="L79" s="65">
        <f t="shared" ca="1" si="22"/>
        <v>0.37394552123453328</v>
      </c>
      <c r="M79" s="7">
        <f t="shared" ca="1" si="23"/>
        <v>9</v>
      </c>
      <c r="N79" s="7">
        <f t="shared" ca="1" si="24"/>
        <v>570</v>
      </c>
      <c r="O79" s="7">
        <f t="shared" ca="1" si="25"/>
        <v>579</v>
      </c>
      <c r="P79" s="7">
        <f t="shared" ca="1" si="26"/>
        <v>60</v>
      </c>
      <c r="Q79" s="7">
        <f t="shared" ca="1" si="27"/>
        <v>0</v>
      </c>
      <c r="R79" s="124">
        <f t="shared" ca="1" si="28"/>
        <v>475.93600000000009</v>
      </c>
      <c r="S79" s="124">
        <f t="shared" ca="1" si="29"/>
        <v>1200</v>
      </c>
      <c r="V79" s="7">
        <f t="shared" ca="1" si="30"/>
        <v>0</v>
      </c>
      <c r="W79" s="7">
        <f t="shared" ca="1" si="31"/>
        <v>1</v>
      </c>
      <c r="X79" s="7">
        <f t="shared" ca="1" si="32"/>
        <v>0</v>
      </c>
    </row>
    <row r="80" spans="2:24">
      <c r="B80" s="7">
        <v>66</v>
      </c>
      <c r="C80" s="65">
        <f t="shared" ref="C80:C143" ca="1" si="37">RAND()</f>
        <v>0.84187056417100337</v>
      </c>
      <c r="D80" s="7">
        <f t="shared" ca="1" si="33"/>
        <v>12</v>
      </c>
      <c r="E80" s="7">
        <f t="shared" ca="1" si="21"/>
        <v>522</v>
      </c>
      <c r="F80" s="65">
        <f t="shared" ref="F80:F143" ca="1" si="38">RAND()</f>
        <v>0.5426447655007669</v>
      </c>
      <c r="G80" s="66" t="str">
        <f t="shared" ca="1" si="34"/>
        <v>Medium</v>
      </c>
      <c r="H80" s="7">
        <f t="shared" ca="1" si="35"/>
        <v>2</v>
      </c>
      <c r="I80" s="65">
        <f t="shared" ref="I80:I143" ca="1" si="39">RAND()</f>
        <v>0.93109266067985308</v>
      </c>
      <c r="J80" s="7" t="str">
        <f t="shared" ca="1" si="36"/>
        <v>Landing</v>
      </c>
      <c r="K80" s="7">
        <f t="shared" ref="K80:K143" ca="1" si="40">O79</f>
        <v>579</v>
      </c>
      <c r="L80" s="65">
        <f t="shared" ca="1" si="22"/>
        <v>0.23279839113330636</v>
      </c>
      <c r="M80" s="7">
        <f t="shared" ca="1" si="23"/>
        <v>6</v>
      </c>
      <c r="N80" s="7">
        <f t="shared" ca="1" si="24"/>
        <v>579</v>
      </c>
      <c r="O80" s="7">
        <f t="shared" ca="1" si="25"/>
        <v>585</v>
      </c>
      <c r="P80" s="7">
        <f t="shared" ca="1" si="26"/>
        <v>57</v>
      </c>
      <c r="Q80" s="7">
        <f t="shared" ca="1" si="27"/>
        <v>0</v>
      </c>
      <c r="R80" s="124">
        <f t="shared" ca="1" si="28"/>
        <v>847.76100000000019</v>
      </c>
      <c r="S80" s="124">
        <f t="shared" ca="1" si="29"/>
        <v>1200</v>
      </c>
      <c r="V80" s="7">
        <f t="shared" ca="1" si="30"/>
        <v>0</v>
      </c>
      <c r="W80" s="7">
        <f t="shared" ca="1" si="31"/>
        <v>1</v>
      </c>
      <c r="X80" s="7">
        <f t="shared" ca="1" si="32"/>
        <v>0</v>
      </c>
    </row>
    <row r="81" spans="2:24">
      <c r="B81" s="7">
        <v>67</v>
      </c>
      <c r="C81" s="65">
        <f t="shared" ca="1" si="37"/>
        <v>0.76340011999961022</v>
      </c>
      <c r="D81" s="7">
        <f t="shared" ca="1" si="33"/>
        <v>9</v>
      </c>
      <c r="E81" s="7">
        <f t="shared" ca="1" si="21"/>
        <v>531</v>
      </c>
      <c r="F81" s="65">
        <f t="shared" ca="1" si="38"/>
        <v>7.6167526072989933E-2</v>
      </c>
      <c r="G81" s="66" t="str">
        <f t="shared" ca="1" si="34"/>
        <v>Jumbo</v>
      </c>
      <c r="H81" s="7">
        <f t="shared" ca="1" si="35"/>
        <v>1</v>
      </c>
      <c r="I81" s="65">
        <f t="shared" ca="1" si="39"/>
        <v>0.1700226385605883</v>
      </c>
      <c r="J81" s="7" t="str">
        <f t="shared" ca="1" si="36"/>
        <v>Take-Off</v>
      </c>
      <c r="K81" s="7">
        <f t="shared" ca="1" si="40"/>
        <v>585</v>
      </c>
      <c r="L81" s="65">
        <f t="shared" ca="1" si="22"/>
        <v>0.92542192835676185</v>
      </c>
      <c r="M81" s="7">
        <f t="shared" ca="1" si="23"/>
        <v>12</v>
      </c>
      <c r="N81" s="7">
        <f t="shared" ca="1" si="24"/>
        <v>585</v>
      </c>
      <c r="O81" s="7">
        <f t="shared" ca="1" si="25"/>
        <v>597</v>
      </c>
      <c r="P81" s="7">
        <f t="shared" ca="1" si="26"/>
        <v>54</v>
      </c>
      <c r="Q81" s="7">
        <f t="shared" ca="1" si="27"/>
        <v>0</v>
      </c>
      <c r="R81" s="124">
        <f t="shared" ca="1" si="28"/>
        <v>1177.9416000000003</v>
      </c>
      <c r="S81" s="124">
        <f t="shared" ca="1" si="29"/>
        <v>1600</v>
      </c>
      <c r="V81" s="7">
        <f t="shared" ca="1" si="30"/>
        <v>1</v>
      </c>
      <c r="W81" s="7">
        <f t="shared" ca="1" si="31"/>
        <v>0</v>
      </c>
      <c r="X81" s="7">
        <f t="shared" ca="1" si="32"/>
        <v>0</v>
      </c>
    </row>
    <row r="82" spans="2:24">
      <c r="B82" s="7">
        <v>68</v>
      </c>
      <c r="C82" s="65">
        <f t="shared" ca="1" si="37"/>
        <v>0.14655576242957724</v>
      </c>
      <c r="D82" s="7">
        <f t="shared" ca="1" si="33"/>
        <v>6</v>
      </c>
      <c r="E82" s="7">
        <f t="shared" ca="1" si="21"/>
        <v>537</v>
      </c>
      <c r="F82" s="65">
        <f t="shared" ca="1" si="38"/>
        <v>0.43871125644316633</v>
      </c>
      <c r="G82" s="66" t="str">
        <f t="shared" ca="1" si="34"/>
        <v>Medium</v>
      </c>
      <c r="H82" s="7">
        <f t="shared" ca="1" si="35"/>
        <v>2</v>
      </c>
      <c r="I82" s="65">
        <f t="shared" ca="1" si="39"/>
        <v>0.68735518745737212</v>
      </c>
      <c r="J82" s="7" t="str">
        <f t="shared" ca="1" si="36"/>
        <v>Landing</v>
      </c>
      <c r="K82" s="7">
        <f t="shared" ca="1" si="40"/>
        <v>597</v>
      </c>
      <c r="L82" s="65">
        <f t="shared" ca="1" si="22"/>
        <v>0.44007318840816567</v>
      </c>
      <c r="M82" s="7">
        <f t="shared" ca="1" si="23"/>
        <v>9</v>
      </c>
      <c r="N82" s="7">
        <f t="shared" ca="1" si="24"/>
        <v>597</v>
      </c>
      <c r="O82" s="7">
        <f t="shared" ca="1" si="25"/>
        <v>606</v>
      </c>
      <c r="P82" s="7">
        <f t="shared" ca="1" si="26"/>
        <v>60</v>
      </c>
      <c r="Q82" s="7">
        <f t="shared" ca="1" si="27"/>
        <v>0</v>
      </c>
      <c r="R82" s="124">
        <f t="shared" ca="1" si="28"/>
        <v>892.38000000000022</v>
      </c>
      <c r="S82" s="124">
        <f t="shared" ca="1" si="29"/>
        <v>1200</v>
      </c>
      <c r="V82" s="7">
        <f t="shared" ca="1" si="30"/>
        <v>0</v>
      </c>
      <c r="W82" s="7">
        <f t="shared" ca="1" si="31"/>
        <v>1</v>
      </c>
      <c r="X82" s="7">
        <f t="shared" ca="1" si="32"/>
        <v>0</v>
      </c>
    </row>
    <row r="83" spans="2:24">
      <c r="B83" s="7">
        <v>69</v>
      </c>
      <c r="C83" s="65">
        <f t="shared" ca="1" si="37"/>
        <v>3.4814405104818258E-2</v>
      </c>
      <c r="D83" s="7">
        <f t="shared" ca="1" si="33"/>
        <v>0</v>
      </c>
      <c r="E83" s="7">
        <f t="shared" ca="1" si="21"/>
        <v>537</v>
      </c>
      <c r="F83" s="65">
        <f t="shared" ca="1" si="38"/>
        <v>0.37239224616213729</v>
      </c>
      <c r="G83" s="66" t="str">
        <f t="shared" ca="1" si="34"/>
        <v>Medium</v>
      </c>
      <c r="H83" s="7">
        <f t="shared" ca="1" si="35"/>
        <v>2</v>
      </c>
      <c r="I83" s="65">
        <f t="shared" ca="1" si="39"/>
        <v>0.68458220079945142</v>
      </c>
      <c r="J83" s="7" t="str">
        <f t="shared" ca="1" si="36"/>
        <v>Landing</v>
      </c>
      <c r="K83" s="7">
        <f t="shared" ca="1" si="40"/>
        <v>606</v>
      </c>
      <c r="L83" s="65">
        <f t="shared" ca="1" si="22"/>
        <v>0.76350818803983389</v>
      </c>
      <c r="M83" s="7">
        <f t="shared" ca="1" si="23"/>
        <v>9</v>
      </c>
      <c r="N83" s="7">
        <f t="shared" ca="1" si="24"/>
        <v>606</v>
      </c>
      <c r="O83" s="7">
        <f t="shared" ca="1" si="25"/>
        <v>615</v>
      </c>
      <c r="P83" s="7">
        <f t="shared" ca="1" si="26"/>
        <v>69</v>
      </c>
      <c r="Q83" s="7">
        <f t="shared" ca="1" si="27"/>
        <v>0</v>
      </c>
      <c r="R83" s="124">
        <f t="shared" ca="1" si="28"/>
        <v>1026.2370000000003</v>
      </c>
      <c r="S83" s="124">
        <f t="shared" ca="1" si="29"/>
        <v>1200</v>
      </c>
      <c r="V83" s="7">
        <f t="shared" ca="1" si="30"/>
        <v>0</v>
      </c>
      <c r="W83" s="7">
        <f t="shared" ca="1" si="31"/>
        <v>1</v>
      </c>
      <c r="X83" s="7">
        <f t="shared" ca="1" si="32"/>
        <v>0</v>
      </c>
    </row>
    <row r="84" spans="2:24">
      <c r="B84" s="7">
        <v>70</v>
      </c>
      <c r="C84" s="65">
        <f t="shared" ca="1" si="37"/>
        <v>0.28445529487366628</v>
      </c>
      <c r="D84" s="7">
        <f t="shared" ca="1" si="33"/>
        <v>6</v>
      </c>
      <c r="E84" s="7">
        <f t="shared" ca="1" si="21"/>
        <v>543</v>
      </c>
      <c r="F84" s="65">
        <f t="shared" ca="1" si="38"/>
        <v>0.75795287033559955</v>
      </c>
      <c r="G84" s="66" t="str">
        <f t="shared" ca="1" si="34"/>
        <v>Medium</v>
      </c>
      <c r="H84" s="7">
        <f t="shared" ca="1" si="35"/>
        <v>2</v>
      </c>
      <c r="I84" s="65">
        <f t="shared" ca="1" si="39"/>
        <v>0.89465328759652274</v>
      </c>
      <c r="J84" s="7" t="str">
        <f t="shared" ca="1" si="36"/>
        <v>Landing</v>
      </c>
      <c r="K84" s="7">
        <f t="shared" ca="1" si="40"/>
        <v>615</v>
      </c>
      <c r="L84" s="65">
        <f t="shared" ca="1" si="22"/>
        <v>0.45210607239728617</v>
      </c>
      <c r="M84" s="7">
        <f t="shared" ca="1" si="23"/>
        <v>9</v>
      </c>
      <c r="N84" s="7">
        <f t="shared" ca="1" si="24"/>
        <v>615</v>
      </c>
      <c r="O84" s="7">
        <f t="shared" ca="1" si="25"/>
        <v>624</v>
      </c>
      <c r="P84" s="7">
        <f t="shared" ca="1" si="26"/>
        <v>72</v>
      </c>
      <c r="Q84" s="7">
        <f t="shared" ca="1" si="27"/>
        <v>0</v>
      </c>
      <c r="R84" s="124">
        <f t="shared" ca="1" si="28"/>
        <v>1070.8560000000002</v>
      </c>
      <c r="S84" s="124">
        <f t="shared" ca="1" si="29"/>
        <v>1200</v>
      </c>
      <c r="V84" s="7">
        <f t="shared" ca="1" si="30"/>
        <v>0</v>
      </c>
      <c r="W84" s="7">
        <f t="shared" ca="1" si="31"/>
        <v>1</v>
      </c>
      <c r="X84" s="7">
        <f t="shared" ca="1" si="32"/>
        <v>0</v>
      </c>
    </row>
    <row r="85" spans="2:24">
      <c r="B85" s="7">
        <v>71</v>
      </c>
      <c r="C85" s="65">
        <f t="shared" ca="1" si="37"/>
        <v>0.14888884729041996</v>
      </c>
      <c r="D85" s="7">
        <f t="shared" ca="1" si="33"/>
        <v>6</v>
      </c>
      <c r="E85" s="7">
        <f t="shared" ca="1" si="21"/>
        <v>549</v>
      </c>
      <c r="F85" s="65">
        <f t="shared" ca="1" si="38"/>
        <v>0.72166584671700462</v>
      </c>
      <c r="G85" s="66" t="str">
        <f t="shared" ca="1" si="34"/>
        <v>Medium</v>
      </c>
      <c r="H85" s="7">
        <f t="shared" ca="1" si="35"/>
        <v>2</v>
      </c>
      <c r="I85" s="65">
        <f t="shared" ca="1" si="39"/>
        <v>0.63569699549361069</v>
      </c>
      <c r="J85" s="7" t="str">
        <f t="shared" ca="1" si="36"/>
        <v>Landing</v>
      </c>
      <c r="K85" s="7">
        <f t="shared" ca="1" si="40"/>
        <v>624</v>
      </c>
      <c r="L85" s="65">
        <f t="shared" ca="1" si="22"/>
        <v>0.8281260624197343</v>
      </c>
      <c r="M85" s="7">
        <f t="shared" ca="1" si="23"/>
        <v>9</v>
      </c>
      <c r="N85" s="7">
        <f t="shared" ca="1" si="24"/>
        <v>624</v>
      </c>
      <c r="O85" s="7">
        <f t="shared" ca="1" si="25"/>
        <v>633</v>
      </c>
      <c r="P85" s="7">
        <f t="shared" ca="1" si="26"/>
        <v>75</v>
      </c>
      <c r="Q85" s="7">
        <f t="shared" ca="1" si="27"/>
        <v>0</v>
      </c>
      <c r="R85" s="124">
        <f t="shared" ca="1" si="28"/>
        <v>1115.4750000000001</v>
      </c>
      <c r="S85" s="124">
        <f t="shared" ca="1" si="29"/>
        <v>1200</v>
      </c>
      <c r="V85" s="7">
        <f t="shared" ca="1" si="30"/>
        <v>0</v>
      </c>
      <c r="W85" s="7">
        <f t="shared" ca="1" si="31"/>
        <v>1</v>
      </c>
      <c r="X85" s="7">
        <f t="shared" ca="1" si="32"/>
        <v>0</v>
      </c>
    </row>
    <row r="86" spans="2:24">
      <c r="B86" s="7">
        <v>72</v>
      </c>
      <c r="C86" s="65">
        <f t="shared" ca="1" si="37"/>
        <v>0.39780098910921091</v>
      </c>
      <c r="D86" s="7">
        <f t="shared" ca="1" si="33"/>
        <v>6</v>
      </c>
      <c r="E86" s="7">
        <f t="shared" ca="1" si="21"/>
        <v>555</v>
      </c>
      <c r="F86" s="65">
        <f t="shared" ca="1" si="38"/>
        <v>0.50618735110918744</v>
      </c>
      <c r="G86" s="66" t="str">
        <f t="shared" ca="1" si="34"/>
        <v>Medium</v>
      </c>
      <c r="H86" s="7">
        <f t="shared" ca="1" si="35"/>
        <v>2</v>
      </c>
      <c r="I86" s="65">
        <f t="shared" ca="1" si="39"/>
        <v>0.77358900440163147</v>
      </c>
      <c r="J86" s="7" t="str">
        <f t="shared" ca="1" si="36"/>
        <v>Landing</v>
      </c>
      <c r="K86" s="7">
        <f t="shared" ca="1" si="40"/>
        <v>633</v>
      </c>
      <c r="L86" s="65">
        <f t="shared" ca="1" si="22"/>
        <v>0.77679022078406046</v>
      </c>
      <c r="M86" s="7">
        <f t="shared" ca="1" si="23"/>
        <v>9</v>
      </c>
      <c r="N86" s="7">
        <f t="shared" ca="1" si="24"/>
        <v>633</v>
      </c>
      <c r="O86" s="7">
        <f t="shared" ca="1" si="25"/>
        <v>642</v>
      </c>
      <c r="P86" s="7">
        <f t="shared" ca="1" si="26"/>
        <v>78</v>
      </c>
      <c r="Q86" s="7">
        <f t="shared" ca="1" si="27"/>
        <v>0</v>
      </c>
      <c r="R86" s="124">
        <f t="shared" ca="1" si="28"/>
        <v>1160.0940000000003</v>
      </c>
      <c r="S86" s="124">
        <f t="shared" ca="1" si="29"/>
        <v>1200</v>
      </c>
      <c r="V86" s="7">
        <f t="shared" ca="1" si="30"/>
        <v>0</v>
      </c>
      <c r="W86" s="7">
        <f t="shared" ca="1" si="31"/>
        <v>1</v>
      </c>
      <c r="X86" s="7">
        <f t="shared" ca="1" si="32"/>
        <v>0</v>
      </c>
    </row>
    <row r="87" spans="2:24">
      <c r="B87" s="7">
        <v>73</v>
      </c>
      <c r="C87" s="65">
        <f t="shared" ca="1" si="37"/>
        <v>0.9735796881783334</v>
      </c>
      <c r="D87" s="7">
        <f t="shared" ca="1" si="33"/>
        <v>12</v>
      </c>
      <c r="E87" s="7">
        <f t="shared" ca="1" si="21"/>
        <v>567</v>
      </c>
      <c r="F87" s="65">
        <f t="shared" ca="1" si="38"/>
        <v>0.65357259944783241</v>
      </c>
      <c r="G87" s="66" t="str">
        <f t="shared" ca="1" si="34"/>
        <v>Medium</v>
      </c>
      <c r="H87" s="7">
        <f t="shared" ca="1" si="35"/>
        <v>2</v>
      </c>
      <c r="I87" s="65">
        <f t="shared" ca="1" si="39"/>
        <v>7.1418521887689823E-2</v>
      </c>
      <c r="J87" s="7" t="str">
        <f t="shared" ca="1" si="36"/>
        <v>Take-Off</v>
      </c>
      <c r="K87" s="7">
        <f t="shared" ca="1" si="40"/>
        <v>642</v>
      </c>
      <c r="L87" s="65">
        <f t="shared" ca="1" si="22"/>
        <v>0.38095322164479439</v>
      </c>
      <c r="M87" s="7">
        <f t="shared" ca="1" si="23"/>
        <v>9</v>
      </c>
      <c r="N87" s="7">
        <f t="shared" ca="1" si="24"/>
        <v>642</v>
      </c>
      <c r="O87" s="7">
        <f t="shared" ca="1" si="25"/>
        <v>651</v>
      </c>
      <c r="P87" s="7">
        <f t="shared" ca="1" si="26"/>
        <v>75</v>
      </c>
      <c r="Q87" s="7">
        <f t="shared" ca="1" si="27"/>
        <v>0</v>
      </c>
      <c r="R87" s="124">
        <f t="shared" ca="1" si="28"/>
        <v>594.92000000000007</v>
      </c>
      <c r="S87" s="124">
        <f t="shared" ca="1" si="29"/>
        <v>1200</v>
      </c>
      <c r="V87" s="7">
        <f t="shared" ca="1" si="30"/>
        <v>0</v>
      </c>
      <c r="W87" s="7">
        <f t="shared" ca="1" si="31"/>
        <v>1</v>
      </c>
      <c r="X87" s="7">
        <f t="shared" ca="1" si="32"/>
        <v>0</v>
      </c>
    </row>
    <row r="88" spans="2:24">
      <c r="B88" s="7">
        <v>74</v>
      </c>
      <c r="C88" s="65">
        <f t="shared" ca="1" si="37"/>
        <v>0.53560077527991246</v>
      </c>
      <c r="D88" s="7">
        <f t="shared" ca="1" si="33"/>
        <v>9</v>
      </c>
      <c r="E88" s="7">
        <f t="shared" ca="1" si="21"/>
        <v>576</v>
      </c>
      <c r="F88" s="65">
        <f t="shared" ca="1" si="38"/>
        <v>0.58422545174635032</v>
      </c>
      <c r="G88" s="66" t="str">
        <f t="shared" ca="1" si="34"/>
        <v>Medium</v>
      </c>
      <c r="H88" s="7">
        <f t="shared" ca="1" si="35"/>
        <v>2</v>
      </c>
      <c r="I88" s="65">
        <f t="shared" ca="1" si="39"/>
        <v>0.6649544478785594</v>
      </c>
      <c r="J88" s="7" t="str">
        <f t="shared" ca="1" si="36"/>
        <v>Landing</v>
      </c>
      <c r="K88" s="7">
        <f t="shared" ca="1" si="40"/>
        <v>651</v>
      </c>
      <c r="L88" s="65">
        <f t="shared" ca="1" si="22"/>
        <v>0.11086303739471171</v>
      </c>
      <c r="M88" s="7">
        <f t="shared" ca="1" si="23"/>
        <v>6</v>
      </c>
      <c r="N88" s="7">
        <f t="shared" ca="1" si="24"/>
        <v>651</v>
      </c>
      <c r="O88" s="7">
        <f t="shared" ca="1" si="25"/>
        <v>657</v>
      </c>
      <c r="P88" s="7">
        <f t="shared" ca="1" si="26"/>
        <v>75</v>
      </c>
      <c r="Q88" s="7">
        <f t="shared" ca="1" si="27"/>
        <v>0</v>
      </c>
      <c r="R88" s="124">
        <f t="shared" ca="1" si="28"/>
        <v>1115.4750000000001</v>
      </c>
      <c r="S88" s="124">
        <f t="shared" ca="1" si="29"/>
        <v>1200</v>
      </c>
      <c r="V88" s="7">
        <f t="shared" ca="1" si="30"/>
        <v>0</v>
      </c>
      <c r="W88" s="7">
        <f t="shared" ca="1" si="31"/>
        <v>1</v>
      </c>
      <c r="X88" s="7">
        <f t="shared" ca="1" si="32"/>
        <v>0</v>
      </c>
    </row>
    <row r="89" spans="2:24">
      <c r="B89" s="7">
        <v>75</v>
      </c>
      <c r="C89" s="65">
        <f t="shared" ca="1" si="37"/>
        <v>1.518194490875846E-2</v>
      </c>
      <c r="D89" s="7">
        <f t="shared" ca="1" si="33"/>
        <v>0</v>
      </c>
      <c r="E89" s="7">
        <f t="shared" ref="E89:E152" ca="1" si="41">E88+D89</f>
        <v>576</v>
      </c>
      <c r="F89" s="65">
        <f t="shared" ca="1" si="38"/>
        <v>0.91969554195265968</v>
      </c>
      <c r="G89" s="66" t="str">
        <f t="shared" ca="1" si="34"/>
        <v>Small</v>
      </c>
      <c r="H89" s="7">
        <f t="shared" ca="1" si="35"/>
        <v>3</v>
      </c>
      <c r="I89" s="65">
        <f t="shared" ca="1" si="39"/>
        <v>0.8167042525000977</v>
      </c>
      <c r="J89" s="7" t="str">
        <f t="shared" ca="1" si="36"/>
        <v>Landing</v>
      </c>
      <c r="K89" s="7">
        <f t="shared" ca="1" si="40"/>
        <v>657</v>
      </c>
      <c r="L89" s="65">
        <f t="shared" ref="L89:L152" ca="1" si="42">RAND()</f>
        <v>0.23538611380821606</v>
      </c>
      <c r="M89" s="7">
        <f t="shared" ref="M89:M152" ca="1" si="43">IF(H89=1, VLOOKUP(L89, jumbo_comp,3,TRUE), IF(H89=2, VLOOKUP(L89, mid_comp,3,TRUE), IF(H89=3, VLOOKUP(L89, small_comp, 3, TRUE))))</f>
        <v>6</v>
      </c>
      <c r="N89" s="7">
        <f t="shared" ref="N89:N152" ca="1" si="44">IF(O88&lt;E89, E89,O88)</f>
        <v>657</v>
      </c>
      <c r="O89" s="7">
        <f t="shared" ref="O89:O152" ca="1" si="45">N89+M89</f>
        <v>663</v>
      </c>
      <c r="P89" s="7">
        <f t="shared" ref="P89:P152" ca="1" si="46">IF(N89&gt;E89,N89-E89,0)</f>
        <v>81</v>
      </c>
      <c r="Q89" s="7">
        <f t="shared" ref="Q89:Q152" ca="1" si="47">IF(O88&lt;E89,E89-O88,0)</f>
        <v>0</v>
      </c>
      <c r="R89" s="124">
        <f t="shared" ref="R89:R152" ca="1" si="48">P89*VLOOKUP(G89,fuel_cost,IF(J89="Landing",3,2),FALSE)</f>
        <v>281.09970000000004</v>
      </c>
      <c r="S89" s="124">
        <f t="shared" ref="S89:S152" ca="1" si="49">VLOOKUP(G89,service_fee,IF(J89="Landing",3,2),FALSE)</f>
        <v>850</v>
      </c>
      <c r="V89" s="7">
        <f t="shared" ref="V89:V152" ca="1" si="50">IF(H89=1,1,0)</f>
        <v>0</v>
      </c>
      <c r="W89" s="7">
        <f t="shared" ref="W89:W152" ca="1" si="51">IF(H89=2,1,0)</f>
        <v>0</v>
      </c>
      <c r="X89" s="7">
        <f t="shared" ref="X89:X152" ca="1" si="52">IF(H89=3,1,0)</f>
        <v>1</v>
      </c>
    </row>
    <row r="90" spans="2:24">
      <c r="B90" s="7">
        <v>76</v>
      </c>
      <c r="C90" s="65">
        <f t="shared" ca="1" si="37"/>
        <v>0.96182787910809686</v>
      </c>
      <c r="D90" s="7">
        <f t="shared" ca="1" si="33"/>
        <v>12</v>
      </c>
      <c r="E90" s="7">
        <f t="shared" ca="1" si="41"/>
        <v>588</v>
      </c>
      <c r="F90" s="65">
        <f t="shared" ca="1" si="38"/>
        <v>9.2173134401930201E-2</v>
      </c>
      <c r="G90" s="66" t="str">
        <f t="shared" ca="1" si="34"/>
        <v>Jumbo</v>
      </c>
      <c r="H90" s="7">
        <f t="shared" ca="1" si="35"/>
        <v>1</v>
      </c>
      <c r="I90" s="65">
        <f t="shared" ca="1" si="39"/>
        <v>0.6597568935148802</v>
      </c>
      <c r="J90" s="7" t="str">
        <f t="shared" ca="1" si="36"/>
        <v>Landing</v>
      </c>
      <c r="K90" s="7">
        <f t="shared" ca="1" si="40"/>
        <v>663</v>
      </c>
      <c r="L90" s="65">
        <f t="shared" ca="1" si="42"/>
        <v>0.48521894025753209</v>
      </c>
      <c r="M90" s="7">
        <f t="shared" ca="1" si="43"/>
        <v>9</v>
      </c>
      <c r="N90" s="7">
        <f t="shared" ca="1" si="44"/>
        <v>663</v>
      </c>
      <c r="O90" s="7">
        <f t="shared" ca="1" si="45"/>
        <v>672</v>
      </c>
      <c r="P90" s="7">
        <f t="shared" ca="1" si="46"/>
        <v>75</v>
      </c>
      <c r="Q90" s="7">
        <f t="shared" ca="1" si="47"/>
        <v>0</v>
      </c>
      <c r="R90" s="124">
        <f t="shared" ca="1" si="48"/>
        <v>6692.8500000000013</v>
      </c>
      <c r="S90" s="124">
        <f t="shared" ca="1" si="49"/>
        <v>1600</v>
      </c>
      <c r="V90" s="7">
        <f t="shared" ca="1" si="50"/>
        <v>1</v>
      </c>
      <c r="W90" s="7">
        <f t="shared" ca="1" si="51"/>
        <v>0</v>
      </c>
      <c r="X90" s="7">
        <f t="shared" ca="1" si="52"/>
        <v>0</v>
      </c>
    </row>
    <row r="91" spans="2:24">
      <c r="B91" s="7">
        <v>77</v>
      </c>
      <c r="C91" s="65">
        <f t="shared" ca="1" si="37"/>
        <v>0.77581581364843977</v>
      </c>
      <c r="D91" s="7">
        <f t="shared" ca="1" si="33"/>
        <v>9</v>
      </c>
      <c r="E91" s="7">
        <f t="shared" ca="1" si="41"/>
        <v>597</v>
      </c>
      <c r="F91" s="65">
        <f t="shared" ca="1" si="38"/>
        <v>0.92031735520383218</v>
      </c>
      <c r="G91" s="66" t="str">
        <f t="shared" ca="1" si="34"/>
        <v>Small</v>
      </c>
      <c r="H91" s="7">
        <f t="shared" ca="1" si="35"/>
        <v>3</v>
      </c>
      <c r="I91" s="65">
        <f t="shared" ca="1" si="39"/>
        <v>0.30408984350249546</v>
      </c>
      <c r="J91" s="7" t="str">
        <f t="shared" ca="1" si="36"/>
        <v>Take-Off</v>
      </c>
      <c r="K91" s="7">
        <f t="shared" ca="1" si="40"/>
        <v>672</v>
      </c>
      <c r="L91" s="65">
        <f t="shared" ca="1" si="42"/>
        <v>0.92883594619389886</v>
      </c>
      <c r="M91" s="7">
        <f t="shared" ca="1" si="43"/>
        <v>9</v>
      </c>
      <c r="N91" s="7">
        <f t="shared" ca="1" si="44"/>
        <v>672</v>
      </c>
      <c r="O91" s="7">
        <f t="shared" ca="1" si="45"/>
        <v>681</v>
      </c>
      <c r="P91" s="7">
        <f t="shared" ca="1" si="46"/>
        <v>75</v>
      </c>
      <c r="Q91" s="7">
        <f t="shared" ca="1" si="47"/>
        <v>0</v>
      </c>
      <c r="R91" s="124">
        <f t="shared" ca="1" si="48"/>
        <v>74.365000000000009</v>
      </c>
      <c r="S91" s="124">
        <f t="shared" ca="1" si="49"/>
        <v>850</v>
      </c>
      <c r="V91" s="7">
        <f t="shared" ca="1" si="50"/>
        <v>0</v>
      </c>
      <c r="W91" s="7">
        <f t="shared" ca="1" si="51"/>
        <v>0</v>
      </c>
      <c r="X91" s="7">
        <f t="shared" ca="1" si="52"/>
        <v>1</v>
      </c>
    </row>
    <row r="92" spans="2:24">
      <c r="B92" s="7">
        <v>78</v>
      </c>
      <c r="C92" s="65">
        <f t="shared" ca="1" si="37"/>
        <v>0.87032555523722277</v>
      </c>
      <c r="D92" s="7">
        <f t="shared" ca="1" si="33"/>
        <v>12</v>
      </c>
      <c r="E92" s="7">
        <f t="shared" ca="1" si="41"/>
        <v>609</v>
      </c>
      <c r="F92" s="65">
        <f t="shared" ca="1" si="38"/>
        <v>0.67799349938449016</v>
      </c>
      <c r="G92" s="66" t="str">
        <f t="shared" ca="1" si="34"/>
        <v>Medium</v>
      </c>
      <c r="H92" s="7">
        <f t="shared" ca="1" si="35"/>
        <v>2</v>
      </c>
      <c r="I92" s="65">
        <f t="shared" ca="1" si="39"/>
        <v>0.72630230418345332</v>
      </c>
      <c r="J92" s="7" t="str">
        <f t="shared" ca="1" si="36"/>
        <v>Landing</v>
      </c>
      <c r="K92" s="7">
        <f t="shared" ca="1" si="40"/>
        <v>681</v>
      </c>
      <c r="L92" s="65">
        <f t="shared" ca="1" si="42"/>
        <v>0.55560941027603639</v>
      </c>
      <c r="M92" s="7">
        <f t="shared" ca="1" si="43"/>
        <v>9</v>
      </c>
      <c r="N92" s="7">
        <f t="shared" ca="1" si="44"/>
        <v>681</v>
      </c>
      <c r="O92" s="7">
        <f t="shared" ca="1" si="45"/>
        <v>690</v>
      </c>
      <c r="P92" s="7">
        <f t="shared" ca="1" si="46"/>
        <v>72</v>
      </c>
      <c r="Q92" s="7">
        <f t="shared" ca="1" si="47"/>
        <v>0</v>
      </c>
      <c r="R92" s="124">
        <f t="shared" ca="1" si="48"/>
        <v>1070.8560000000002</v>
      </c>
      <c r="S92" s="124">
        <f t="shared" ca="1" si="49"/>
        <v>1200</v>
      </c>
      <c r="V92" s="7">
        <f t="shared" ca="1" si="50"/>
        <v>0</v>
      </c>
      <c r="W92" s="7">
        <f t="shared" ca="1" si="51"/>
        <v>1</v>
      </c>
      <c r="X92" s="7">
        <f t="shared" ca="1" si="52"/>
        <v>0</v>
      </c>
    </row>
    <row r="93" spans="2:24">
      <c r="B93" s="7">
        <v>79</v>
      </c>
      <c r="C93" s="65">
        <f t="shared" ca="1" si="37"/>
        <v>0.14239484589281248</v>
      </c>
      <c r="D93" s="7">
        <f t="shared" ca="1" si="33"/>
        <v>6</v>
      </c>
      <c r="E93" s="7">
        <f t="shared" ca="1" si="41"/>
        <v>615</v>
      </c>
      <c r="F93" s="65">
        <f t="shared" ca="1" si="38"/>
        <v>0.25542676035785383</v>
      </c>
      <c r="G93" s="66" t="str">
        <f t="shared" ca="1" si="34"/>
        <v>Jumbo</v>
      </c>
      <c r="H93" s="7">
        <f t="shared" ca="1" si="35"/>
        <v>1</v>
      </c>
      <c r="I93" s="65">
        <f t="shared" ca="1" si="39"/>
        <v>0.53688459548038425</v>
      </c>
      <c r="J93" s="7" t="str">
        <f t="shared" ca="1" si="36"/>
        <v>Landing</v>
      </c>
      <c r="K93" s="7">
        <f t="shared" ca="1" si="40"/>
        <v>690</v>
      </c>
      <c r="L93" s="65">
        <f t="shared" ca="1" si="42"/>
        <v>0.54603912454794024</v>
      </c>
      <c r="M93" s="7">
        <f t="shared" ca="1" si="43"/>
        <v>12</v>
      </c>
      <c r="N93" s="7">
        <f t="shared" ca="1" si="44"/>
        <v>690</v>
      </c>
      <c r="O93" s="7">
        <f t="shared" ca="1" si="45"/>
        <v>702</v>
      </c>
      <c r="P93" s="7">
        <f t="shared" ca="1" si="46"/>
        <v>75</v>
      </c>
      <c r="Q93" s="7">
        <f t="shared" ca="1" si="47"/>
        <v>0</v>
      </c>
      <c r="R93" s="124">
        <f t="shared" ca="1" si="48"/>
        <v>6692.8500000000013</v>
      </c>
      <c r="S93" s="124">
        <f t="shared" ca="1" si="49"/>
        <v>1600</v>
      </c>
      <c r="V93" s="7">
        <f t="shared" ca="1" si="50"/>
        <v>1</v>
      </c>
      <c r="W93" s="7">
        <f t="shared" ca="1" si="51"/>
        <v>0</v>
      </c>
      <c r="X93" s="7">
        <f t="shared" ca="1" si="52"/>
        <v>0</v>
      </c>
    </row>
    <row r="94" spans="2:24">
      <c r="B94" s="7">
        <v>80</v>
      </c>
      <c r="C94" s="65">
        <f t="shared" ca="1" si="37"/>
        <v>0.33637407605633329</v>
      </c>
      <c r="D94" s="7">
        <f t="shared" ca="1" si="33"/>
        <v>6</v>
      </c>
      <c r="E94" s="7">
        <f t="shared" ca="1" si="41"/>
        <v>621</v>
      </c>
      <c r="F94" s="65">
        <f t="shared" ca="1" si="38"/>
        <v>0.27600568715213791</v>
      </c>
      <c r="G94" s="66" t="str">
        <f t="shared" ca="1" si="34"/>
        <v>Jumbo</v>
      </c>
      <c r="H94" s="7">
        <f t="shared" ca="1" si="35"/>
        <v>1</v>
      </c>
      <c r="I94" s="65">
        <f t="shared" ca="1" si="39"/>
        <v>0.60778590487696194</v>
      </c>
      <c r="J94" s="7" t="str">
        <f t="shared" ca="1" si="36"/>
        <v>Landing</v>
      </c>
      <c r="K94" s="7">
        <f t="shared" ca="1" si="40"/>
        <v>702</v>
      </c>
      <c r="L94" s="65">
        <f t="shared" ca="1" si="42"/>
        <v>0.37016960891672379</v>
      </c>
      <c r="M94" s="7">
        <f t="shared" ca="1" si="43"/>
        <v>9</v>
      </c>
      <c r="N94" s="7">
        <f t="shared" ca="1" si="44"/>
        <v>702</v>
      </c>
      <c r="O94" s="7">
        <f t="shared" ca="1" si="45"/>
        <v>711</v>
      </c>
      <c r="P94" s="7">
        <f t="shared" ca="1" si="46"/>
        <v>81</v>
      </c>
      <c r="Q94" s="7">
        <f t="shared" ca="1" si="47"/>
        <v>0</v>
      </c>
      <c r="R94" s="124">
        <f t="shared" ca="1" si="48"/>
        <v>7228.2780000000012</v>
      </c>
      <c r="S94" s="124">
        <f t="shared" ca="1" si="49"/>
        <v>1600</v>
      </c>
      <c r="V94" s="7">
        <f t="shared" ca="1" si="50"/>
        <v>1</v>
      </c>
      <c r="W94" s="7">
        <f t="shared" ca="1" si="51"/>
        <v>0</v>
      </c>
      <c r="X94" s="7">
        <f t="shared" ca="1" si="52"/>
        <v>0</v>
      </c>
    </row>
    <row r="95" spans="2:24">
      <c r="B95" s="7">
        <v>81</v>
      </c>
      <c r="C95" s="65">
        <f t="shared" ca="1" si="37"/>
        <v>0.70129218851764041</v>
      </c>
      <c r="D95" s="7">
        <f t="shared" ca="1" si="33"/>
        <v>9</v>
      </c>
      <c r="E95" s="7">
        <f t="shared" ca="1" si="41"/>
        <v>630</v>
      </c>
      <c r="F95" s="65">
        <f t="shared" ca="1" si="38"/>
        <v>0.3600815405364467</v>
      </c>
      <c r="G95" s="66" t="str">
        <f t="shared" ca="1" si="34"/>
        <v>Medium</v>
      </c>
      <c r="H95" s="7">
        <f t="shared" ca="1" si="35"/>
        <v>2</v>
      </c>
      <c r="I95" s="65">
        <f t="shared" ca="1" si="39"/>
        <v>0.88312471119416647</v>
      </c>
      <c r="J95" s="7" t="str">
        <f t="shared" ca="1" si="36"/>
        <v>Landing</v>
      </c>
      <c r="K95" s="7">
        <f t="shared" ca="1" si="40"/>
        <v>711</v>
      </c>
      <c r="L95" s="65">
        <f t="shared" ca="1" si="42"/>
        <v>0.85898902569241387</v>
      </c>
      <c r="M95" s="7">
        <f t="shared" ca="1" si="43"/>
        <v>12</v>
      </c>
      <c r="N95" s="7">
        <f t="shared" ca="1" si="44"/>
        <v>711</v>
      </c>
      <c r="O95" s="7">
        <f t="shared" ca="1" si="45"/>
        <v>723</v>
      </c>
      <c r="P95" s="7">
        <f t="shared" ca="1" si="46"/>
        <v>81</v>
      </c>
      <c r="Q95" s="7">
        <f t="shared" ca="1" si="47"/>
        <v>0</v>
      </c>
      <c r="R95" s="124">
        <f t="shared" ca="1" si="48"/>
        <v>1204.7130000000002</v>
      </c>
      <c r="S95" s="124">
        <f t="shared" ca="1" si="49"/>
        <v>1200</v>
      </c>
      <c r="V95" s="7">
        <f t="shared" ca="1" si="50"/>
        <v>0</v>
      </c>
      <c r="W95" s="7">
        <f t="shared" ca="1" si="51"/>
        <v>1</v>
      </c>
      <c r="X95" s="7">
        <f t="shared" ca="1" si="52"/>
        <v>0</v>
      </c>
    </row>
    <row r="96" spans="2:24">
      <c r="B96" s="7">
        <v>82</v>
      </c>
      <c r="C96" s="65">
        <f t="shared" ca="1" si="37"/>
        <v>0.46548889047999986</v>
      </c>
      <c r="D96" s="7">
        <f t="shared" ca="1" si="33"/>
        <v>6</v>
      </c>
      <c r="E96" s="7">
        <f t="shared" ca="1" si="41"/>
        <v>636</v>
      </c>
      <c r="F96" s="65">
        <f t="shared" ca="1" si="38"/>
        <v>0.1032313607983848</v>
      </c>
      <c r="G96" s="66" t="str">
        <f t="shared" ca="1" si="34"/>
        <v>Jumbo</v>
      </c>
      <c r="H96" s="7">
        <f t="shared" ca="1" si="35"/>
        <v>1</v>
      </c>
      <c r="I96" s="65">
        <f t="shared" ca="1" si="39"/>
        <v>0.32436073369930152</v>
      </c>
      <c r="J96" s="7" t="str">
        <f t="shared" ca="1" si="36"/>
        <v>Take-Off</v>
      </c>
      <c r="K96" s="7">
        <f t="shared" ca="1" si="40"/>
        <v>723</v>
      </c>
      <c r="L96" s="65">
        <f t="shared" ca="1" si="42"/>
        <v>4.9032762765862659E-2</v>
      </c>
      <c r="M96" s="7">
        <f t="shared" ca="1" si="43"/>
        <v>6</v>
      </c>
      <c r="N96" s="7">
        <f t="shared" ca="1" si="44"/>
        <v>723</v>
      </c>
      <c r="O96" s="7">
        <f t="shared" ca="1" si="45"/>
        <v>729</v>
      </c>
      <c r="P96" s="7">
        <f t="shared" ca="1" si="46"/>
        <v>87</v>
      </c>
      <c r="Q96" s="7">
        <f t="shared" ca="1" si="47"/>
        <v>0</v>
      </c>
      <c r="R96" s="124">
        <f t="shared" ca="1" si="48"/>
        <v>1897.7948000000006</v>
      </c>
      <c r="S96" s="124">
        <f t="shared" ca="1" si="49"/>
        <v>1600</v>
      </c>
      <c r="V96" s="7">
        <f t="shared" ca="1" si="50"/>
        <v>1</v>
      </c>
      <c r="W96" s="7">
        <f t="shared" ca="1" si="51"/>
        <v>0</v>
      </c>
      <c r="X96" s="7">
        <f t="shared" ca="1" si="52"/>
        <v>0</v>
      </c>
    </row>
    <row r="97" spans="2:24">
      <c r="B97" s="7">
        <v>83</v>
      </c>
      <c r="C97" s="65">
        <f t="shared" ca="1" si="37"/>
        <v>0.19778579484631587</v>
      </c>
      <c r="D97" s="7">
        <f t="shared" ca="1" si="33"/>
        <v>6</v>
      </c>
      <c r="E97" s="7">
        <f t="shared" ca="1" si="41"/>
        <v>642</v>
      </c>
      <c r="F97" s="65">
        <f t="shared" ca="1" si="38"/>
        <v>0.37872905895328013</v>
      </c>
      <c r="G97" s="66" t="str">
        <f t="shared" ca="1" si="34"/>
        <v>Medium</v>
      </c>
      <c r="H97" s="7">
        <f t="shared" ca="1" si="35"/>
        <v>2</v>
      </c>
      <c r="I97" s="65">
        <f t="shared" ca="1" si="39"/>
        <v>0.78802446548122229</v>
      </c>
      <c r="J97" s="7" t="str">
        <f t="shared" ca="1" si="36"/>
        <v>Landing</v>
      </c>
      <c r="K97" s="7">
        <f t="shared" ca="1" si="40"/>
        <v>729</v>
      </c>
      <c r="L97" s="65">
        <f t="shared" ca="1" si="42"/>
        <v>0.7567202267224421</v>
      </c>
      <c r="M97" s="7">
        <f t="shared" ca="1" si="43"/>
        <v>9</v>
      </c>
      <c r="N97" s="7">
        <f t="shared" ca="1" si="44"/>
        <v>729</v>
      </c>
      <c r="O97" s="7">
        <f t="shared" ca="1" si="45"/>
        <v>738</v>
      </c>
      <c r="P97" s="7">
        <f t="shared" ca="1" si="46"/>
        <v>87</v>
      </c>
      <c r="Q97" s="7">
        <f t="shared" ca="1" si="47"/>
        <v>0</v>
      </c>
      <c r="R97" s="124">
        <f t="shared" ca="1" si="48"/>
        <v>1293.9510000000002</v>
      </c>
      <c r="S97" s="124">
        <f t="shared" ca="1" si="49"/>
        <v>1200</v>
      </c>
      <c r="V97" s="7">
        <f t="shared" ca="1" si="50"/>
        <v>0</v>
      </c>
      <c r="W97" s="7">
        <f t="shared" ca="1" si="51"/>
        <v>1</v>
      </c>
      <c r="X97" s="7">
        <f t="shared" ca="1" si="52"/>
        <v>0</v>
      </c>
    </row>
    <row r="98" spans="2:24">
      <c r="B98" s="7">
        <v>84</v>
      </c>
      <c r="C98" s="65">
        <f t="shared" ca="1" si="37"/>
        <v>0.60954833760252158</v>
      </c>
      <c r="D98" s="7">
        <f t="shared" ca="1" si="33"/>
        <v>9</v>
      </c>
      <c r="E98" s="7">
        <f t="shared" ca="1" si="41"/>
        <v>651</v>
      </c>
      <c r="F98" s="65">
        <f t="shared" ca="1" si="38"/>
        <v>0.46248138094021352</v>
      </c>
      <c r="G98" s="66" t="str">
        <f t="shared" ca="1" si="34"/>
        <v>Medium</v>
      </c>
      <c r="H98" s="7">
        <f t="shared" ca="1" si="35"/>
        <v>2</v>
      </c>
      <c r="I98" s="65">
        <f t="shared" ca="1" si="39"/>
        <v>2.1575672752828345E-2</v>
      </c>
      <c r="J98" s="7" t="str">
        <f t="shared" ca="1" si="36"/>
        <v>Take-Off</v>
      </c>
      <c r="K98" s="7">
        <f t="shared" ca="1" si="40"/>
        <v>738</v>
      </c>
      <c r="L98" s="65">
        <f t="shared" ca="1" si="42"/>
        <v>0.64903789397191036</v>
      </c>
      <c r="M98" s="7">
        <f t="shared" ca="1" si="43"/>
        <v>9</v>
      </c>
      <c r="N98" s="7">
        <f t="shared" ca="1" si="44"/>
        <v>738</v>
      </c>
      <c r="O98" s="7">
        <f t="shared" ca="1" si="45"/>
        <v>747</v>
      </c>
      <c r="P98" s="7">
        <f t="shared" ca="1" si="46"/>
        <v>87</v>
      </c>
      <c r="Q98" s="7">
        <f t="shared" ca="1" si="47"/>
        <v>0</v>
      </c>
      <c r="R98" s="124">
        <f t="shared" ca="1" si="48"/>
        <v>690.10720000000015</v>
      </c>
      <c r="S98" s="124">
        <f t="shared" ca="1" si="49"/>
        <v>1200</v>
      </c>
      <c r="V98" s="7">
        <f t="shared" ca="1" si="50"/>
        <v>0</v>
      </c>
      <c r="W98" s="7">
        <f t="shared" ca="1" si="51"/>
        <v>1</v>
      </c>
      <c r="X98" s="7">
        <f t="shared" ca="1" si="52"/>
        <v>0</v>
      </c>
    </row>
    <row r="99" spans="2:24">
      <c r="B99" s="7">
        <v>85</v>
      </c>
      <c r="C99" s="65">
        <f t="shared" ca="1" si="37"/>
        <v>0.21444642332029262</v>
      </c>
      <c r="D99" s="7">
        <f t="shared" ca="1" si="33"/>
        <v>6</v>
      </c>
      <c r="E99" s="7">
        <f t="shared" ca="1" si="41"/>
        <v>657</v>
      </c>
      <c r="F99" s="65">
        <f t="shared" ca="1" si="38"/>
        <v>0.37885413332182316</v>
      </c>
      <c r="G99" s="66" t="str">
        <f t="shared" ca="1" si="34"/>
        <v>Medium</v>
      </c>
      <c r="H99" s="7">
        <f t="shared" ca="1" si="35"/>
        <v>2</v>
      </c>
      <c r="I99" s="65">
        <f t="shared" ca="1" si="39"/>
        <v>0.70612905284698269</v>
      </c>
      <c r="J99" s="7" t="str">
        <f t="shared" ca="1" si="36"/>
        <v>Landing</v>
      </c>
      <c r="K99" s="7">
        <f t="shared" ca="1" si="40"/>
        <v>747</v>
      </c>
      <c r="L99" s="65">
        <f t="shared" ca="1" si="42"/>
        <v>0.87502043766217119</v>
      </c>
      <c r="M99" s="7">
        <f t="shared" ca="1" si="43"/>
        <v>12</v>
      </c>
      <c r="N99" s="7">
        <f t="shared" ca="1" si="44"/>
        <v>747</v>
      </c>
      <c r="O99" s="7">
        <f t="shared" ca="1" si="45"/>
        <v>759</v>
      </c>
      <c r="P99" s="7">
        <f t="shared" ca="1" si="46"/>
        <v>90</v>
      </c>
      <c r="Q99" s="7">
        <f t="shared" ca="1" si="47"/>
        <v>0</v>
      </c>
      <c r="R99" s="124">
        <f t="shared" ca="1" si="48"/>
        <v>1338.5700000000002</v>
      </c>
      <c r="S99" s="124">
        <f t="shared" ca="1" si="49"/>
        <v>1200</v>
      </c>
      <c r="V99" s="7">
        <f t="shared" ca="1" si="50"/>
        <v>0</v>
      </c>
      <c r="W99" s="7">
        <f t="shared" ca="1" si="51"/>
        <v>1</v>
      </c>
      <c r="X99" s="7">
        <f t="shared" ca="1" si="52"/>
        <v>0</v>
      </c>
    </row>
    <row r="100" spans="2:24">
      <c r="B100" s="7">
        <v>86</v>
      </c>
      <c r="C100" s="65">
        <f t="shared" ca="1" si="37"/>
        <v>0.72636074037102694</v>
      </c>
      <c r="D100" s="7">
        <f t="shared" ca="1" si="33"/>
        <v>9</v>
      </c>
      <c r="E100" s="7">
        <f t="shared" ca="1" si="41"/>
        <v>666</v>
      </c>
      <c r="F100" s="65">
        <f t="shared" ca="1" si="38"/>
        <v>0.99685780756599285</v>
      </c>
      <c r="G100" s="66" t="str">
        <f t="shared" ca="1" si="34"/>
        <v>Small</v>
      </c>
      <c r="H100" s="7">
        <f t="shared" ca="1" si="35"/>
        <v>3</v>
      </c>
      <c r="I100" s="65">
        <f t="shared" ca="1" si="39"/>
        <v>0.62836545808533095</v>
      </c>
      <c r="J100" s="7" t="str">
        <f t="shared" ca="1" si="36"/>
        <v>Landing</v>
      </c>
      <c r="K100" s="7">
        <f t="shared" ca="1" si="40"/>
        <v>759</v>
      </c>
      <c r="L100" s="65">
        <f t="shared" ca="1" si="42"/>
        <v>0.753735639523062</v>
      </c>
      <c r="M100" s="7">
        <f t="shared" ca="1" si="43"/>
        <v>6</v>
      </c>
      <c r="N100" s="7">
        <f t="shared" ca="1" si="44"/>
        <v>759</v>
      </c>
      <c r="O100" s="7">
        <f t="shared" ca="1" si="45"/>
        <v>765</v>
      </c>
      <c r="P100" s="7">
        <f t="shared" ca="1" si="46"/>
        <v>93</v>
      </c>
      <c r="Q100" s="7">
        <f t="shared" ca="1" si="47"/>
        <v>0</v>
      </c>
      <c r="R100" s="124">
        <f t="shared" ca="1" si="48"/>
        <v>322.74410000000006</v>
      </c>
      <c r="S100" s="124">
        <f t="shared" ca="1" si="49"/>
        <v>850</v>
      </c>
      <c r="V100" s="7">
        <f t="shared" ca="1" si="50"/>
        <v>0</v>
      </c>
      <c r="W100" s="7">
        <f t="shared" ca="1" si="51"/>
        <v>0</v>
      </c>
      <c r="X100" s="7">
        <f t="shared" ca="1" si="52"/>
        <v>1</v>
      </c>
    </row>
    <row r="101" spans="2:24">
      <c r="B101" s="7">
        <v>87</v>
      </c>
      <c r="C101" s="65">
        <f t="shared" ca="1" si="37"/>
        <v>0.64254084331526473</v>
      </c>
      <c r="D101" s="7">
        <f t="shared" ca="1" si="33"/>
        <v>9</v>
      </c>
      <c r="E101" s="7">
        <f t="shared" ca="1" si="41"/>
        <v>675</v>
      </c>
      <c r="F101" s="65">
        <f t="shared" ca="1" si="38"/>
        <v>0.18949027883390568</v>
      </c>
      <c r="G101" s="66" t="str">
        <f t="shared" ca="1" si="34"/>
        <v>Jumbo</v>
      </c>
      <c r="H101" s="7">
        <f t="shared" ca="1" si="35"/>
        <v>1</v>
      </c>
      <c r="I101" s="65">
        <f t="shared" ca="1" si="39"/>
        <v>0.44881596373040944</v>
      </c>
      <c r="J101" s="7" t="str">
        <f t="shared" ca="1" si="36"/>
        <v>Take-Off</v>
      </c>
      <c r="K101" s="7">
        <f t="shared" ca="1" si="40"/>
        <v>765</v>
      </c>
      <c r="L101" s="65">
        <f t="shared" ca="1" si="42"/>
        <v>0.69910375844715633</v>
      </c>
      <c r="M101" s="7">
        <f t="shared" ca="1" si="43"/>
        <v>12</v>
      </c>
      <c r="N101" s="7">
        <f t="shared" ca="1" si="44"/>
        <v>765</v>
      </c>
      <c r="O101" s="7">
        <f t="shared" ca="1" si="45"/>
        <v>777</v>
      </c>
      <c r="P101" s="7">
        <f t="shared" ca="1" si="46"/>
        <v>90</v>
      </c>
      <c r="Q101" s="7">
        <f t="shared" ca="1" si="47"/>
        <v>0</v>
      </c>
      <c r="R101" s="124">
        <f t="shared" ca="1" si="48"/>
        <v>1963.2360000000006</v>
      </c>
      <c r="S101" s="124">
        <f t="shared" ca="1" si="49"/>
        <v>1600</v>
      </c>
      <c r="V101" s="7">
        <f t="shared" ca="1" si="50"/>
        <v>1</v>
      </c>
      <c r="W101" s="7">
        <f t="shared" ca="1" si="51"/>
        <v>0</v>
      </c>
      <c r="X101" s="7">
        <f t="shared" ca="1" si="52"/>
        <v>0</v>
      </c>
    </row>
    <row r="102" spans="2:24">
      <c r="B102" s="7">
        <v>88</v>
      </c>
      <c r="C102" s="65">
        <f t="shared" ca="1" si="37"/>
        <v>0.5411847605611283</v>
      </c>
      <c r="D102" s="7">
        <f t="shared" ca="1" si="33"/>
        <v>9</v>
      </c>
      <c r="E102" s="7">
        <f t="shared" ca="1" si="41"/>
        <v>684</v>
      </c>
      <c r="F102" s="65">
        <f t="shared" ca="1" si="38"/>
        <v>0.60653174739883242</v>
      </c>
      <c r="G102" s="66" t="str">
        <f t="shared" ca="1" si="34"/>
        <v>Medium</v>
      </c>
      <c r="H102" s="7">
        <f t="shared" ca="1" si="35"/>
        <v>2</v>
      </c>
      <c r="I102" s="65">
        <f t="shared" ca="1" si="39"/>
        <v>0.52877716752411663</v>
      </c>
      <c r="J102" s="7" t="str">
        <f t="shared" ca="1" si="36"/>
        <v>Landing</v>
      </c>
      <c r="K102" s="7">
        <f t="shared" ca="1" si="40"/>
        <v>777</v>
      </c>
      <c r="L102" s="65">
        <f t="shared" ca="1" si="42"/>
        <v>0.46838378946442294</v>
      </c>
      <c r="M102" s="7">
        <f t="shared" ca="1" si="43"/>
        <v>9</v>
      </c>
      <c r="N102" s="7">
        <f t="shared" ca="1" si="44"/>
        <v>777</v>
      </c>
      <c r="O102" s="7">
        <f t="shared" ca="1" si="45"/>
        <v>786</v>
      </c>
      <c r="P102" s="7">
        <f t="shared" ca="1" si="46"/>
        <v>93</v>
      </c>
      <c r="Q102" s="7">
        <f t="shared" ca="1" si="47"/>
        <v>0</v>
      </c>
      <c r="R102" s="124">
        <f t="shared" ca="1" si="48"/>
        <v>1383.1890000000003</v>
      </c>
      <c r="S102" s="124">
        <f t="shared" ca="1" si="49"/>
        <v>1200</v>
      </c>
      <c r="V102" s="7">
        <f t="shared" ca="1" si="50"/>
        <v>0</v>
      </c>
      <c r="W102" s="7">
        <f t="shared" ca="1" si="51"/>
        <v>1</v>
      </c>
      <c r="X102" s="7">
        <f t="shared" ca="1" si="52"/>
        <v>0</v>
      </c>
    </row>
    <row r="103" spans="2:24">
      <c r="B103" s="7">
        <v>89</v>
      </c>
      <c r="C103" s="65">
        <f t="shared" ca="1" si="37"/>
        <v>0.26730194467238277</v>
      </c>
      <c r="D103" s="7">
        <f t="shared" ca="1" si="33"/>
        <v>6</v>
      </c>
      <c r="E103" s="7">
        <f t="shared" ca="1" si="41"/>
        <v>690</v>
      </c>
      <c r="F103" s="65">
        <f t="shared" ca="1" si="38"/>
        <v>0.43957192422346847</v>
      </c>
      <c r="G103" s="66" t="str">
        <f t="shared" ca="1" si="34"/>
        <v>Medium</v>
      </c>
      <c r="H103" s="7">
        <f t="shared" ca="1" si="35"/>
        <v>2</v>
      </c>
      <c r="I103" s="65">
        <f t="shared" ca="1" si="39"/>
        <v>0.96930736674258822</v>
      </c>
      <c r="J103" s="7" t="str">
        <f t="shared" ca="1" si="36"/>
        <v>Landing</v>
      </c>
      <c r="K103" s="7">
        <f t="shared" ca="1" si="40"/>
        <v>786</v>
      </c>
      <c r="L103" s="65">
        <f t="shared" ca="1" si="42"/>
        <v>0.31946414553678149</v>
      </c>
      <c r="M103" s="7">
        <f t="shared" ca="1" si="43"/>
        <v>6</v>
      </c>
      <c r="N103" s="7">
        <f t="shared" ca="1" si="44"/>
        <v>786</v>
      </c>
      <c r="O103" s="7">
        <f t="shared" ca="1" si="45"/>
        <v>792</v>
      </c>
      <c r="P103" s="7">
        <f t="shared" ca="1" si="46"/>
        <v>96</v>
      </c>
      <c r="Q103" s="7">
        <f t="shared" ca="1" si="47"/>
        <v>0</v>
      </c>
      <c r="R103" s="124">
        <f t="shared" ca="1" si="48"/>
        <v>1427.8080000000002</v>
      </c>
      <c r="S103" s="124">
        <f t="shared" ca="1" si="49"/>
        <v>1200</v>
      </c>
      <c r="V103" s="7">
        <f t="shared" ca="1" si="50"/>
        <v>0</v>
      </c>
      <c r="W103" s="7">
        <f t="shared" ca="1" si="51"/>
        <v>1</v>
      </c>
      <c r="X103" s="7">
        <f t="shared" ca="1" si="52"/>
        <v>0</v>
      </c>
    </row>
    <row r="104" spans="2:24">
      <c r="B104" s="7">
        <v>90</v>
      </c>
      <c r="C104" s="65">
        <f t="shared" ca="1" si="37"/>
        <v>0.20852858944916697</v>
      </c>
      <c r="D104" s="7">
        <f t="shared" ca="1" si="33"/>
        <v>6</v>
      </c>
      <c r="E104" s="7">
        <f t="shared" ca="1" si="41"/>
        <v>696</v>
      </c>
      <c r="F104" s="65">
        <f t="shared" ca="1" si="38"/>
        <v>0.61808930760745495</v>
      </c>
      <c r="G104" s="66" t="str">
        <f t="shared" ca="1" si="34"/>
        <v>Medium</v>
      </c>
      <c r="H104" s="7">
        <f t="shared" ca="1" si="35"/>
        <v>2</v>
      </c>
      <c r="I104" s="65">
        <f t="shared" ca="1" si="39"/>
        <v>0.483896626159802</v>
      </c>
      <c r="J104" s="7" t="str">
        <f t="shared" ca="1" si="36"/>
        <v>Take-Off</v>
      </c>
      <c r="K104" s="7">
        <f t="shared" ca="1" si="40"/>
        <v>792</v>
      </c>
      <c r="L104" s="65">
        <f t="shared" ca="1" si="42"/>
        <v>0.64704847915093855</v>
      </c>
      <c r="M104" s="7">
        <f t="shared" ca="1" si="43"/>
        <v>9</v>
      </c>
      <c r="N104" s="7">
        <f t="shared" ca="1" si="44"/>
        <v>792</v>
      </c>
      <c r="O104" s="7">
        <f t="shared" ca="1" si="45"/>
        <v>801</v>
      </c>
      <c r="P104" s="7">
        <f t="shared" ca="1" si="46"/>
        <v>96</v>
      </c>
      <c r="Q104" s="7">
        <f t="shared" ca="1" si="47"/>
        <v>0</v>
      </c>
      <c r="R104" s="124">
        <f t="shared" ca="1" si="48"/>
        <v>761.49760000000015</v>
      </c>
      <c r="S104" s="124">
        <f t="shared" ca="1" si="49"/>
        <v>1200</v>
      </c>
      <c r="V104" s="7">
        <f t="shared" ca="1" si="50"/>
        <v>0</v>
      </c>
      <c r="W104" s="7">
        <f t="shared" ca="1" si="51"/>
        <v>1</v>
      </c>
      <c r="X104" s="7">
        <f t="shared" ca="1" si="52"/>
        <v>0</v>
      </c>
    </row>
    <row r="105" spans="2:24">
      <c r="B105" s="7">
        <v>91</v>
      </c>
      <c r="C105" s="65">
        <f t="shared" ca="1" si="37"/>
        <v>0.61844158299691532</v>
      </c>
      <c r="D105" s="7">
        <f t="shared" ca="1" si="33"/>
        <v>9</v>
      </c>
      <c r="E105" s="7">
        <f t="shared" ca="1" si="41"/>
        <v>705</v>
      </c>
      <c r="F105" s="65">
        <f t="shared" ca="1" si="38"/>
        <v>0.73906045242696183</v>
      </c>
      <c r="G105" s="66" t="str">
        <f t="shared" ca="1" si="34"/>
        <v>Medium</v>
      </c>
      <c r="H105" s="7">
        <f t="shared" ca="1" si="35"/>
        <v>2</v>
      </c>
      <c r="I105" s="65">
        <f t="shared" ca="1" si="39"/>
        <v>0.25308856776724598</v>
      </c>
      <c r="J105" s="7" t="str">
        <f t="shared" ca="1" si="36"/>
        <v>Take-Off</v>
      </c>
      <c r="K105" s="7">
        <f t="shared" ca="1" si="40"/>
        <v>801</v>
      </c>
      <c r="L105" s="65">
        <f t="shared" ca="1" si="42"/>
        <v>0.78738226288139312</v>
      </c>
      <c r="M105" s="7">
        <f t="shared" ca="1" si="43"/>
        <v>9</v>
      </c>
      <c r="N105" s="7">
        <f t="shared" ca="1" si="44"/>
        <v>801</v>
      </c>
      <c r="O105" s="7">
        <f t="shared" ca="1" si="45"/>
        <v>810</v>
      </c>
      <c r="P105" s="7">
        <f t="shared" ca="1" si="46"/>
        <v>96</v>
      </c>
      <c r="Q105" s="7">
        <f t="shared" ca="1" si="47"/>
        <v>0</v>
      </c>
      <c r="R105" s="124">
        <f t="shared" ca="1" si="48"/>
        <v>761.49760000000015</v>
      </c>
      <c r="S105" s="124">
        <f t="shared" ca="1" si="49"/>
        <v>1200</v>
      </c>
      <c r="V105" s="7">
        <f t="shared" ca="1" si="50"/>
        <v>0</v>
      </c>
      <c r="W105" s="7">
        <f t="shared" ca="1" si="51"/>
        <v>1</v>
      </c>
      <c r="X105" s="7">
        <f t="shared" ca="1" si="52"/>
        <v>0</v>
      </c>
    </row>
    <row r="106" spans="2:24">
      <c r="B106" s="7">
        <v>92</v>
      </c>
      <c r="C106" s="65">
        <f t="shared" ca="1" si="37"/>
        <v>0.2602416291088292</v>
      </c>
      <c r="D106" s="7">
        <f t="shared" ca="1" si="33"/>
        <v>6</v>
      </c>
      <c r="E106" s="7">
        <f t="shared" ca="1" si="41"/>
        <v>711</v>
      </c>
      <c r="F106" s="65">
        <f t="shared" ca="1" si="38"/>
        <v>0.67664688206970303</v>
      </c>
      <c r="G106" s="66" t="str">
        <f t="shared" ca="1" si="34"/>
        <v>Medium</v>
      </c>
      <c r="H106" s="7">
        <f t="shared" ca="1" si="35"/>
        <v>2</v>
      </c>
      <c r="I106" s="65">
        <f t="shared" ca="1" si="39"/>
        <v>0.21167070329820825</v>
      </c>
      <c r="J106" s="7" t="str">
        <f t="shared" ca="1" si="36"/>
        <v>Take-Off</v>
      </c>
      <c r="K106" s="7">
        <f t="shared" ca="1" si="40"/>
        <v>810</v>
      </c>
      <c r="L106" s="65">
        <f t="shared" ca="1" si="42"/>
        <v>0.74886154873421229</v>
      </c>
      <c r="M106" s="7">
        <f t="shared" ca="1" si="43"/>
        <v>9</v>
      </c>
      <c r="N106" s="7">
        <f t="shared" ca="1" si="44"/>
        <v>810</v>
      </c>
      <c r="O106" s="7">
        <f t="shared" ca="1" si="45"/>
        <v>819</v>
      </c>
      <c r="P106" s="7">
        <f t="shared" ca="1" si="46"/>
        <v>99</v>
      </c>
      <c r="Q106" s="7">
        <f t="shared" ca="1" si="47"/>
        <v>0</v>
      </c>
      <c r="R106" s="124">
        <f t="shared" ca="1" si="48"/>
        <v>785.29440000000011</v>
      </c>
      <c r="S106" s="124">
        <f t="shared" ca="1" si="49"/>
        <v>1200</v>
      </c>
      <c r="V106" s="7">
        <f t="shared" ca="1" si="50"/>
        <v>0</v>
      </c>
      <c r="W106" s="7">
        <f t="shared" ca="1" si="51"/>
        <v>1</v>
      </c>
      <c r="X106" s="7">
        <f t="shared" ca="1" si="52"/>
        <v>0</v>
      </c>
    </row>
    <row r="107" spans="2:24">
      <c r="B107" s="7">
        <v>93</v>
      </c>
      <c r="C107" s="65">
        <f t="shared" ca="1" si="37"/>
        <v>0.43626591146364735</v>
      </c>
      <c r="D107" s="7">
        <f t="shared" ca="1" si="33"/>
        <v>6</v>
      </c>
      <c r="E107" s="7">
        <f t="shared" ca="1" si="41"/>
        <v>717</v>
      </c>
      <c r="F107" s="65">
        <f t="shared" ca="1" si="38"/>
        <v>9.1613051047682692E-2</v>
      </c>
      <c r="G107" s="66" t="str">
        <f t="shared" ca="1" si="34"/>
        <v>Jumbo</v>
      </c>
      <c r="H107" s="7">
        <f t="shared" ca="1" si="35"/>
        <v>1</v>
      </c>
      <c r="I107" s="65">
        <f t="shared" ca="1" si="39"/>
        <v>0.81973768471571851</v>
      </c>
      <c r="J107" s="7" t="str">
        <f t="shared" ca="1" si="36"/>
        <v>Landing</v>
      </c>
      <c r="K107" s="7">
        <f t="shared" ca="1" si="40"/>
        <v>819</v>
      </c>
      <c r="L107" s="65">
        <f t="shared" ca="1" si="42"/>
        <v>0.92337258407601752</v>
      </c>
      <c r="M107" s="7">
        <f t="shared" ca="1" si="43"/>
        <v>12</v>
      </c>
      <c r="N107" s="7">
        <f t="shared" ca="1" si="44"/>
        <v>819</v>
      </c>
      <c r="O107" s="7">
        <f t="shared" ca="1" si="45"/>
        <v>831</v>
      </c>
      <c r="P107" s="7">
        <f t="shared" ca="1" si="46"/>
        <v>102</v>
      </c>
      <c r="Q107" s="7">
        <f t="shared" ca="1" si="47"/>
        <v>0</v>
      </c>
      <c r="R107" s="124">
        <f t="shared" ca="1" si="48"/>
        <v>9102.2760000000017</v>
      </c>
      <c r="S107" s="124">
        <f t="shared" ca="1" si="49"/>
        <v>1600</v>
      </c>
      <c r="V107" s="7">
        <f t="shared" ca="1" si="50"/>
        <v>1</v>
      </c>
      <c r="W107" s="7">
        <f t="shared" ca="1" si="51"/>
        <v>0</v>
      </c>
      <c r="X107" s="7">
        <f t="shared" ca="1" si="52"/>
        <v>0</v>
      </c>
    </row>
    <row r="108" spans="2:24">
      <c r="B108" s="7">
        <v>94</v>
      </c>
      <c r="C108" s="65">
        <f t="shared" ca="1" si="37"/>
        <v>0.89945159577094536</v>
      </c>
      <c r="D108" s="7">
        <f t="shared" ca="1" si="33"/>
        <v>12</v>
      </c>
      <c r="E108" s="7">
        <f t="shared" ca="1" si="41"/>
        <v>729</v>
      </c>
      <c r="F108" s="65">
        <f t="shared" ca="1" si="38"/>
        <v>0.37997641782582137</v>
      </c>
      <c r="G108" s="66" t="str">
        <f t="shared" ca="1" si="34"/>
        <v>Medium</v>
      </c>
      <c r="H108" s="7">
        <f t="shared" ca="1" si="35"/>
        <v>2</v>
      </c>
      <c r="I108" s="65">
        <f t="shared" ca="1" si="39"/>
        <v>0.83922045757577457</v>
      </c>
      <c r="J108" s="7" t="str">
        <f t="shared" ca="1" si="36"/>
        <v>Landing</v>
      </c>
      <c r="K108" s="7">
        <f t="shared" ca="1" si="40"/>
        <v>831</v>
      </c>
      <c r="L108" s="65">
        <f t="shared" ca="1" si="42"/>
        <v>0.85377001735808156</v>
      </c>
      <c r="M108" s="7">
        <f t="shared" ca="1" si="43"/>
        <v>12</v>
      </c>
      <c r="N108" s="7">
        <f t="shared" ca="1" si="44"/>
        <v>831</v>
      </c>
      <c r="O108" s="7">
        <f t="shared" ca="1" si="45"/>
        <v>843</v>
      </c>
      <c r="P108" s="7">
        <f t="shared" ca="1" si="46"/>
        <v>102</v>
      </c>
      <c r="Q108" s="7">
        <f t="shared" ca="1" si="47"/>
        <v>0</v>
      </c>
      <c r="R108" s="124">
        <f t="shared" ca="1" si="48"/>
        <v>1517.0460000000003</v>
      </c>
      <c r="S108" s="124">
        <f t="shared" ca="1" si="49"/>
        <v>1200</v>
      </c>
      <c r="V108" s="7">
        <f t="shared" ca="1" si="50"/>
        <v>0</v>
      </c>
      <c r="W108" s="7">
        <f t="shared" ca="1" si="51"/>
        <v>1</v>
      </c>
      <c r="X108" s="7">
        <f t="shared" ca="1" si="52"/>
        <v>0</v>
      </c>
    </row>
    <row r="109" spans="2:24">
      <c r="B109" s="7">
        <v>95</v>
      </c>
      <c r="C109" s="65">
        <f t="shared" ca="1" si="37"/>
        <v>9.7450493131723048E-2</v>
      </c>
      <c r="D109" s="7">
        <f t="shared" ca="1" si="33"/>
        <v>0</v>
      </c>
      <c r="E109" s="7">
        <f t="shared" ca="1" si="41"/>
        <v>729</v>
      </c>
      <c r="F109" s="65">
        <f t="shared" ca="1" si="38"/>
        <v>0.62779448207848576</v>
      </c>
      <c r="G109" s="66" t="str">
        <f t="shared" ca="1" si="34"/>
        <v>Medium</v>
      </c>
      <c r="H109" s="7">
        <f t="shared" ca="1" si="35"/>
        <v>2</v>
      </c>
      <c r="I109" s="65">
        <f t="shared" ca="1" si="39"/>
        <v>0.95519245294832522</v>
      </c>
      <c r="J109" s="7" t="str">
        <f t="shared" ca="1" si="36"/>
        <v>Landing</v>
      </c>
      <c r="K109" s="7">
        <f t="shared" ca="1" si="40"/>
        <v>843</v>
      </c>
      <c r="L109" s="65">
        <f t="shared" ca="1" si="42"/>
        <v>0.66360217663411414</v>
      </c>
      <c r="M109" s="7">
        <f t="shared" ca="1" si="43"/>
        <v>9</v>
      </c>
      <c r="N109" s="7">
        <f t="shared" ca="1" si="44"/>
        <v>843</v>
      </c>
      <c r="O109" s="7">
        <f t="shared" ca="1" si="45"/>
        <v>852</v>
      </c>
      <c r="P109" s="7">
        <f t="shared" ca="1" si="46"/>
        <v>114</v>
      </c>
      <c r="Q109" s="7">
        <f t="shared" ca="1" si="47"/>
        <v>0</v>
      </c>
      <c r="R109" s="124">
        <f t="shared" ca="1" si="48"/>
        <v>1695.5220000000004</v>
      </c>
      <c r="S109" s="124">
        <f t="shared" ca="1" si="49"/>
        <v>1200</v>
      </c>
      <c r="V109" s="7">
        <f t="shared" ca="1" si="50"/>
        <v>0</v>
      </c>
      <c r="W109" s="7">
        <f t="shared" ca="1" si="51"/>
        <v>1</v>
      </c>
      <c r="X109" s="7">
        <f t="shared" ca="1" si="52"/>
        <v>0</v>
      </c>
    </row>
    <row r="110" spans="2:24">
      <c r="B110" s="7">
        <v>96</v>
      </c>
      <c r="C110" s="65">
        <f t="shared" ca="1" si="37"/>
        <v>0.45922035654291959</v>
      </c>
      <c r="D110" s="7">
        <f t="shared" ca="1" si="33"/>
        <v>6</v>
      </c>
      <c r="E110" s="7">
        <f t="shared" ca="1" si="41"/>
        <v>735</v>
      </c>
      <c r="F110" s="65">
        <f t="shared" ca="1" si="38"/>
        <v>0.10511268090256431</v>
      </c>
      <c r="G110" s="66" t="str">
        <f t="shared" ca="1" si="34"/>
        <v>Jumbo</v>
      </c>
      <c r="H110" s="7">
        <f t="shared" ca="1" si="35"/>
        <v>1</v>
      </c>
      <c r="I110" s="65">
        <f t="shared" ca="1" si="39"/>
        <v>0.97852696963503616</v>
      </c>
      <c r="J110" s="7" t="str">
        <f t="shared" ca="1" si="36"/>
        <v>Landing</v>
      </c>
      <c r="K110" s="7">
        <f t="shared" ca="1" si="40"/>
        <v>852</v>
      </c>
      <c r="L110" s="65">
        <f t="shared" ca="1" si="42"/>
        <v>0.73274840927575791</v>
      </c>
      <c r="M110" s="7">
        <f t="shared" ca="1" si="43"/>
        <v>12</v>
      </c>
      <c r="N110" s="7">
        <f t="shared" ca="1" si="44"/>
        <v>852</v>
      </c>
      <c r="O110" s="7">
        <f t="shared" ca="1" si="45"/>
        <v>864</v>
      </c>
      <c r="P110" s="7">
        <f t="shared" ca="1" si="46"/>
        <v>117</v>
      </c>
      <c r="Q110" s="7">
        <f t="shared" ca="1" si="47"/>
        <v>0</v>
      </c>
      <c r="R110" s="124">
        <f t="shared" ca="1" si="48"/>
        <v>10440.846000000001</v>
      </c>
      <c r="S110" s="124">
        <f t="shared" ca="1" si="49"/>
        <v>1600</v>
      </c>
      <c r="V110" s="7">
        <f t="shared" ca="1" si="50"/>
        <v>1</v>
      </c>
      <c r="W110" s="7">
        <f t="shared" ca="1" si="51"/>
        <v>0</v>
      </c>
      <c r="X110" s="7">
        <f t="shared" ca="1" si="52"/>
        <v>0</v>
      </c>
    </row>
    <row r="111" spans="2:24">
      <c r="B111" s="7">
        <v>97</v>
      </c>
      <c r="C111" s="65">
        <f t="shared" ca="1" si="37"/>
        <v>0.97144251730657871</v>
      </c>
      <c r="D111" s="7">
        <f t="shared" ca="1" si="33"/>
        <v>12</v>
      </c>
      <c r="E111" s="7">
        <f t="shared" ca="1" si="41"/>
        <v>747</v>
      </c>
      <c r="F111" s="65">
        <f t="shared" ca="1" si="38"/>
        <v>0.43412882219926874</v>
      </c>
      <c r="G111" s="66" t="str">
        <f t="shared" ca="1" si="34"/>
        <v>Medium</v>
      </c>
      <c r="H111" s="7">
        <f t="shared" ca="1" si="35"/>
        <v>2</v>
      </c>
      <c r="I111" s="65">
        <f t="shared" ca="1" si="39"/>
        <v>0.92412496248272114</v>
      </c>
      <c r="J111" s="7" t="str">
        <f t="shared" ca="1" si="36"/>
        <v>Landing</v>
      </c>
      <c r="K111" s="7">
        <f t="shared" ca="1" si="40"/>
        <v>864</v>
      </c>
      <c r="L111" s="65">
        <f t="shared" ca="1" si="42"/>
        <v>0.6950267520980461</v>
      </c>
      <c r="M111" s="7">
        <f t="shared" ca="1" si="43"/>
        <v>9</v>
      </c>
      <c r="N111" s="7">
        <f t="shared" ca="1" si="44"/>
        <v>864</v>
      </c>
      <c r="O111" s="7">
        <f t="shared" ca="1" si="45"/>
        <v>873</v>
      </c>
      <c r="P111" s="7">
        <f t="shared" ca="1" si="46"/>
        <v>117</v>
      </c>
      <c r="Q111" s="7">
        <f t="shared" ca="1" si="47"/>
        <v>0</v>
      </c>
      <c r="R111" s="124">
        <f t="shared" ca="1" si="48"/>
        <v>1740.1410000000003</v>
      </c>
      <c r="S111" s="124">
        <f t="shared" ca="1" si="49"/>
        <v>1200</v>
      </c>
      <c r="V111" s="7">
        <f t="shared" ca="1" si="50"/>
        <v>0</v>
      </c>
      <c r="W111" s="7">
        <f t="shared" ca="1" si="51"/>
        <v>1</v>
      </c>
      <c r="X111" s="7">
        <f t="shared" ca="1" si="52"/>
        <v>0</v>
      </c>
    </row>
    <row r="112" spans="2:24">
      <c r="B112" s="7">
        <v>98</v>
      </c>
      <c r="C112" s="65">
        <f t="shared" ca="1" si="37"/>
        <v>0.50285003593806488</v>
      </c>
      <c r="D112" s="7">
        <f t="shared" ca="1" si="33"/>
        <v>9</v>
      </c>
      <c r="E112" s="7">
        <f t="shared" ca="1" si="41"/>
        <v>756</v>
      </c>
      <c r="F112" s="65">
        <f t="shared" ca="1" si="38"/>
        <v>0.45733682230330808</v>
      </c>
      <c r="G112" s="66" t="str">
        <f t="shared" ca="1" si="34"/>
        <v>Medium</v>
      </c>
      <c r="H112" s="7">
        <f t="shared" ca="1" si="35"/>
        <v>2</v>
      </c>
      <c r="I112" s="65">
        <f t="shared" ca="1" si="39"/>
        <v>0.34446785914476652</v>
      </c>
      <c r="J112" s="7" t="str">
        <f t="shared" ca="1" si="36"/>
        <v>Take-Off</v>
      </c>
      <c r="K112" s="7">
        <f t="shared" ca="1" si="40"/>
        <v>873</v>
      </c>
      <c r="L112" s="65">
        <f t="shared" ca="1" si="42"/>
        <v>0.77240784436634258</v>
      </c>
      <c r="M112" s="7">
        <f t="shared" ca="1" si="43"/>
        <v>9</v>
      </c>
      <c r="N112" s="7">
        <f t="shared" ca="1" si="44"/>
        <v>873</v>
      </c>
      <c r="O112" s="7">
        <f t="shared" ca="1" si="45"/>
        <v>882</v>
      </c>
      <c r="P112" s="7">
        <f t="shared" ca="1" si="46"/>
        <v>117</v>
      </c>
      <c r="Q112" s="7">
        <f t="shared" ca="1" si="47"/>
        <v>0</v>
      </c>
      <c r="R112" s="124">
        <f t="shared" ca="1" si="48"/>
        <v>928.07520000000011</v>
      </c>
      <c r="S112" s="124">
        <f t="shared" ca="1" si="49"/>
        <v>1200</v>
      </c>
      <c r="V112" s="7">
        <f t="shared" ca="1" si="50"/>
        <v>0</v>
      </c>
      <c r="W112" s="7">
        <f t="shared" ca="1" si="51"/>
        <v>1</v>
      </c>
      <c r="X112" s="7">
        <f t="shared" ca="1" si="52"/>
        <v>0</v>
      </c>
    </row>
    <row r="113" spans="2:24">
      <c r="B113" s="7">
        <v>99</v>
      </c>
      <c r="C113" s="65">
        <f t="shared" ca="1" si="37"/>
        <v>0.32909694322522309</v>
      </c>
      <c r="D113" s="7">
        <f t="shared" ca="1" si="33"/>
        <v>6</v>
      </c>
      <c r="E113" s="7">
        <f t="shared" ca="1" si="41"/>
        <v>762</v>
      </c>
      <c r="F113" s="65">
        <f t="shared" ca="1" si="38"/>
        <v>0.6162366870804401</v>
      </c>
      <c r="G113" s="66" t="str">
        <f t="shared" ca="1" si="34"/>
        <v>Medium</v>
      </c>
      <c r="H113" s="7">
        <f t="shared" ca="1" si="35"/>
        <v>2</v>
      </c>
      <c r="I113" s="65">
        <f t="shared" ca="1" si="39"/>
        <v>0.64432746157977006</v>
      </c>
      <c r="J113" s="7" t="str">
        <f t="shared" ca="1" si="36"/>
        <v>Landing</v>
      </c>
      <c r="K113" s="7">
        <f t="shared" ca="1" si="40"/>
        <v>882</v>
      </c>
      <c r="L113" s="65">
        <f t="shared" ca="1" si="42"/>
        <v>0.66405697845268474</v>
      </c>
      <c r="M113" s="7">
        <f t="shared" ca="1" si="43"/>
        <v>9</v>
      </c>
      <c r="N113" s="7">
        <f t="shared" ca="1" si="44"/>
        <v>882</v>
      </c>
      <c r="O113" s="7">
        <f t="shared" ca="1" si="45"/>
        <v>891</v>
      </c>
      <c r="P113" s="7">
        <f t="shared" ca="1" si="46"/>
        <v>120</v>
      </c>
      <c r="Q113" s="7">
        <f t="shared" ca="1" si="47"/>
        <v>0</v>
      </c>
      <c r="R113" s="124">
        <f t="shared" ca="1" si="48"/>
        <v>1784.7600000000004</v>
      </c>
      <c r="S113" s="124">
        <f t="shared" ca="1" si="49"/>
        <v>1200</v>
      </c>
      <c r="V113" s="7">
        <f t="shared" ca="1" si="50"/>
        <v>0</v>
      </c>
      <c r="W113" s="7">
        <f t="shared" ca="1" si="51"/>
        <v>1</v>
      </c>
      <c r="X113" s="7">
        <f t="shared" ca="1" si="52"/>
        <v>0</v>
      </c>
    </row>
    <row r="114" spans="2:24">
      <c r="B114" s="7">
        <v>100</v>
      </c>
      <c r="C114" s="65">
        <f t="shared" ca="1" si="37"/>
        <v>0.12423426197129261</v>
      </c>
      <c r="D114" s="7">
        <f t="shared" ca="1" si="33"/>
        <v>6</v>
      </c>
      <c r="E114" s="7">
        <f t="shared" ca="1" si="41"/>
        <v>768</v>
      </c>
      <c r="F114" s="65">
        <f t="shared" ca="1" si="38"/>
        <v>0.26588687414222534</v>
      </c>
      <c r="G114" s="66" t="str">
        <f t="shared" ca="1" si="34"/>
        <v>Jumbo</v>
      </c>
      <c r="H114" s="7">
        <f t="shared" ca="1" si="35"/>
        <v>1</v>
      </c>
      <c r="I114" s="65">
        <f t="shared" ca="1" si="39"/>
        <v>0.31294969172050002</v>
      </c>
      <c r="J114" s="7" t="str">
        <f t="shared" ca="1" si="36"/>
        <v>Take-Off</v>
      </c>
      <c r="K114" s="7">
        <f t="shared" ca="1" si="40"/>
        <v>891</v>
      </c>
      <c r="L114" s="65">
        <f t="shared" ca="1" si="42"/>
        <v>0.37552398044701074</v>
      </c>
      <c r="M114" s="7">
        <f t="shared" ca="1" si="43"/>
        <v>9</v>
      </c>
      <c r="N114" s="7">
        <f t="shared" ca="1" si="44"/>
        <v>891</v>
      </c>
      <c r="O114" s="7">
        <f t="shared" ca="1" si="45"/>
        <v>900</v>
      </c>
      <c r="P114" s="7">
        <f t="shared" ca="1" si="46"/>
        <v>123</v>
      </c>
      <c r="Q114" s="7">
        <f t="shared" ca="1" si="47"/>
        <v>0</v>
      </c>
      <c r="R114" s="124">
        <f t="shared" ca="1" si="48"/>
        <v>2683.0892000000008</v>
      </c>
      <c r="S114" s="124">
        <f t="shared" ca="1" si="49"/>
        <v>1600</v>
      </c>
      <c r="V114" s="7">
        <f t="shared" ca="1" si="50"/>
        <v>1</v>
      </c>
      <c r="W114" s="7">
        <f t="shared" ca="1" si="51"/>
        <v>0</v>
      </c>
      <c r="X114" s="7">
        <f t="shared" ca="1" si="52"/>
        <v>0</v>
      </c>
    </row>
    <row r="115" spans="2:24">
      <c r="B115" s="7">
        <v>101</v>
      </c>
      <c r="C115" s="65">
        <f t="shared" ca="1" si="37"/>
        <v>0.44869609819736256</v>
      </c>
      <c r="D115" s="7">
        <f t="shared" ca="1" si="33"/>
        <v>6</v>
      </c>
      <c r="E115" s="7">
        <f t="shared" ca="1" si="41"/>
        <v>774</v>
      </c>
      <c r="F115" s="65">
        <f t="shared" ca="1" si="38"/>
        <v>0.1573836066682488</v>
      </c>
      <c r="G115" s="66" t="str">
        <f t="shared" ca="1" si="34"/>
        <v>Jumbo</v>
      </c>
      <c r="H115" s="7">
        <f t="shared" ca="1" si="35"/>
        <v>1</v>
      </c>
      <c r="I115" s="65">
        <f t="shared" ca="1" si="39"/>
        <v>6.2275376900857049E-2</v>
      </c>
      <c r="J115" s="7" t="str">
        <f t="shared" ca="1" si="36"/>
        <v>Take-Off</v>
      </c>
      <c r="K115" s="7">
        <f t="shared" ca="1" si="40"/>
        <v>900</v>
      </c>
      <c r="L115" s="65">
        <f t="shared" ca="1" si="42"/>
        <v>0.97486087680464129</v>
      </c>
      <c r="M115" s="7">
        <f t="shared" ca="1" si="43"/>
        <v>12</v>
      </c>
      <c r="N115" s="7">
        <f t="shared" ca="1" si="44"/>
        <v>900</v>
      </c>
      <c r="O115" s="7">
        <f t="shared" ca="1" si="45"/>
        <v>912</v>
      </c>
      <c r="P115" s="7">
        <f t="shared" ca="1" si="46"/>
        <v>126</v>
      </c>
      <c r="Q115" s="7">
        <f t="shared" ca="1" si="47"/>
        <v>0</v>
      </c>
      <c r="R115" s="124">
        <f t="shared" ca="1" si="48"/>
        <v>2748.5304000000006</v>
      </c>
      <c r="S115" s="124">
        <f t="shared" ca="1" si="49"/>
        <v>1600</v>
      </c>
      <c r="V115" s="7">
        <f t="shared" ca="1" si="50"/>
        <v>1</v>
      </c>
      <c r="W115" s="7">
        <f t="shared" ca="1" si="51"/>
        <v>0</v>
      </c>
      <c r="X115" s="7">
        <f t="shared" ca="1" si="52"/>
        <v>0</v>
      </c>
    </row>
    <row r="116" spans="2:24">
      <c r="B116" s="7">
        <v>102</v>
      </c>
      <c r="C116" s="65">
        <f t="shared" ca="1" si="37"/>
        <v>0.22700238631471936</v>
      </c>
      <c r="D116" s="7">
        <f t="shared" ca="1" si="33"/>
        <v>6</v>
      </c>
      <c r="E116" s="7">
        <f t="shared" ca="1" si="41"/>
        <v>780</v>
      </c>
      <c r="F116" s="65">
        <f t="shared" ca="1" si="38"/>
        <v>0.39536649745964769</v>
      </c>
      <c r="G116" s="66" t="str">
        <f t="shared" ca="1" si="34"/>
        <v>Medium</v>
      </c>
      <c r="H116" s="7">
        <f t="shared" ca="1" si="35"/>
        <v>2</v>
      </c>
      <c r="I116" s="65">
        <f t="shared" ca="1" si="39"/>
        <v>0.18469527038146138</v>
      </c>
      <c r="J116" s="7" t="str">
        <f t="shared" ca="1" si="36"/>
        <v>Take-Off</v>
      </c>
      <c r="K116" s="7">
        <f t="shared" ca="1" si="40"/>
        <v>912</v>
      </c>
      <c r="L116" s="65">
        <f t="shared" ca="1" si="42"/>
        <v>0.39325998958237285</v>
      </c>
      <c r="M116" s="7">
        <f t="shared" ca="1" si="43"/>
        <v>9</v>
      </c>
      <c r="N116" s="7">
        <f t="shared" ca="1" si="44"/>
        <v>912</v>
      </c>
      <c r="O116" s="7">
        <f t="shared" ca="1" si="45"/>
        <v>921</v>
      </c>
      <c r="P116" s="7">
        <f t="shared" ca="1" si="46"/>
        <v>132</v>
      </c>
      <c r="Q116" s="7">
        <f t="shared" ca="1" si="47"/>
        <v>0</v>
      </c>
      <c r="R116" s="124">
        <f t="shared" ca="1" si="48"/>
        <v>1047.0592000000001</v>
      </c>
      <c r="S116" s="124">
        <f t="shared" ca="1" si="49"/>
        <v>1200</v>
      </c>
      <c r="V116" s="7">
        <f t="shared" ca="1" si="50"/>
        <v>0</v>
      </c>
      <c r="W116" s="7">
        <f t="shared" ca="1" si="51"/>
        <v>1</v>
      </c>
      <c r="X116" s="7">
        <f t="shared" ca="1" si="52"/>
        <v>0</v>
      </c>
    </row>
    <row r="117" spans="2:24">
      <c r="B117" s="7">
        <v>103</v>
      </c>
      <c r="C117" s="65">
        <f t="shared" ca="1" si="37"/>
        <v>0.1158168021570265</v>
      </c>
      <c r="D117" s="7">
        <f t="shared" ca="1" si="33"/>
        <v>6</v>
      </c>
      <c r="E117" s="7">
        <f t="shared" ca="1" si="41"/>
        <v>786</v>
      </c>
      <c r="F117" s="65">
        <f t="shared" ca="1" si="38"/>
        <v>4.7610957129366249E-2</v>
      </c>
      <c r="G117" s="66" t="str">
        <f t="shared" ca="1" si="34"/>
        <v>Jumbo</v>
      </c>
      <c r="H117" s="7">
        <f t="shared" ca="1" si="35"/>
        <v>1</v>
      </c>
      <c r="I117" s="65">
        <f t="shared" ca="1" si="39"/>
        <v>0.88610083926524585</v>
      </c>
      <c r="J117" s="7" t="str">
        <f t="shared" ca="1" si="36"/>
        <v>Landing</v>
      </c>
      <c r="K117" s="7">
        <f t="shared" ca="1" si="40"/>
        <v>921</v>
      </c>
      <c r="L117" s="65">
        <f t="shared" ca="1" si="42"/>
        <v>0.31341637469578354</v>
      </c>
      <c r="M117" s="7">
        <f t="shared" ca="1" si="43"/>
        <v>9</v>
      </c>
      <c r="N117" s="7">
        <f t="shared" ca="1" si="44"/>
        <v>921</v>
      </c>
      <c r="O117" s="7">
        <f t="shared" ca="1" si="45"/>
        <v>930</v>
      </c>
      <c r="P117" s="7">
        <f t="shared" ca="1" si="46"/>
        <v>135</v>
      </c>
      <c r="Q117" s="7">
        <f t="shared" ca="1" si="47"/>
        <v>0</v>
      </c>
      <c r="R117" s="124">
        <f t="shared" ca="1" si="48"/>
        <v>12047.130000000001</v>
      </c>
      <c r="S117" s="124">
        <f t="shared" ca="1" si="49"/>
        <v>1600</v>
      </c>
      <c r="V117" s="7">
        <f t="shared" ca="1" si="50"/>
        <v>1</v>
      </c>
      <c r="W117" s="7">
        <f t="shared" ca="1" si="51"/>
        <v>0</v>
      </c>
      <c r="X117" s="7">
        <f t="shared" ca="1" si="52"/>
        <v>0</v>
      </c>
    </row>
    <row r="118" spans="2:24">
      <c r="B118" s="7">
        <v>104</v>
      </c>
      <c r="C118" s="65">
        <f t="shared" ca="1" si="37"/>
        <v>0.73327414405810654</v>
      </c>
      <c r="D118" s="7">
        <f t="shared" ca="1" si="33"/>
        <v>9</v>
      </c>
      <c r="E118" s="7">
        <f t="shared" ca="1" si="41"/>
        <v>795</v>
      </c>
      <c r="F118" s="65">
        <f t="shared" ca="1" si="38"/>
        <v>0.94181250679634487</v>
      </c>
      <c r="G118" s="66" t="str">
        <f t="shared" ca="1" si="34"/>
        <v>Small</v>
      </c>
      <c r="H118" s="7">
        <f t="shared" ca="1" si="35"/>
        <v>3</v>
      </c>
      <c r="I118" s="65">
        <f t="shared" ca="1" si="39"/>
        <v>0.7387870479182489</v>
      </c>
      <c r="J118" s="7" t="str">
        <f t="shared" ca="1" si="36"/>
        <v>Landing</v>
      </c>
      <c r="K118" s="7">
        <f t="shared" ca="1" si="40"/>
        <v>930</v>
      </c>
      <c r="L118" s="65">
        <f t="shared" ca="1" si="42"/>
        <v>0.84016293536770437</v>
      </c>
      <c r="M118" s="7">
        <f t="shared" ca="1" si="43"/>
        <v>9</v>
      </c>
      <c r="N118" s="7">
        <f t="shared" ca="1" si="44"/>
        <v>930</v>
      </c>
      <c r="O118" s="7">
        <f t="shared" ca="1" si="45"/>
        <v>939</v>
      </c>
      <c r="P118" s="7">
        <f t="shared" ca="1" si="46"/>
        <v>135</v>
      </c>
      <c r="Q118" s="7">
        <f t="shared" ca="1" si="47"/>
        <v>0</v>
      </c>
      <c r="R118" s="124">
        <f t="shared" ca="1" si="48"/>
        <v>468.49950000000007</v>
      </c>
      <c r="S118" s="124">
        <f t="shared" ca="1" si="49"/>
        <v>850</v>
      </c>
      <c r="V118" s="7">
        <f t="shared" ca="1" si="50"/>
        <v>0</v>
      </c>
      <c r="W118" s="7">
        <f t="shared" ca="1" si="51"/>
        <v>0</v>
      </c>
      <c r="X118" s="7">
        <f t="shared" ca="1" si="52"/>
        <v>1</v>
      </c>
    </row>
    <row r="119" spans="2:24">
      <c r="B119" s="7">
        <v>105</v>
      </c>
      <c r="C119" s="65">
        <f t="shared" ca="1" si="37"/>
        <v>0.87089006401129643</v>
      </c>
      <c r="D119" s="7">
        <f t="shared" ca="1" si="33"/>
        <v>12</v>
      </c>
      <c r="E119" s="7">
        <f t="shared" ca="1" si="41"/>
        <v>807</v>
      </c>
      <c r="F119" s="65">
        <f t="shared" ca="1" si="38"/>
        <v>0.44461414351688011</v>
      </c>
      <c r="G119" s="66" t="str">
        <f t="shared" ca="1" si="34"/>
        <v>Medium</v>
      </c>
      <c r="H119" s="7">
        <f t="shared" ca="1" si="35"/>
        <v>2</v>
      </c>
      <c r="I119" s="65">
        <f t="shared" ca="1" si="39"/>
        <v>0.15885356790926708</v>
      </c>
      <c r="J119" s="7" t="str">
        <f t="shared" ca="1" si="36"/>
        <v>Take-Off</v>
      </c>
      <c r="K119" s="7">
        <f t="shared" ca="1" si="40"/>
        <v>939</v>
      </c>
      <c r="L119" s="65">
        <f t="shared" ca="1" si="42"/>
        <v>0.20066202000634215</v>
      </c>
      <c r="M119" s="7">
        <f t="shared" ca="1" si="43"/>
        <v>6</v>
      </c>
      <c r="N119" s="7">
        <f t="shared" ca="1" si="44"/>
        <v>939</v>
      </c>
      <c r="O119" s="7">
        <f t="shared" ca="1" si="45"/>
        <v>945</v>
      </c>
      <c r="P119" s="7">
        <f t="shared" ca="1" si="46"/>
        <v>132</v>
      </c>
      <c r="Q119" s="7">
        <f t="shared" ca="1" si="47"/>
        <v>0</v>
      </c>
      <c r="R119" s="124">
        <f t="shared" ca="1" si="48"/>
        <v>1047.0592000000001</v>
      </c>
      <c r="S119" s="124">
        <f t="shared" ca="1" si="49"/>
        <v>1200</v>
      </c>
      <c r="V119" s="7">
        <f t="shared" ca="1" si="50"/>
        <v>0</v>
      </c>
      <c r="W119" s="7">
        <f t="shared" ca="1" si="51"/>
        <v>1</v>
      </c>
      <c r="X119" s="7">
        <f t="shared" ca="1" si="52"/>
        <v>0</v>
      </c>
    </row>
    <row r="120" spans="2:24">
      <c r="B120" s="7">
        <v>106</v>
      </c>
      <c r="C120" s="65">
        <f t="shared" ca="1" si="37"/>
        <v>0.73605724054087318</v>
      </c>
      <c r="D120" s="7">
        <f t="shared" ca="1" si="33"/>
        <v>9</v>
      </c>
      <c r="E120" s="7">
        <f t="shared" ca="1" si="41"/>
        <v>816</v>
      </c>
      <c r="F120" s="65">
        <f t="shared" ca="1" si="38"/>
        <v>0.70969455352438138</v>
      </c>
      <c r="G120" s="66" t="str">
        <f t="shared" ca="1" si="34"/>
        <v>Medium</v>
      </c>
      <c r="H120" s="7">
        <f t="shared" ca="1" si="35"/>
        <v>2</v>
      </c>
      <c r="I120" s="65">
        <f t="shared" ca="1" si="39"/>
        <v>0.18672619289477377</v>
      </c>
      <c r="J120" s="7" t="str">
        <f t="shared" ca="1" si="36"/>
        <v>Take-Off</v>
      </c>
      <c r="K120" s="7">
        <f t="shared" ca="1" si="40"/>
        <v>945</v>
      </c>
      <c r="L120" s="65">
        <f t="shared" ca="1" si="42"/>
        <v>0.75835273004521064</v>
      </c>
      <c r="M120" s="7">
        <f t="shared" ca="1" si="43"/>
        <v>9</v>
      </c>
      <c r="N120" s="7">
        <f t="shared" ca="1" si="44"/>
        <v>945</v>
      </c>
      <c r="O120" s="7">
        <f t="shared" ca="1" si="45"/>
        <v>954</v>
      </c>
      <c r="P120" s="7">
        <f t="shared" ca="1" si="46"/>
        <v>129</v>
      </c>
      <c r="Q120" s="7">
        <f t="shared" ca="1" si="47"/>
        <v>0</v>
      </c>
      <c r="R120" s="124">
        <f t="shared" ca="1" si="48"/>
        <v>1023.2624000000002</v>
      </c>
      <c r="S120" s="124">
        <f t="shared" ca="1" si="49"/>
        <v>1200</v>
      </c>
      <c r="V120" s="7">
        <f t="shared" ca="1" si="50"/>
        <v>0</v>
      </c>
      <c r="W120" s="7">
        <f t="shared" ca="1" si="51"/>
        <v>1</v>
      </c>
      <c r="X120" s="7">
        <f t="shared" ca="1" si="52"/>
        <v>0</v>
      </c>
    </row>
    <row r="121" spans="2:24">
      <c r="B121" s="7">
        <v>107</v>
      </c>
      <c r="C121" s="65">
        <f t="shared" ca="1" si="37"/>
        <v>0.80738813513082908</v>
      </c>
      <c r="D121" s="7">
        <f t="shared" ca="1" si="33"/>
        <v>12</v>
      </c>
      <c r="E121" s="7">
        <f t="shared" ca="1" si="41"/>
        <v>828</v>
      </c>
      <c r="F121" s="65">
        <f t="shared" ca="1" si="38"/>
        <v>0.38862178966923644</v>
      </c>
      <c r="G121" s="66" t="str">
        <f t="shared" ca="1" si="34"/>
        <v>Medium</v>
      </c>
      <c r="H121" s="7">
        <f t="shared" ca="1" si="35"/>
        <v>2</v>
      </c>
      <c r="I121" s="65">
        <f t="shared" ca="1" si="39"/>
        <v>0.71496442601173638</v>
      </c>
      <c r="J121" s="7" t="str">
        <f t="shared" ca="1" si="36"/>
        <v>Landing</v>
      </c>
      <c r="K121" s="7">
        <f t="shared" ca="1" si="40"/>
        <v>954</v>
      </c>
      <c r="L121" s="65">
        <f t="shared" ca="1" si="42"/>
        <v>0.11909085617557091</v>
      </c>
      <c r="M121" s="7">
        <f t="shared" ca="1" si="43"/>
        <v>6</v>
      </c>
      <c r="N121" s="7">
        <f t="shared" ca="1" si="44"/>
        <v>954</v>
      </c>
      <c r="O121" s="7">
        <f t="shared" ca="1" si="45"/>
        <v>960</v>
      </c>
      <c r="P121" s="7">
        <f t="shared" ca="1" si="46"/>
        <v>126</v>
      </c>
      <c r="Q121" s="7">
        <f t="shared" ca="1" si="47"/>
        <v>0</v>
      </c>
      <c r="R121" s="124">
        <f t="shared" ca="1" si="48"/>
        <v>1873.9980000000003</v>
      </c>
      <c r="S121" s="124">
        <f t="shared" ca="1" si="49"/>
        <v>1200</v>
      </c>
      <c r="V121" s="7">
        <f t="shared" ca="1" si="50"/>
        <v>0</v>
      </c>
      <c r="W121" s="7">
        <f t="shared" ca="1" si="51"/>
        <v>1</v>
      </c>
      <c r="X121" s="7">
        <f t="shared" ca="1" si="52"/>
        <v>0</v>
      </c>
    </row>
    <row r="122" spans="2:24">
      <c r="B122" s="7">
        <v>108</v>
      </c>
      <c r="C122" s="65">
        <f t="shared" ca="1" si="37"/>
        <v>0.41194155372943886</v>
      </c>
      <c r="D122" s="7">
        <f t="shared" ca="1" si="33"/>
        <v>6</v>
      </c>
      <c r="E122" s="7">
        <f t="shared" ca="1" si="41"/>
        <v>834</v>
      </c>
      <c r="F122" s="65">
        <f t="shared" ca="1" si="38"/>
        <v>0.64974539413279941</v>
      </c>
      <c r="G122" s="66" t="str">
        <f t="shared" ca="1" si="34"/>
        <v>Medium</v>
      </c>
      <c r="H122" s="7">
        <f t="shared" ca="1" si="35"/>
        <v>2</v>
      </c>
      <c r="I122" s="65">
        <f t="shared" ca="1" si="39"/>
        <v>0.87055638166164584</v>
      </c>
      <c r="J122" s="7" t="str">
        <f t="shared" ca="1" si="36"/>
        <v>Landing</v>
      </c>
      <c r="K122" s="7">
        <f t="shared" ca="1" si="40"/>
        <v>960</v>
      </c>
      <c r="L122" s="65">
        <f t="shared" ca="1" si="42"/>
        <v>0.51689863768859234</v>
      </c>
      <c r="M122" s="7">
        <f t="shared" ca="1" si="43"/>
        <v>9</v>
      </c>
      <c r="N122" s="7">
        <f t="shared" ca="1" si="44"/>
        <v>960</v>
      </c>
      <c r="O122" s="7">
        <f t="shared" ca="1" si="45"/>
        <v>969</v>
      </c>
      <c r="P122" s="7">
        <f t="shared" ca="1" si="46"/>
        <v>126</v>
      </c>
      <c r="Q122" s="7">
        <f t="shared" ca="1" si="47"/>
        <v>0</v>
      </c>
      <c r="R122" s="124">
        <f t="shared" ca="1" si="48"/>
        <v>1873.9980000000003</v>
      </c>
      <c r="S122" s="124">
        <f t="shared" ca="1" si="49"/>
        <v>1200</v>
      </c>
      <c r="V122" s="7">
        <f t="shared" ca="1" si="50"/>
        <v>0</v>
      </c>
      <c r="W122" s="7">
        <f t="shared" ca="1" si="51"/>
        <v>1</v>
      </c>
      <c r="X122" s="7">
        <f t="shared" ca="1" si="52"/>
        <v>0</v>
      </c>
    </row>
    <row r="123" spans="2:24">
      <c r="B123" s="7">
        <v>109</v>
      </c>
      <c r="C123" s="65">
        <f t="shared" ca="1" si="37"/>
        <v>0.62976519584054724</v>
      </c>
      <c r="D123" s="7">
        <f t="shared" ca="1" si="33"/>
        <v>9</v>
      </c>
      <c r="E123" s="7">
        <f t="shared" ca="1" si="41"/>
        <v>843</v>
      </c>
      <c r="F123" s="65">
        <f t="shared" ca="1" si="38"/>
        <v>1.4084810255375557E-2</v>
      </c>
      <c r="G123" s="66" t="str">
        <f t="shared" ca="1" si="34"/>
        <v>Jumbo</v>
      </c>
      <c r="H123" s="7">
        <f t="shared" ca="1" si="35"/>
        <v>1</v>
      </c>
      <c r="I123" s="65">
        <f t="shared" ca="1" si="39"/>
        <v>0.262937884685843</v>
      </c>
      <c r="J123" s="7" t="str">
        <f t="shared" ca="1" si="36"/>
        <v>Take-Off</v>
      </c>
      <c r="K123" s="7">
        <f t="shared" ca="1" si="40"/>
        <v>969</v>
      </c>
      <c r="L123" s="65">
        <f t="shared" ca="1" si="42"/>
        <v>0.32002388468738319</v>
      </c>
      <c r="M123" s="7">
        <f t="shared" ca="1" si="43"/>
        <v>9</v>
      </c>
      <c r="N123" s="7">
        <f t="shared" ca="1" si="44"/>
        <v>969</v>
      </c>
      <c r="O123" s="7">
        <f t="shared" ca="1" si="45"/>
        <v>978</v>
      </c>
      <c r="P123" s="7">
        <f t="shared" ca="1" si="46"/>
        <v>126</v>
      </c>
      <c r="Q123" s="7">
        <f t="shared" ca="1" si="47"/>
        <v>0</v>
      </c>
      <c r="R123" s="124">
        <f t="shared" ca="1" si="48"/>
        <v>2748.5304000000006</v>
      </c>
      <c r="S123" s="124">
        <f t="shared" ca="1" si="49"/>
        <v>1600</v>
      </c>
      <c r="V123" s="7">
        <f t="shared" ca="1" si="50"/>
        <v>1</v>
      </c>
      <c r="W123" s="7">
        <f t="shared" ca="1" si="51"/>
        <v>0</v>
      </c>
      <c r="X123" s="7">
        <f t="shared" ca="1" si="52"/>
        <v>0</v>
      </c>
    </row>
    <row r="124" spans="2:24">
      <c r="B124" s="7">
        <v>110</v>
      </c>
      <c r="C124" s="65">
        <f t="shared" ca="1" si="37"/>
        <v>0.66929843872699801</v>
      </c>
      <c r="D124" s="7">
        <f t="shared" ca="1" si="33"/>
        <v>9</v>
      </c>
      <c r="E124" s="7">
        <f t="shared" ca="1" si="41"/>
        <v>852</v>
      </c>
      <c r="F124" s="65">
        <f t="shared" ca="1" si="38"/>
        <v>0.1865163578624508</v>
      </c>
      <c r="G124" s="66" t="str">
        <f t="shared" ca="1" si="34"/>
        <v>Jumbo</v>
      </c>
      <c r="H124" s="7">
        <f t="shared" ca="1" si="35"/>
        <v>1</v>
      </c>
      <c r="I124" s="65">
        <f t="shared" ca="1" si="39"/>
        <v>3.4035576397486E-2</v>
      </c>
      <c r="J124" s="7" t="str">
        <f t="shared" ca="1" si="36"/>
        <v>Take-Off</v>
      </c>
      <c r="K124" s="7">
        <f t="shared" ca="1" si="40"/>
        <v>978</v>
      </c>
      <c r="L124" s="65">
        <f t="shared" ca="1" si="42"/>
        <v>5.4846863879905561E-2</v>
      </c>
      <c r="M124" s="7">
        <f t="shared" ca="1" si="43"/>
        <v>6</v>
      </c>
      <c r="N124" s="7">
        <f t="shared" ca="1" si="44"/>
        <v>978</v>
      </c>
      <c r="O124" s="7">
        <f t="shared" ca="1" si="45"/>
        <v>984</v>
      </c>
      <c r="P124" s="7">
        <f t="shared" ca="1" si="46"/>
        <v>126</v>
      </c>
      <c r="Q124" s="7">
        <f t="shared" ca="1" si="47"/>
        <v>0</v>
      </c>
      <c r="R124" s="124">
        <f t="shared" ca="1" si="48"/>
        <v>2748.5304000000006</v>
      </c>
      <c r="S124" s="124">
        <f t="shared" ca="1" si="49"/>
        <v>1600</v>
      </c>
      <c r="V124" s="7">
        <f t="shared" ca="1" si="50"/>
        <v>1</v>
      </c>
      <c r="W124" s="7">
        <f t="shared" ca="1" si="51"/>
        <v>0</v>
      </c>
      <c r="X124" s="7">
        <f t="shared" ca="1" si="52"/>
        <v>0</v>
      </c>
    </row>
    <row r="125" spans="2:24">
      <c r="B125" s="7">
        <v>111</v>
      </c>
      <c r="C125" s="65">
        <f t="shared" ca="1" si="37"/>
        <v>0.87617040730082907</v>
      </c>
      <c r="D125" s="7">
        <f t="shared" ca="1" si="33"/>
        <v>12</v>
      </c>
      <c r="E125" s="7">
        <f t="shared" ca="1" si="41"/>
        <v>864</v>
      </c>
      <c r="F125" s="65">
        <f t="shared" ca="1" si="38"/>
        <v>0.74893373341470959</v>
      </c>
      <c r="G125" s="66" t="str">
        <f t="shared" ca="1" si="34"/>
        <v>Medium</v>
      </c>
      <c r="H125" s="7">
        <f t="shared" ca="1" si="35"/>
        <v>2</v>
      </c>
      <c r="I125" s="65">
        <f t="shared" ca="1" si="39"/>
        <v>0.39580335932502464</v>
      </c>
      <c r="J125" s="7" t="str">
        <f t="shared" ca="1" si="36"/>
        <v>Take-Off</v>
      </c>
      <c r="K125" s="7">
        <f t="shared" ca="1" si="40"/>
        <v>984</v>
      </c>
      <c r="L125" s="65">
        <f t="shared" ca="1" si="42"/>
        <v>0.45800460235042595</v>
      </c>
      <c r="M125" s="7">
        <f t="shared" ca="1" si="43"/>
        <v>9</v>
      </c>
      <c r="N125" s="7">
        <f t="shared" ca="1" si="44"/>
        <v>984</v>
      </c>
      <c r="O125" s="7">
        <f t="shared" ca="1" si="45"/>
        <v>993</v>
      </c>
      <c r="P125" s="7">
        <f t="shared" ca="1" si="46"/>
        <v>120</v>
      </c>
      <c r="Q125" s="7">
        <f t="shared" ca="1" si="47"/>
        <v>0</v>
      </c>
      <c r="R125" s="124">
        <f t="shared" ca="1" si="48"/>
        <v>951.87200000000018</v>
      </c>
      <c r="S125" s="124">
        <f t="shared" ca="1" si="49"/>
        <v>1200</v>
      </c>
      <c r="V125" s="7">
        <f t="shared" ca="1" si="50"/>
        <v>0</v>
      </c>
      <c r="W125" s="7">
        <f t="shared" ca="1" si="51"/>
        <v>1</v>
      </c>
      <c r="X125" s="7">
        <f t="shared" ca="1" si="52"/>
        <v>0</v>
      </c>
    </row>
    <row r="126" spans="2:24">
      <c r="B126" s="7">
        <v>112</v>
      </c>
      <c r="C126" s="65">
        <f t="shared" ca="1" si="37"/>
        <v>0.74428657148954369</v>
      </c>
      <c r="D126" s="7">
        <f t="shared" ca="1" si="33"/>
        <v>9</v>
      </c>
      <c r="E126" s="7">
        <f t="shared" ca="1" si="41"/>
        <v>873</v>
      </c>
      <c r="F126" s="65">
        <f t="shared" ca="1" si="38"/>
        <v>2.8055783438225679E-2</v>
      </c>
      <c r="G126" s="66" t="str">
        <f t="shared" ca="1" si="34"/>
        <v>Jumbo</v>
      </c>
      <c r="H126" s="7">
        <f t="shared" ca="1" si="35"/>
        <v>1</v>
      </c>
      <c r="I126" s="65">
        <f t="shared" ca="1" si="39"/>
        <v>0.48476079999313948</v>
      </c>
      <c r="J126" s="7" t="str">
        <f t="shared" ca="1" si="36"/>
        <v>Take-Off</v>
      </c>
      <c r="K126" s="7">
        <f t="shared" ca="1" si="40"/>
        <v>993</v>
      </c>
      <c r="L126" s="65">
        <f t="shared" ca="1" si="42"/>
        <v>0.19922952563753293</v>
      </c>
      <c r="M126" s="7">
        <f t="shared" ca="1" si="43"/>
        <v>9</v>
      </c>
      <c r="N126" s="7">
        <f t="shared" ca="1" si="44"/>
        <v>993</v>
      </c>
      <c r="O126" s="7">
        <f t="shared" ca="1" si="45"/>
        <v>1002</v>
      </c>
      <c r="P126" s="7">
        <f t="shared" ca="1" si="46"/>
        <v>120</v>
      </c>
      <c r="Q126" s="7">
        <f t="shared" ca="1" si="47"/>
        <v>0</v>
      </c>
      <c r="R126" s="124">
        <f t="shared" ca="1" si="48"/>
        <v>2617.6480000000006</v>
      </c>
      <c r="S126" s="124">
        <f t="shared" ca="1" si="49"/>
        <v>1600</v>
      </c>
      <c r="V126" s="7">
        <f t="shared" ca="1" si="50"/>
        <v>1</v>
      </c>
      <c r="W126" s="7">
        <f t="shared" ca="1" si="51"/>
        <v>0</v>
      </c>
      <c r="X126" s="7">
        <f t="shared" ca="1" si="52"/>
        <v>0</v>
      </c>
    </row>
    <row r="127" spans="2:24">
      <c r="B127" s="7">
        <v>113</v>
      </c>
      <c r="C127" s="65">
        <f t="shared" ca="1" si="37"/>
        <v>0.8987165482116144</v>
      </c>
      <c r="D127" s="7">
        <f t="shared" ca="1" si="33"/>
        <v>12</v>
      </c>
      <c r="E127" s="7">
        <f t="shared" ca="1" si="41"/>
        <v>885</v>
      </c>
      <c r="F127" s="65">
        <f t="shared" ca="1" si="38"/>
        <v>0.89446832975310631</v>
      </c>
      <c r="G127" s="66" t="str">
        <f t="shared" ca="1" si="34"/>
        <v>Small</v>
      </c>
      <c r="H127" s="7">
        <f t="shared" ca="1" si="35"/>
        <v>3</v>
      </c>
      <c r="I127" s="65">
        <f t="shared" ca="1" si="39"/>
        <v>0.2550678136602319</v>
      </c>
      <c r="J127" s="7" t="str">
        <f t="shared" ca="1" si="36"/>
        <v>Take-Off</v>
      </c>
      <c r="K127" s="7">
        <f t="shared" ca="1" si="40"/>
        <v>1002</v>
      </c>
      <c r="L127" s="65">
        <f t="shared" ca="1" si="42"/>
        <v>0.50980913752854129</v>
      </c>
      <c r="M127" s="7">
        <f t="shared" ca="1" si="43"/>
        <v>6</v>
      </c>
      <c r="N127" s="7">
        <f t="shared" ca="1" si="44"/>
        <v>1002</v>
      </c>
      <c r="O127" s="7">
        <f t="shared" ca="1" si="45"/>
        <v>1008</v>
      </c>
      <c r="P127" s="7">
        <f t="shared" ca="1" si="46"/>
        <v>117</v>
      </c>
      <c r="Q127" s="7">
        <f t="shared" ca="1" si="47"/>
        <v>0</v>
      </c>
      <c r="R127" s="124">
        <f t="shared" ca="1" si="48"/>
        <v>116.00940000000001</v>
      </c>
      <c r="S127" s="124">
        <f t="shared" ca="1" si="49"/>
        <v>850</v>
      </c>
      <c r="V127" s="7">
        <f t="shared" ca="1" si="50"/>
        <v>0</v>
      </c>
      <c r="W127" s="7">
        <f t="shared" ca="1" si="51"/>
        <v>0</v>
      </c>
      <c r="X127" s="7">
        <f t="shared" ca="1" si="52"/>
        <v>1</v>
      </c>
    </row>
    <row r="128" spans="2:24">
      <c r="B128" s="7">
        <v>114</v>
      </c>
      <c r="C128" s="65">
        <f t="shared" ca="1" si="37"/>
        <v>7.0658626806918701E-2</v>
      </c>
      <c r="D128" s="7">
        <f t="shared" ca="1" si="33"/>
        <v>0</v>
      </c>
      <c r="E128" s="7">
        <f t="shared" ca="1" si="41"/>
        <v>885</v>
      </c>
      <c r="F128" s="65">
        <f t="shared" ca="1" si="38"/>
        <v>0.58786547169023284</v>
      </c>
      <c r="G128" s="66" t="str">
        <f t="shared" ca="1" si="34"/>
        <v>Medium</v>
      </c>
      <c r="H128" s="7">
        <f t="shared" ca="1" si="35"/>
        <v>2</v>
      </c>
      <c r="I128" s="65">
        <f t="shared" ca="1" si="39"/>
        <v>0.77756918278627674</v>
      </c>
      <c r="J128" s="7" t="str">
        <f t="shared" ca="1" si="36"/>
        <v>Landing</v>
      </c>
      <c r="K128" s="7">
        <f t="shared" ca="1" si="40"/>
        <v>1008</v>
      </c>
      <c r="L128" s="65">
        <f t="shared" ca="1" si="42"/>
        <v>0.31883208113833528</v>
      </c>
      <c r="M128" s="7">
        <f t="shared" ca="1" si="43"/>
        <v>6</v>
      </c>
      <c r="N128" s="7">
        <f t="shared" ca="1" si="44"/>
        <v>1008</v>
      </c>
      <c r="O128" s="7">
        <f t="shared" ca="1" si="45"/>
        <v>1014</v>
      </c>
      <c r="P128" s="7">
        <f t="shared" ca="1" si="46"/>
        <v>123</v>
      </c>
      <c r="Q128" s="7">
        <f t="shared" ca="1" si="47"/>
        <v>0</v>
      </c>
      <c r="R128" s="124">
        <f t="shared" ca="1" si="48"/>
        <v>1829.3790000000004</v>
      </c>
      <c r="S128" s="124">
        <f t="shared" ca="1" si="49"/>
        <v>1200</v>
      </c>
      <c r="V128" s="7">
        <f t="shared" ca="1" si="50"/>
        <v>0</v>
      </c>
      <c r="W128" s="7">
        <f t="shared" ca="1" si="51"/>
        <v>1</v>
      </c>
      <c r="X128" s="7">
        <f t="shared" ca="1" si="52"/>
        <v>0</v>
      </c>
    </row>
    <row r="129" spans="2:24">
      <c r="B129" s="7">
        <v>115</v>
      </c>
      <c r="C129" s="65">
        <f t="shared" ca="1" si="37"/>
        <v>0.35959622080497389</v>
      </c>
      <c r="D129" s="7">
        <f t="shared" ca="1" si="33"/>
        <v>6</v>
      </c>
      <c r="E129" s="7">
        <f t="shared" ca="1" si="41"/>
        <v>891</v>
      </c>
      <c r="F129" s="65">
        <f t="shared" ca="1" si="38"/>
        <v>0.58941217190496942</v>
      </c>
      <c r="G129" s="66" t="str">
        <f t="shared" ca="1" si="34"/>
        <v>Medium</v>
      </c>
      <c r="H129" s="7">
        <f t="shared" ca="1" si="35"/>
        <v>2</v>
      </c>
      <c r="I129" s="65">
        <f t="shared" ca="1" si="39"/>
        <v>0.33288742353666645</v>
      </c>
      <c r="J129" s="7" t="str">
        <f t="shared" ca="1" si="36"/>
        <v>Take-Off</v>
      </c>
      <c r="K129" s="7">
        <f t="shared" ca="1" si="40"/>
        <v>1014</v>
      </c>
      <c r="L129" s="65">
        <f t="shared" ca="1" si="42"/>
        <v>2.8632467797876537E-2</v>
      </c>
      <c r="M129" s="7">
        <f t="shared" ca="1" si="43"/>
        <v>6</v>
      </c>
      <c r="N129" s="7">
        <f t="shared" ca="1" si="44"/>
        <v>1014</v>
      </c>
      <c r="O129" s="7">
        <f t="shared" ca="1" si="45"/>
        <v>1020</v>
      </c>
      <c r="P129" s="7">
        <f t="shared" ca="1" si="46"/>
        <v>123</v>
      </c>
      <c r="Q129" s="7">
        <f t="shared" ca="1" si="47"/>
        <v>0</v>
      </c>
      <c r="R129" s="124">
        <f t="shared" ca="1" si="48"/>
        <v>975.66880000000015</v>
      </c>
      <c r="S129" s="124">
        <f t="shared" ca="1" si="49"/>
        <v>1200</v>
      </c>
      <c r="V129" s="7">
        <f t="shared" ca="1" si="50"/>
        <v>0</v>
      </c>
      <c r="W129" s="7">
        <f t="shared" ca="1" si="51"/>
        <v>1</v>
      </c>
      <c r="X129" s="7">
        <f t="shared" ca="1" si="52"/>
        <v>0</v>
      </c>
    </row>
    <row r="130" spans="2:24">
      <c r="B130" s="7">
        <v>116</v>
      </c>
      <c r="C130" s="65">
        <f t="shared" ca="1" si="37"/>
        <v>0.61055205807846435</v>
      </c>
      <c r="D130" s="7">
        <f t="shared" ca="1" si="33"/>
        <v>9</v>
      </c>
      <c r="E130" s="7">
        <f t="shared" ca="1" si="41"/>
        <v>900</v>
      </c>
      <c r="F130" s="65">
        <f t="shared" ca="1" si="38"/>
        <v>0.31003412971411481</v>
      </c>
      <c r="G130" s="66" t="str">
        <f t="shared" ca="1" si="34"/>
        <v>Jumbo</v>
      </c>
      <c r="H130" s="7">
        <f t="shared" ca="1" si="35"/>
        <v>1</v>
      </c>
      <c r="I130" s="65">
        <f t="shared" ca="1" si="39"/>
        <v>0.40127606926265169</v>
      </c>
      <c r="J130" s="7" t="str">
        <f t="shared" ca="1" si="36"/>
        <v>Take-Off</v>
      </c>
      <c r="K130" s="7">
        <f t="shared" ca="1" si="40"/>
        <v>1020</v>
      </c>
      <c r="L130" s="65">
        <f t="shared" ca="1" si="42"/>
        <v>0.84671451656518126</v>
      </c>
      <c r="M130" s="7">
        <f t="shared" ca="1" si="43"/>
        <v>12</v>
      </c>
      <c r="N130" s="7">
        <f t="shared" ca="1" si="44"/>
        <v>1020</v>
      </c>
      <c r="O130" s="7">
        <f t="shared" ca="1" si="45"/>
        <v>1032</v>
      </c>
      <c r="P130" s="7">
        <f t="shared" ca="1" si="46"/>
        <v>120</v>
      </c>
      <c r="Q130" s="7">
        <f t="shared" ca="1" si="47"/>
        <v>0</v>
      </c>
      <c r="R130" s="124">
        <f t="shared" ca="1" si="48"/>
        <v>2617.6480000000006</v>
      </c>
      <c r="S130" s="124">
        <f t="shared" ca="1" si="49"/>
        <v>1600</v>
      </c>
      <c r="V130" s="7">
        <f t="shared" ca="1" si="50"/>
        <v>1</v>
      </c>
      <c r="W130" s="7">
        <f t="shared" ca="1" si="51"/>
        <v>0</v>
      </c>
      <c r="X130" s="7">
        <f t="shared" ca="1" si="52"/>
        <v>0</v>
      </c>
    </row>
    <row r="131" spans="2:24">
      <c r="B131" s="7">
        <v>117</v>
      </c>
      <c r="C131" s="65">
        <f t="shared" ca="1" si="37"/>
        <v>0.52826158784664723</v>
      </c>
      <c r="D131" s="7">
        <f t="shared" ca="1" si="33"/>
        <v>9</v>
      </c>
      <c r="E131" s="7">
        <f t="shared" ca="1" si="41"/>
        <v>909</v>
      </c>
      <c r="F131" s="65">
        <f t="shared" ca="1" si="38"/>
        <v>0.50142423584397955</v>
      </c>
      <c r="G131" s="66" t="str">
        <f t="shared" ca="1" si="34"/>
        <v>Medium</v>
      </c>
      <c r="H131" s="7">
        <f t="shared" ca="1" si="35"/>
        <v>2</v>
      </c>
      <c r="I131" s="65">
        <f t="shared" ca="1" si="39"/>
        <v>0.53727116484982085</v>
      </c>
      <c r="J131" s="7" t="str">
        <f t="shared" ca="1" si="36"/>
        <v>Landing</v>
      </c>
      <c r="K131" s="7">
        <f t="shared" ca="1" si="40"/>
        <v>1032</v>
      </c>
      <c r="L131" s="65">
        <f t="shared" ca="1" si="42"/>
        <v>0.57525613232045958</v>
      </c>
      <c r="M131" s="7">
        <f t="shared" ca="1" si="43"/>
        <v>9</v>
      </c>
      <c r="N131" s="7">
        <f t="shared" ca="1" si="44"/>
        <v>1032</v>
      </c>
      <c r="O131" s="7">
        <f t="shared" ca="1" si="45"/>
        <v>1041</v>
      </c>
      <c r="P131" s="7">
        <f t="shared" ca="1" si="46"/>
        <v>123</v>
      </c>
      <c r="Q131" s="7">
        <f t="shared" ca="1" si="47"/>
        <v>0</v>
      </c>
      <c r="R131" s="124">
        <f t="shared" ca="1" si="48"/>
        <v>1829.3790000000004</v>
      </c>
      <c r="S131" s="124">
        <f t="shared" ca="1" si="49"/>
        <v>1200</v>
      </c>
      <c r="V131" s="7">
        <f t="shared" ca="1" si="50"/>
        <v>0</v>
      </c>
      <c r="W131" s="7">
        <f t="shared" ca="1" si="51"/>
        <v>1</v>
      </c>
      <c r="X131" s="7">
        <f t="shared" ca="1" si="52"/>
        <v>0</v>
      </c>
    </row>
    <row r="132" spans="2:24">
      <c r="B132" s="7">
        <v>118</v>
      </c>
      <c r="C132" s="65">
        <f t="shared" ca="1" si="37"/>
        <v>0.93273586423124943</v>
      </c>
      <c r="D132" s="7">
        <f t="shared" ca="1" si="33"/>
        <v>12</v>
      </c>
      <c r="E132" s="7">
        <f t="shared" ca="1" si="41"/>
        <v>921</v>
      </c>
      <c r="F132" s="65">
        <f t="shared" ca="1" si="38"/>
        <v>0.70050600851671119</v>
      </c>
      <c r="G132" s="66" t="str">
        <f t="shared" ca="1" si="34"/>
        <v>Medium</v>
      </c>
      <c r="H132" s="7">
        <f t="shared" ca="1" si="35"/>
        <v>2</v>
      </c>
      <c r="I132" s="65">
        <f t="shared" ca="1" si="39"/>
        <v>0.9238929358509691</v>
      </c>
      <c r="J132" s="7" t="str">
        <f t="shared" ca="1" si="36"/>
        <v>Landing</v>
      </c>
      <c r="K132" s="7">
        <f t="shared" ca="1" si="40"/>
        <v>1041</v>
      </c>
      <c r="L132" s="65">
        <f t="shared" ca="1" si="42"/>
        <v>0.47971980134682024</v>
      </c>
      <c r="M132" s="7">
        <f t="shared" ca="1" si="43"/>
        <v>9</v>
      </c>
      <c r="N132" s="7">
        <f t="shared" ca="1" si="44"/>
        <v>1041</v>
      </c>
      <c r="O132" s="7">
        <f t="shared" ca="1" si="45"/>
        <v>1050</v>
      </c>
      <c r="P132" s="7">
        <f t="shared" ca="1" si="46"/>
        <v>120</v>
      </c>
      <c r="Q132" s="7">
        <f t="shared" ca="1" si="47"/>
        <v>0</v>
      </c>
      <c r="R132" s="124">
        <f t="shared" ca="1" si="48"/>
        <v>1784.7600000000004</v>
      </c>
      <c r="S132" s="124">
        <f t="shared" ca="1" si="49"/>
        <v>1200</v>
      </c>
      <c r="V132" s="7">
        <f t="shared" ca="1" si="50"/>
        <v>0</v>
      </c>
      <c r="W132" s="7">
        <f t="shared" ca="1" si="51"/>
        <v>1</v>
      </c>
      <c r="X132" s="7">
        <f t="shared" ca="1" si="52"/>
        <v>0</v>
      </c>
    </row>
    <row r="133" spans="2:24">
      <c r="B133" s="7">
        <v>119</v>
      </c>
      <c r="C133" s="65">
        <f t="shared" ca="1" si="37"/>
        <v>0.56849521732340891</v>
      </c>
      <c r="D133" s="7">
        <f t="shared" ca="1" si="33"/>
        <v>9</v>
      </c>
      <c r="E133" s="7">
        <f t="shared" ca="1" si="41"/>
        <v>930</v>
      </c>
      <c r="F133" s="65">
        <f t="shared" ca="1" si="38"/>
        <v>0.3924605085690549</v>
      </c>
      <c r="G133" s="66" t="str">
        <f t="shared" ca="1" si="34"/>
        <v>Medium</v>
      </c>
      <c r="H133" s="7">
        <f t="shared" ca="1" si="35"/>
        <v>2</v>
      </c>
      <c r="I133" s="65">
        <f t="shared" ca="1" si="39"/>
        <v>0.58954842659493156</v>
      </c>
      <c r="J133" s="7" t="str">
        <f t="shared" ca="1" si="36"/>
        <v>Landing</v>
      </c>
      <c r="K133" s="7">
        <f t="shared" ca="1" si="40"/>
        <v>1050</v>
      </c>
      <c r="L133" s="65">
        <f t="shared" ca="1" si="42"/>
        <v>0.58305538101290133</v>
      </c>
      <c r="M133" s="7">
        <f t="shared" ca="1" si="43"/>
        <v>9</v>
      </c>
      <c r="N133" s="7">
        <f t="shared" ca="1" si="44"/>
        <v>1050</v>
      </c>
      <c r="O133" s="7">
        <f t="shared" ca="1" si="45"/>
        <v>1059</v>
      </c>
      <c r="P133" s="7">
        <f t="shared" ca="1" si="46"/>
        <v>120</v>
      </c>
      <c r="Q133" s="7">
        <f t="shared" ca="1" si="47"/>
        <v>0</v>
      </c>
      <c r="R133" s="124">
        <f t="shared" ca="1" si="48"/>
        <v>1784.7600000000004</v>
      </c>
      <c r="S133" s="124">
        <f t="shared" ca="1" si="49"/>
        <v>1200</v>
      </c>
      <c r="V133" s="7">
        <f t="shared" ca="1" si="50"/>
        <v>0</v>
      </c>
      <c r="W133" s="7">
        <f t="shared" ca="1" si="51"/>
        <v>1</v>
      </c>
      <c r="X133" s="7">
        <f t="shared" ca="1" si="52"/>
        <v>0</v>
      </c>
    </row>
    <row r="134" spans="2:24">
      <c r="B134" s="7">
        <v>120</v>
      </c>
      <c r="C134" s="65">
        <f t="shared" ca="1" si="37"/>
        <v>0.46677045957541963</v>
      </c>
      <c r="D134" s="7">
        <f t="shared" ca="1" si="33"/>
        <v>6</v>
      </c>
      <c r="E134" s="7">
        <f t="shared" ca="1" si="41"/>
        <v>936</v>
      </c>
      <c r="F134" s="65">
        <f t="shared" ca="1" si="38"/>
        <v>0.11152133094689187</v>
      </c>
      <c r="G134" s="66" t="str">
        <f t="shared" ca="1" si="34"/>
        <v>Jumbo</v>
      </c>
      <c r="H134" s="7">
        <f t="shared" ca="1" si="35"/>
        <v>1</v>
      </c>
      <c r="I134" s="65">
        <f t="shared" ca="1" si="39"/>
        <v>0.53675986303037215</v>
      </c>
      <c r="J134" s="7" t="str">
        <f t="shared" ca="1" si="36"/>
        <v>Landing</v>
      </c>
      <c r="K134" s="7">
        <f t="shared" ca="1" si="40"/>
        <v>1059</v>
      </c>
      <c r="L134" s="65">
        <f t="shared" ca="1" si="42"/>
        <v>0.27275130910135625</v>
      </c>
      <c r="M134" s="7">
        <f t="shared" ca="1" si="43"/>
        <v>9</v>
      </c>
      <c r="N134" s="7">
        <f t="shared" ca="1" si="44"/>
        <v>1059</v>
      </c>
      <c r="O134" s="7">
        <f t="shared" ca="1" si="45"/>
        <v>1068</v>
      </c>
      <c r="P134" s="7">
        <f t="shared" ca="1" si="46"/>
        <v>123</v>
      </c>
      <c r="Q134" s="7">
        <f t="shared" ca="1" si="47"/>
        <v>0</v>
      </c>
      <c r="R134" s="124">
        <f t="shared" ca="1" si="48"/>
        <v>10976.274000000001</v>
      </c>
      <c r="S134" s="124">
        <f t="shared" ca="1" si="49"/>
        <v>1600</v>
      </c>
      <c r="V134" s="7">
        <f t="shared" ca="1" si="50"/>
        <v>1</v>
      </c>
      <c r="W134" s="7">
        <f t="shared" ca="1" si="51"/>
        <v>0</v>
      </c>
      <c r="X134" s="7">
        <f t="shared" ca="1" si="52"/>
        <v>0</v>
      </c>
    </row>
    <row r="135" spans="2:24">
      <c r="B135" s="7">
        <v>121</v>
      </c>
      <c r="C135" s="65">
        <f t="shared" ca="1" si="37"/>
        <v>0.5805465308244615</v>
      </c>
      <c r="D135" s="7">
        <f t="shared" ca="1" si="33"/>
        <v>9</v>
      </c>
      <c r="E135" s="7">
        <f t="shared" ca="1" si="41"/>
        <v>945</v>
      </c>
      <c r="F135" s="65">
        <f t="shared" ca="1" si="38"/>
        <v>0.25500744713768098</v>
      </c>
      <c r="G135" s="66" t="str">
        <f t="shared" ca="1" si="34"/>
        <v>Jumbo</v>
      </c>
      <c r="H135" s="7">
        <f t="shared" ca="1" si="35"/>
        <v>1</v>
      </c>
      <c r="I135" s="65">
        <f t="shared" ca="1" si="39"/>
        <v>0.30856153220228655</v>
      </c>
      <c r="J135" s="7" t="str">
        <f t="shared" ca="1" si="36"/>
        <v>Take-Off</v>
      </c>
      <c r="K135" s="7">
        <f t="shared" ca="1" si="40"/>
        <v>1068</v>
      </c>
      <c r="L135" s="65">
        <f t="shared" ca="1" si="42"/>
        <v>0.32321696579187953</v>
      </c>
      <c r="M135" s="7">
        <f t="shared" ca="1" si="43"/>
        <v>9</v>
      </c>
      <c r="N135" s="7">
        <f t="shared" ca="1" si="44"/>
        <v>1068</v>
      </c>
      <c r="O135" s="7">
        <f t="shared" ca="1" si="45"/>
        <v>1077</v>
      </c>
      <c r="P135" s="7">
        <f t="shared" ca="1" si="46"/>
        <v>123</v>
      </c>
      <c r="Q135" s="7">
        <f t="shared" ca="1" si="47"/>
        <v>0</v>
      </c>
      <c r="R135" s="124">
        <f t="shared" ca="1" si="48"/>
        <v>2683.0892000000008</v>
      </c>
      <c r="S135" s="124">
        <f t="shared" ca="1" si="49"/>
        <v>1600</v>
      </c>
      <c r="V135" s="7">
        <f t="shared" ca="1" si="50"/>
        <v>1</v>
      </c>
      <c r="W135" s="7">
        <f t="shared" ca="1" si="51"/>
        <v>0</v>
      </c>
      <c r="X135" s="7">
        <f t="shared" ca="1" si="52"/>
        <v>0</v>
      </c>
    </row>
    <row r="136" spans="2:24">
      <c r="B136" s="7">
        <v>122</v>
      </c>
      <c r="C136" s="65">
        <f t="shared" ca="1" si="37"/>
        <v>0.57038393477855431</v>
      </c>
      <c r="D136" s="7">
        <f t="shared" ca="1" si="33"/>
        <v>9</v>
      </c>
      <c r="E136" s="7">
        <f t="shared" ca="1" si="41"/>
        <v>954</v>
      </c>
      <c r="F136" s="65">
        <f t="shared" ca="1" si="38"/>
        <v>0.97254945582369157</v>
      </c>
      <c r="G136" s="66" t="str">
        <f t="shared" ca="1" si="34"/>
        <v>Small</v>
      </c>
      <c r="H136" s="7">
        <f t="shared" ca="1" si="35"/>
        <v>3</v>
      </c>
      <c r="I136" s="65">
        <f t="shared" ca="1" si="39"/>
        <v>0.53256902152902674</v>
      </c>
      <c r="J136" s="7" t="str">
        <f t="shared" ca="1" si="36"/>
        <v>Landing</v>
      </c>
      <c r="K136" s="7">
        <f t="shared" ca="1" si="40"/>
        <v>1077</v>
      </c>
      <c r="L136" s="65">
        <f t="shared" ca="1" si="42"/>
        <v>0.6863929422350219</v>
      </c>
      <c r="M136" s="7">
        <f t="shared" ca="1" si="43"/>
        <v>6</v>
      </c>
      <c r="N136" s="7">
        <f t="shared" ca="1" si="44"/>
        <v>1077</v>
      </c>
      <c r="O136" s="7">
        <f t="shared" ca="1" si="45"/>
        <v>1083</v>
      </c>
      <c r="P136" s="7">
        <f t="shared" ca="1" si="46"/>
        <v>123</v>
      </c>
      <c r="Q136" s="7">
        <f t="shared" ca="1" si="47"/>
        <v>0</v>
      </c>
      <c r="R136" s="124">
        <f t="shared" ca="1" si="48"/>
        <v>426.85510000000005</v>
      </c>
      <c r="S136" s="124">
        <f t="shared" ca="1" si="49"/>
        <v>850</v>
      </c>
      <c r="V136" s="7">
        <f t="shared" ca="1" si="50"/>
        <v>0</v>
      </c>
      <c r="W136" s="7">
        <f t="shared" ca="1" si="51"/>
        <v>0</v>
      </c>
      <c r="X136" s="7">
        <f t="shared" ca="1" si="52"/>
        <v>1</v>
      </c>
    </row>
    <row r="137" spans="2:24">
      <c r="B137" s="7">
        <v>123</v>
      </c>
      <c r="C137" s="65">
        <f t="shared" ca="1" si="37"/>
        <v>0.71711635247627692</v>
      </c>
      <c r="D137" s="7">
        <f t="shared" ca="1" si="33"/>
        <v>9</v>
      </c>
      <c r="E137" s="7">
        <f t="shared" ca="1" si="41"/>
        <v>963</v>
      </c>
      <c r="F137" s="65">
        <f t="shared" ca="1" si="38"/>
        <v>0.40481482084944076</v>
      </c>
      <c r="G137" s="66" t="str">
        <f t="shared" ca="1" si="34"/>
        <v>Medium</v>
      </c>
      <c r="H137" s="7">
        <f t="shared" ca="1" si="35"/>
        <v>2</v>
      </c>
      <c r="I137" s="65">
        <f t="shared" ca="1" si="39"/>
        <v>0.18896233491202064</v>
      </c>
      <c r="J137" s="7" t="str">
        <f t="shared" ca="1" si="36"/>
        <v>Take-Off</v>
      </c>
      <c r="K137" s="7">
        <f t="shared" ca="1" si="40"/>
        <v>1083</v>
      </c>
      <c r="L137" s="65">
        <f t="shared" ca="1" si="42"/>
        <v>0.68484438146089699</v>
      </c>
      <c r="M137" s="7">
        <f t="shared" ca="1" si="43"/>
        <v>9</v>
      </c>
      <c r="N137" s="7">
        <f t="shared" ca="1" si="44"/>
        <v>1083</v>
      </c>
      <c r="O137" s="7">
        <f t="shared" ca="1" si="45"/>
        <v>1092</v>
      </c>
      <c r="P137" s="7">
        <f t="shared" ca="1" si="46"/>
        <v>120</v>
      </c>
      <c r="Q137" s="7">
        <f t="shared" ca="1" si="47"/>
        <v>0</v>
      </c>
      <c r="R137" s="124">
        <f t="shared" ca="1" si="48"/>
        <v>951.87200000000018</v>
      </c>
      <c r="S137" s="124">
        <f t="shared" ca="1" si="49"/>
        <v>1200</v>
      </c>
      <c r="V137" s="7">
        <f t="shared" ca="1" si="50"/>
        <v>0</v>
      </c>
      <c r="W137" s="7">
        <f t="shared" ca="1" si="51"/>
        <v>1</v>
      </c>
      <c r="X137" s="7">
        <f t="shared" ca="1" si="52"/>
        <v>0</v>
      </c>
    </row>
    <row r="138" spans="2:24">
      <c r="B138" s="7">
        <v>124</v>
      </c>
      <c r="C138" s="65">
        <f t="shared" ca="1" si="37"/>
        <v>0.48656107770160861</v>
      </c>
      <c r="D138" s="7">
        <f t="shared" ca="1" si="33"/>
        <v>6</v>
      </c>
      <c r="E138" s="7">
        <f t="shared" ca="1" si="41"/>
        <v>969</v>
      </c>
      <c r="F138" s="65">
        <f t="shared" ca="1" si="38"/>
        <v>0.13864253895086553</v>
      </c>
      <c r="G138" s="66" t="str">
        <f t="shared" ca="1" si="34"/>
        <v>Jumbo</v>
      </c>
      <c r="H138" s="7">
        <f t="shared" ca="1" si="35"/>
        <v>1</v>
      </c>
      <c r="I138" s="65">
        <f t="shared" ca="1" si="39"/>
        <v>0.48709832741349401</v>
      </c>
      <c r="J138" s="7" t="str">
        <f t="shared" ca="1" si="36"/>
        <v>Take-Off</v>
      </c>
      <c r="K138" s="7">
        <f t="shared" ca="1" si="40"/>
        <v>1092</v>
      </c>
      <c r="L138" s="65">
        <f t="shared" ca="1" si="42"/>
        <v>0.99440946527080187</v>
      </c>
      <c r="M138" s="7">
        <f t="shared" ca="1" si="43"/>
        <v>12</v>
      </c>
      <c r="N138" s="7">
        <f t="shared" ca="1" si="44"/>
        <v>1092</v>
      </c>
      <c r="O138" s="7">
        <f t="shared" ca="1" si="45"/>
        <v>1104</v>
      </c>
      <c r="P138" s="7">
        <f t="shared" ca="1" si="46"/>
        <v>123</v>
      </c>
      <c r="Q138" s="7">
        <f t="shared" ca="1" si="47"/>
        <v>0</v>
      </c>
      <c r="R138" s="124">
        <f t="shared" ca="1" si="48"/>
        <v>2683.0892000000008</v>
      </c>
      <c r="S138" s="124">
        <f t="shared" ca="1" si="49"/>
        <v>1600</v>
      </c>
      <c r="V138" s="7">
        <f t="shared" ca="1" si="50"/>
        <v>1</v>
      </c>
      <c r="W138" s="7">
        <f t="shared" ca="1" si="51"/>
        <v>0</v>
      </c>
      <c r="X138" s="7">
        <f t="shared" ca="1" si="52"/>
        <v>0</v>
      </c>
    </row>
    <row r="139" spans="2:24">
      <c r="B139" s="7">
        <v>125</v>
      </c>
      <c r="C139" s="65">
        <f t="shared" ca="1" si="37"/>
        <v>0.33038387176213313</v>
      </c>
      <c r="D139" s="7">
        <f t="shared" ca="1" si="33"/>
        <v>6</v>
      </c>
      <c r="E139" s="7">
        <f t="shared" ca="1" si="41"/>
        <v>975</v>
      </c>
      <c r="F139" s="65">
        <f t="shared" ca="1" si="38"/>
        <v>0.21861822764683081</v>
      </c>
      <c r="G139" s="66" t="str">
        <f t="shared" ca="1" si="34"/>
        <v>Jumbo</v>
      </c>
      <c r="H139" s="7">
        <f t="shared" ca="1" si="35"/>
        <v>1</v>
      </c>
      <c r="I139" s="65">
        <f t="shared" ca="1" si="39"/>
        <v>0.27916512776420199</v>
      </c>
      <c r="J139" s="7" t="str">
        <f t="shared" ca="1" si="36"/>
        <v>Take-Off</v>
      </c>
      <c r="K139" s="7">
        <f t="shared" ca="1" si="40"/>
        <v>1104</v>
      </c>
      <c r="L139" s="65">
        <f t="shared" ca="1" si="42"/>
        <v>6.1130665508388415E-2</v>
      </c>
      <c r="M139" s="7">
        <f t="shared" ca="1" si="43"/>
        <v>6</v>
      </c>
      <c r="N139" s="7">
        <f t="shared" ca="1" si="44"/>
        <v>1104</v>
      </c>
      <c r="O139" s="7">
        <f t="shared" ca="1" si="45"/>
        <v>1110</v>
      </c>
      <c r="P139" s="7">
        <f t="shared" ca="1" si="46"/>
        <v>129</v>
      </c>
      <c r="Q139" s="7">
        <f t="shared" ca="1" si="47"/>
        <v>0</v>
      </c>
      <c r="R139" s="124">
        <f t="shared" ca="1" si="48"/>
        <v>2813.9716000000008</v>
      </c>
      <c r="S139" s="124">
        <f t="shared" ca="1" si="49"/>
        <v>1600</v>
      </c>
      <c r="V139" s="7">
        <f t="shared" ca="1" si="50"/>
        <v>1</v>
      </c>
      <c r="W139" s="7">
        <f t="shared" ca="1" si="51"/>
        <v>0</v>
      </c>
      <c r="X139" s="7">
        <f t="shared" ca="1" si="52"/>
        <v>0</v>
      </c>
    </row>
    <row r="140" spans="2:24">
      <c r="B140" s="7">
        <v>126</v>
      </c>
      <c r="C140" s="65">
        <f t="shared" ca="1" si="37"/>
        <v>0.82424776561621482</v>
      </c>
      <c r="D140" s="7">
        <f t="shared" ca="1" si="33"/>
        <v>12</v>
      </c>
      <c r="E140" s="7">
        <f t="shared" ca="1" si="41"/>
        <v>987</v>
      </c>
      <c r="F140" s="65">
        <f t="shared" ca="1" si="38"/>
        <v>0.55940191230644198</v>
      </c>
      <c r="G140" s="66" t="str">
        <f t="shared" ca="1" si="34"/>
        <v>Medium</v>
      </c>
      <c r="H140" s="7">
        <f t="shared" ca="1" si="35"/>
        <v>2</v>
      </c>
      <c r="I140" s="65">
        <f t="shared" ca="1" si="39"/>
        <v>0.67186572417362511</v>
      </c>
      <c r="J140" s="7" t="str">
        <f t="shared" ca="1" si="36"/>
        <v>Landing</v>
      </c>
      <c r="K140" s="7">
        <f t="shared" ca="1" si="40"/>
        <v>1110</v>
      </c>
      <c r="L140" s="65">
        <f t="shared" ca="1" si="42"/>
        <v>0.27352679153285819</v>
      </c>
      <c r="M140" s="7">
        <f t="shared" ca="1" si="43"/>
        <v>6</v>
      </c>
      <c r="N140" s="7">
        <f t="shared" ca="1" si="44"/>
        <v>1110</v>
      </c>
      <c r="O140" s="7">
        <f t="shared" ca="1" si="45"/>
        <v>1116</v>
      </c>
      <c r="P140" s="7">
        <f t="shared" ca="1" si="46"/>
        <v>123</v>
      </c>
      <c r="Q140" s="7">
        <f t="shared" ca="1" si="47"/>
        <v>0</v>
      </c>
      <c r="R140" s="124">
        <f t="shared" ca="1" si="48"/>
        <v>1829.3790000000004</v>
      </c>
      <c r="S140" s="124">
        <f t="shared" ca="1" si="49"/>
        <v>1200</v>
      </c>
      <c r="V140" s="7">
        <f t="shared" ca="1" si="50"/>
        <v>0</v>
      </c>
      <c r="W140" s="7">
        <f t="shared" ca="1" si="51"/>
        <v>1</v>
      </c>
      <c r="X140" s="7">
        <f t="shared" ca="1" si="52"/>
        <v>0</v>
      </c>
    </row>
    <row r="141" spans="2:24">
      <c r="B141" s="7">
        <v>127</v>
      </c>
      <c r="C141" s="65">
        <f t="shared" ca="1" si="37"/>
        <v>0.89025504236285358</v>
      </c>
      <c r="D141" s="7">
        <f t="shared" ca="1" si="33"/>
        <v>12</v>
      </c>
      <c r="E141" s="7">
        <f t="shared" ca="1" si="41"/>
        <v>999</v>
      </c>
      <c r="F141" s="65">
        <f t="shared" ca="1" si="38"/>
        <v>0.46297790843150022</v>
      </c>
      <c r="G141" s="66" t="str">
        <f t="shared" ca="1" si="34"/>
        <v>Medium</v>
      </c>
      <c r="H141" s="7">
        <f t="shared" ca="1" si="35"/>
        <v>2</v>
      </c>
      <c r="I141" s="65">
        <f t="shared" ca="1" si="39"/>
        <v>0.36363952169206215</v>
      </c>
      <c r="J141" s="7" t="str">
        <f t="shared" ca="1" si="36"/>
        <v>Take-Off</v>
      </c>
      <c r="K141" s="7">
        <f t="shared" ca="1" si="40"/>
        <v>1116</v>
      </c>
      <c r="L141" s="65">
        <f t="shared" ca="1" si="42"/>
        <v>2.3063174605635561E-2</v>
      </c>
      <c r="M141" s="7">
        <f t="shared" ca="1" si="43"/>
        <v>6</v>
      </c>
      <c r="N141" s="7">
        <f t="shared" ca="1" si="44"/>
        <v>1116</v>
      </c>
      <c r="O141" s="7">
        <f t="shared" ca="1" si="45"/>
        <v>1122</v>
      </c>
      <c r="P141" s="7">
        <f t="shared" ca="1" si="46"/>
        <v>117</v>
      </c>
      <c r="Q141" s="7">
        <f t="shared" ca="1" si="47"/>
        <v>0</v>
      </c>
      <c r="R141" s="124">
        <f t="shared" ca="1" si="48"/>
        <v>928.07520000000011</v>
      </c>
      <c r="S141" s="124">
        <f t="shared" ca="1" si="49"/>
        <v>1200</v>
      </c>
      <c r="V141" s="7">
        <f t="shared" ca="1" si="50"/>
        <v>0</v>
      </c>
      <c r="W141" s="7">
        <f t="shared" ca="1" si="51"/>
        <v>1</v>
      </c>
      <c r="X141" s="7">
        <f t="shared" ca="1" si="52"/>
        <v>0</v>
      </c>
    </row>
    <row r="142" spans="2:24">
      <c r="B142" s="7">
        <v>128</v>
      </c>
      <c r="C142" s="65">
        <f t="shared" ca="1" si="37"/>
        <v>0.18532419523165244</v>
      </c>
      <c r="D142" s="7">
        <f t="shared" ca="1" si="33"/>
        <v>6</v>
      </c>
      <c r="E142" s="7">
        <f t="shared" ca="1" si="41"/>
        <v>1005</v>
      </c>
      <c r="F142" s="65">
        <f t="shared" ca="1" si="38"/>
        <v>0.26923192781169714</v>
      </c>
      <c r="G142" s="66" t="str">
        <f t="shared" ca="1" si="34"/>
        <v>Jumbo</v>
      </c>
      <c r="H142" s="7">
        <f t="shared" ca="1" si="35"/>
        <v>1</v>
      </c>
      <c r="I142" s="65">
        <f t="shared" ca="1" si="39"/>
        <v>0.15012820165636687</v>
      </c>
      <c r="J142" s="7" t="str">
        <f t="shared" ca="1" si="36"/>
        <v>Take-Off</v>
      </c>
      <c r="K142" s="7">
        <f t="shared" ca="1" si="40"/>
        <v>1122</v>
      </c>
      <c r="L142" s="65">
        <f t="shared" ca="1" si="42"/>
        <v>1.1194151676705677E-2</v>
      </c>
      <c r="M142" s="7">
        <f t="shared" ca="1" si="43"/>
        <v>6</v>
      </c>
      <c r="N142" s="7">
        <f t="shared" ca="1" si="44"/>
        <v>1122</v>
      </c>
      <c r="O142" s="7">
        <f t="shared" ca="1" si="45"/>
        <v>1128</v>
      </c>
      <c r="P142" s="7">
        <f t="shared" ca="1" si="46"/>
        <v>117</v>
      </c>
      <c r="Q142" s="7">
        <f t="shared" ca="1" si="47"/>
        <v>0</v>
      </c>
      <c r="R142" s="124">
        <f t="shared" ca="1" si="48"/>
        <v>2552.2068000000008</v>
      </c>
      <c r="S142" s="124">
        <f t="shared" ca="1" si="49"/>
        <v>1600</v>
      </c>
      <c r="V142" s="7">
        <f t="shared" ca="1" si="50"/>
        <v>1</v>
      </c>
      <c r="W142" s="7">
        <f t="shared" ca="1" si="51"/>
        <v>0</v>
      </c>
      <c r="X142" s="7">
        <f t="shared" ca="1" si="52"/>
        <v>0</v>
      </c>
    </row>
    <row r="143" spans="2:24">
      <c r="B143" s="7">
        <v>129</v>
      </c>
      <c r="C143" s="65">
        <f t="shared" ca="1" si="37"/>
        <v>6.6654591415559628E-2</v>
      </c>
      <c r="D143" s="7">
        <f t="shared" ref="D143:D154" ca="1" si="53">VLOOKUP(C143,arrival_gap,3,TRUE)</f>
        <v>0</v>
      </c>
      <c r="E143" s="7">
        <f t="shared" ca="1" si="41"/>
        <v>1005</v>
      </c>
      <c r="F143" s="65">
        <f t="shared" ca="1" si="38"/>
        <v>0.80689205340554482</v>
      </c>
      <c r="G143" s="66" t="str">
        <f t="shared" ref="G143:G154" ca="1" si="54">VLOOKUP(F143,jet_type,3,TRUE)</f>
        <v>Small</v>
      </c>
      <c r="H143" s="7">
        <f t="shared" ref="H143:H154" ca="1" si="55">VLOOKUP(G143,jet_indicator,2,)</f>
        <v>3</v>
      </c>
      <c r="I143" s="65">
        <f t="shared" ca="1" si="39"/>
        <v>0.60125601984619448</v>
      </c>
      <c r="J143" s="7" t="str">
        <f t="shared" ref="J143:J154" ca="1" si="56">VLOOKUP(I143,action_type,3,TRUE)</f>
        <v>Landing</v>
      </c>
      <c r="K143" s="7">
        <f t="shared" ca="1" si="40"/>
        <v>1128</v>
      </c>
      <c r="L143" s="65">
        <f t="shared" ca="1" si="42"/>
        <v>0.8647388179198725</v>
      </c>
      <c r="M143" s="7">
        <f t="shared" ca="1" si="43"/>
        <v>9</v>
      </c>
      <c r="N143" s="7">
        <f t="shared" ca="1" si="44"/>
        <v>1128</v>
      </c>
      <c r="O143" s="7">
        <f t="shared" ca="1" si="45"/>
        <v>1137</v>
      </c>
      <c r="P143" s="7">
        <f t="shared" ca="1" si="46"/>
        <v>123</v>
      </c>
      <c r="Q143" s="7">
        <f t="shared" ca="1" si="47"/>
        <v>0</v>
      </c>
      <c r="R143" s="124">
        <f t="shared" ca="1" si="48"/>
        <v>426.85510000000005</v>
      </c>
      <c r="S143" s="124">
        <f t="shared" ca="1" si="49"/>
        <v>850</v>
      </c>
      <c r="V143" s="7">
        <f t="shared" ca="1" si="50"/>
        <v>0</v>
      </c>
      <c r="W143" s="7">
        <f t="shared" ca="1" si="51"/>
        <v>0</v>
      </c>
      <c r="X143" s="7">
        <f t="shared" ca="1" si="52"/>
        <v>1</v>
      </c>
    </row>
    <row r="144" spans="2:24">
      <c r="B144" s="7">
        <v>130</v>
      </c>
      <c r="C144" s="65">
        <f t="shared" ref="C144:C154" ca="1" si="57">RAND()</f>
        <v>0.88988684483353608</v>
      </c>
      <c r="D144" s="7">
        <f t="shared" ca="1" si="53"/>
        <v>12</v>
      </c>
      <c r="E144" s="7">
        <f t="shared" ca="1" si="41"/>
        <v>1017</v>
      </c>
      <c r="F144" s="65">
        <f t="shared" ref="F144:F154" ca="1" si="58">RAND()</f>
        <v>3.5092594614907768E-2</v>
      </c>
      <c r="G144" s="66" t="str">
        <f t="shared" ca="1" si="54"/>
        <v>Jumbo</v>
      </c>
      <c r="H144" s="7">
        <f t="shared" ca="1" si="55"/>
        <v>1</v>
      </c>
      <c r="I144" s="65">
        <f t="shared" ref="I144:I154" ca="1" si="59">RAND()</f>
        <v>0.39046442609864573</v>
      </c>
      <c r="J144" s="7" t="str">
        <f t="shared" ca="1" si="56"/>
        <v>Take-Off</v>
      </c>
      <c r="K144" s="7">
        <f t="shared" ref="K144:K154" ca="1" si="60">O143</f>
        <v>1137</v>
      </c>
      <c r="L144" s="65">
        <f t="shared" ca="1" si="42"/>
        <v>0.34052413892125299</v>
      </c>
      <c r="M144" s="7">
        <f t="shared" ca="1" si="43"/>
        <v>9</v>
      </c>
      <c r="N144" s="7">
        <f t="shared" ca="1" si="44"/>
        <v>1137</v>
      </c>
      <c r="O144" s="7">
        <f t="shared" ca="1" si="45"/>
        <v>1146</v>
      </c>
      <c r="P144" s="7">
        <f t="shared" ca="1" si="46"/>
        <v>120</v>
      </c>
      <c r="Q144" s="7">
        <f t="shared" ca="1" si="47"/>
        <v>0</v>
      </c>
      <c r="R144" s="124">
        <f t="shared" ca="1" si="48"/>
        <v>2617.6480000000006</v>
      </c>
      <c r="S144" s="124">
        <f t="shared" ca="1" si="49"/>
        <v>1600</v>
      </c>
      <c r="V144" s="7">
        <f t="shared" ca="1" si="50"/>
        <v>1</v>
      </c>
      <c r="W144" s="7">
        <f t="shared" ca="1" si="51"/>
        <v>0</v>
      </c>
      <c r="X144" s="7">
        <f t="shared" ca="1" si="52"/>
        <v>0</v>
      </c>
    </row>
    <row r="145" spans="2:24">
      <c r="B145" s="7">
        <v>131</v>
      </c>
      <c r="C145" s="65">
        <f t="shared" ca="1" si="57"/>
        <v>0.77472807482674677</v>
      </c>
      <c r="D145" s="7">
        <f t="shared" ca="1" si="53"/>
        <v>9</v>
      </c>
      <c r="E145" s="7">
        <f t="shared" ca="1" si="41"/>
        <v>1026</v>
      </c>
      <c r="F145" s="65">
        <f t="shared" ca="1" si="58"/>
        <v>0.34376571291035218</v>
      </c>
      <c r="G145" s="66" t="str">
        <f t="shared" ca="1" si="54"/>
        <v>Jumbo</v>
      </c>
      <c r="H145" s="7">
        <f t="shared" ca="1" si="55"/>
        <v>1</v>
      </c>
      <c r="I145" s="65">
        <f t="shared" ca="1" si="59"/>
        <v>0.1904790378344966</v>
      </c>
      <c r="J145" s="7" t="str">
        <f t="shared" ca="1" si="56"/>
        <v>Take-Off</v>
      </c>
      <c r="K145" s="7">
        <f t="shared" ca="1" si="60"/>
        <v>1146</v>
      </c>
      <c r="L145" s="65">
        <f t="shared" ca="1" si="42"/>
        <v>0.28818089303399808</v>
      </c>
      <c r="M145" s="7">
        <f t="shared" ca="1" si="43"/>
        <v>9</v>
      </c>
      <c r="N145" s="7">
        <f t="shared" ca="1" si="44"/>
        <v>1146</v>
      </c>
      <c r="O145" s="7">
        <f t="shared" ca="1" si="45"/>
        <v>1155</v>
      </c>
      <c r="P145" s="7">
        <f t="shared" ca="1" si="46"/>
        <v>120</v>
      </c>
      <c r="Q145" s="7">
        <f t="shared" ca="1" si="47"/>
        <v>0</v>
      </c>
      <c r="R145" s="124">
        <f t="shared" ca="1" si="48"/>
        <v>2617.6480000000006</v>
      </c>
      <c r="S145" s="124">
        <f t="shared" ca="1" si="49"/>
        <v>1600</v>
      </c>
      <c r="V145" s="7">
        <f t="shared" ca="1" si="50"/>
        <v>1</v>
      </c>
      <c r="W145" s="7">
        <f t="shared" ca="1" si="51"/>
        <v>0</v>
      </c>
      <c r="X145" s="7">
        <f t="shared" ca="1" si="52"/>
        <v>0</v>
      </c>
    </row>
    <row r="146" spans="2:24">
      <c r="B146" s="7">
        <v>132</v>
      </c>
      <c r="C146" s="65">
        <f t="shared" ca="1" si="57"/>
        <v>0.57700106293115305</v>
      </c>
      <c r="D146" s="7">
        <f t="shared" ca="1" si="53"/>
        <v>9</v>
      </c>
      <c r="E146" s="7">
        <f t="shared" ca="1" si="41"/>
        <v>1035</v>
      </c>
      <c r="F146" s="65">
        <f t="shared" ca="1" si="58"/>
        <v>0.96609666998463639</v>
      </c>
      <c r="G146" s="66" t="str">
        <f t="shared" ca="1" si="54"/>
        <v>Small</v>
      </c>
      <c r="H146" s="7">
        <f t="shared" ca="1" si="55"/>
        <v>3</v>
      </c>
      <c r="I146" s="65">
        <f t="shared" ca="1" si="59"/>
        <v>0.29975334264712783</v>
      </c>
      <c r="J146" s="7" t="str">
        <f t="shared" ca="1" si="56"/>
        <v>Take-Off</v>
      </c>
      <c r="K146" s="7">
        <f t="shared" ca="1" si="60"/>
        <v>1155</v>
      </c>
      <c r="L146" s="65">
        <f t="shared" ca="1" si="42"/>
        <v>0.33288834005875201</v>
      </c>
      <c r="M146" s="7">
        <f t="shared" ca="1" si="43"/>
        <v>6</v>
      </c>
      <c r="N146" s="7">
        <f t="shared" ca="1" si="44"/>
        <v>1155</v>
      </c>
      <c r="O146" s="7">
        <f t="shared" ca="1" si="45"/>
        <v>1161</v>
      </c>
      <c r="P146" s="7">
        <f t="shared" ca="1" si="46"/>
        <v>120</v>
      </c>
      <c r="Q146" s="7">
        <f t="shared" ca="1" si="47"/>
        <v>0</v>
      </c>
      <c r="R146" s="124">
        <f t="shared" ca="1" si="48"/>
        <v>118.98400000000002</v>
      </c>
      <c r="S146" s="124">
        <f t="shared" ca="1" si="49"/>
        <v>850</v>
      </c>
      <c r="V146" s="7">
        <f t="shared" ca="1" si="50"/>
        <v>0</v>
      </c>
      <c r="W146" s="7">
        <f t="shared" ca="1" si="51"/>
        <v>0</v>
      </c>
      <c r="X146" s="7">
        <f t="shared" ca="1" si="52"/>
        <v>1</v>
      </c>
    </row>
    <row r="147" spans="2:24">
      <c r="B147" s="7">
        <v>133</v>
      </c>
      <c r="C147" s="65">
        <f t="shared" ca="1" si="57"/>
        <v>0.49638697117383968</v>
      </c>
      <c r="D147" s="7">
        <f t="shared" ca="1" si="53"/>
        <v>6</v>
      </c>
      <c r="E147" s="7">
        <f t="shared" ca="1" si="41"/>
        <v>1041</v>
      </c>
      <c r="F147" s="65">
        <f t="shared" ca="1" si="58"/>
        <v>0.84649124115648855</v>
      </c>
      <c r="G147" s="66" t="str">
        <f t="shared" ca="1" si="54"/>
        <v>Small</v>
      </c>
      <c r="H147" s="7">
        <f t="shared" ca="1" si="55"/>
        <v>3</v>
      </c>
      <c r="I147" s="65">
        <f t="shared" ca="1" si="59"/>
        <v>0.35829045342177157</v>
      </c>
      <c r="J147" s="7" t="str">
        <f t="shared" ca="1" si="56"/>
        <v>Take-Off</v>
      </c>
      <c r="K147" s="7">
        <f t="shared" ca="1" si="60"/>
        <v>1161</v>
      </c>
      <c r="L147" s="65">
        <f t="shared" ca="1" si="42"/>
        <v>0.11366561563659261</v>
      </c>
      <c r="M147" s="7">
        <f t="shared" ca="1" si="43"/>
        <v>6</v>
      </c>
      <c r="N147" s="7">
        <f t="shared" ca="1" si="44"/>
        <v>1161</v>
      </c>
      <c r="O147" s="7">
        <f t="shared" ca="1" si="45"/>
        <v>1167</v>
      </c>
      <c r="P147" s="7">
        <f t="shared" ca="1" si="46"/>
        <v>120</v>
      </c>
      <c r="Q147" s="7">
        <f t="shared" ca="1" si="47"/>
        <v>0</v>
      </c>
      <c r="R147" s="124">
        <f t="shared" ca="1" si="48"/>
        <v>118.98400000000002</v>
      </c>
      <c r="S147" s="124">
        <f t="shared" ca="1" si="49"/>
        <v>850</v>
      </c>
      <c r="V147" s="7">
        <f t="shared" ca="1" si="50"/>
        <v>0</v>
      </c>
      <c r="W147" s="7">
        <f t="shared" ca="1" si="51"/>
        <v>0</v>
      </c>
      <c r="X147" s="7">
        <f t="shared" ca="1" si="52"/>
        <v>1</v>
      </c>
    </row>
    <row r="148" spans="2:24">
      <c r="B148" s="7">
        <v>134</v>
      </c>
      <c r="C148" s="65">
        <f t="shared" ca="1" si="57"/>
        <v>0.30646439960493954</v>
      </c>
      <c r="D148" s="7">
        <f t="shared" ca="1" si="53"/>
        <v>6</v>
      </c>
      <c r="E148" s="7">
        <f t="shared" ca="1" si="41"/>
        <v>1047</v>
      </c>
      <c r="F148" s="65">
        <f t="shared" ca="1" si="58"/>
        <v>0.52327400352002051</v>
      </c>
      <c r="G148" s="66" t="str">
        <f t="shared" ca="1" si="54"/>
        <v>Medium</v>
      </c>
      <c r="H148" s="7">
        <f t="shared" ca="1" si="55"/>
        <v>2</v>
      </c>
      <c r="I148" s="65">
        <f t="shared" ca="1" si="59"/>
        <v>0.3598268021967449</v>
      </c>
      <c r="J148" s="7" t="str">
        <f t="shared" ca="1" si="56"/>
        <v>Take-Off</v>
      </c>
      <c r="K148" s="7">
        <f t="shared" ca="1" si="60"/>
        <v>1167</v>
      </c>
      <c r="L148" s="65">
        <f t="shared" ca="1" si="42"/>
        <v>0.52662470607950429</v>
      </c>
      <c r="M148" s="7">
        <f t="shared" ca="1" si="43"/>
        <v>9</v>
      </c>
      <c r="N148" s="7">
        <f t="shared" ca="1" si="44"/>
        <v>1167</v>
      </c>
      <c r="O148" s="7">
        <f t="shared" ca="1" si="45"/>
        <v>1176</v>
      </c>
      <c r="P148" s="7">
        <f t="shared" ca="1" si="46"/>
        <v>120</v>
      </c>
      <c r="Q148" s="7">
        <f t="shared" ca="1" si="47"/>
        <v>0</v>
      </c>
      <c r="R148" s="124">
        <f t="shared" ca="1" si="48"/>
        <v>951.87200000000018</v>
      </c>
      <c r="S148" s="124">
        <f t="shared" ca="1" si="49"/>
        <v>1200</v>
      </c>
      <c r="V148" s="7">
        <f t="shared" ca="1" si="50"/>
        <v>0</v>
      </c>
      <c r="W148" s="7">
        <f t="shared" ca="1" si="51"/>
        <v>1</v>
      </c>
      <c r="X148" s="7">
        <f t="shared" ca="1" si="52"/>
        <v>0</v>
      </c>
    </row>
    <row r="149" spans="2:24">
      <c r="B149" s="7">
        <v>135</v>
      </c>
      <c r="C149" s="65">
        <f t="shared" ca="1" si="57"/>
        <v>0.83535394391490392</v>
      </c>
      <c r="D149" s="7">
        <f t="shared" ca="1" si="53"/>
        <v>12</v>
      </c>
      <c r="E149" s="7">
        <f t="shared" ca="1" si="41"/>
        <v>1059</v>
      </c>
      <c r="F149" s="65">
        <f t="shared" ca="1" si="58"/>
        <v>7.4792215432849418E-2</v>
      </c>
      <c r="G149" s="66" t="str">
        <f t="shared" ca="1" si="54"/>
        <v>Jumbo</v>
      </c>
      <c r="H149" s="7">
        <f t="shared" ca="1" si="55"/>
        <v>1</v>
      </c>
      <c r="I149" s="65">
        <f t="shared" ca="1" si="59"/>
        <v>0.3063978071024025</v>
      </c>
      <c r="J149" s="7" t="str">
        <f t="shared" ca="1" si="56"/>
        <v>Take-Off</v>
      </c>
      <c r="K149" s="7">
        <f t="shared" ca="1" si="60"/>
        <v>1176</v>
      </c>
      <c r="L149" s="65">
        <f t="shared" ca="1" si="42"/>
        <v>0.59810874247331081</v>
      </c>
      <c r="M149" s="7">
        <f t="shared" ca="1" si="43"/>
        <v>12</v>
      </c>
      <c r="N149" s="7">
        <f t="shared" ca="1" si="44"/>
        <v>1176</v>
      </c>
      <c r="O149" s="7">
        <f t="shared" ca="1" si="45"/>
        <v>1188</v>
      </c>
      <c r="P149" s="7">
        <f t="shared" ca="1" si="46"/>
        <v>117</v>
      </c>
      <c r="Q149" s="7">
        <f t="shared" ca="1" si="47"/>
        <v>0</v>
      </c>
      <c r="R149" s="124">
        <f t="shared" ca="1" si="48"/>
        <v>2552.2068000000008</v>
      </c>
      <c r="S149" s="124">
        <f t="shared" ca="1" si="49"/>
        <v>1600</v>
      </c>
      <c r="V149" s="7">
        <f t="shared" ca="1" si="50"/>
        <v>1</v>
      </c>
      <c r="W149" s="7">
        <f t="shared" ca="1" si="51"/>
        <v>0</v>
      </c>
      <c r="X149" s="7">
        <f t="shared" ca="1" si="52"/>
        <v>0</v>
      </c>
    </row>
    <row r="150" spans="2:24">
      <c r="B150" s="7">
        <v>136</v>
      </c>
      <c r="C150" s="65">
        <f t="shared" ca="1" si="57"/>
        <v>0.74465382483068709</v>
      </c>
      <c r="D150" s="7">
        <f t="shared" ca="1" si="53"/>
        <v>9</v>
      </c>
      <c r="E150" s="7">
        <f t="shared" ca="1" si="41"/>
        <v>1068</v>
      </c>
      <c r="F150" s="65">
        <f t="shared" ca="1" si="58"/>
        <v>0.48222443723657471</v>
      </c>
      <c r="G150" s="66" t="str">
        <f t="shared" ca="1" si="54"/>
        <v>Medium</v>
      </c>
      <c r="H150" s="7">
        <f t="shared" ca="1" si="55"/>
        <v>2</v>
      </c>
      <c r="I150" s="65">
        <f t="shared" ca="1" si="59"/>
        <v>0.74559072373692981</v>
      </c>
      <c r="J150" s="7" t="str">
        <f t="shared" ca="1" si="56"/>
        <v>Landing</v>
      </c>
      <c r="K150" s="7">
        <f t="shared" ca="1" si="60"/>
        <v>1188</v>
      </c>
      <c r="L150" s="65">
        <f t="shared" ca="1" si="42"/>
        <v>5.4164125344600245E-2</v>
      </c>
      <c r="M150" s="7">
        <f t="shared" ca="1" si="43"/>
        <v>6</v>
      </c>
      <c r="N150" s="7">
        <f t="shared" ca="1" si="44"/>
        <v>1188</v>
      </c>
      <c r="O150" s="7">
        <f t="shared" ca="1" si="45"/>
        <v>1194</v>
      </c>
      <c r="P150" s="7">
        <f t="shared" ca="1" si="46"/>
        <v>120</v>
      </c>
      <c r="Q150" s="7">
        <f t="shared" ca="1" si="47"/>
        <v>0</v>
      </c>
      <c r="R150" s="124">
        <f t="shared" ca="1" si="48"/>
        <v>1784.7600000000004</v>
      </c>
      <c r="S150" s="124">
        <f t="shared" ca="1" si="49"/>
        <v>1200</v>
      </c>
      <c r="V150" s="7">
        <f t="shared" ca="1" si="50"/>
        <v>0</v>
      </c>
      <c r="W150" s="7">
        <f t="shared" ca="1" si="51"/>
        <v>1</v>
      </c>
      <c r="X150" s="7">
        <f t="shared" ca="1" si="52"/>
        <v>0</v>
      </c>
    </row>
    <row r="151" spans="2:24">
      <c r="B151" s="7">
        <v>137</v>
      </c>
      <c r="C151" s="65">
        <f t="shared" ca="1" si="57"/>
        <v>0.29886202862086975</v>
      </c>
      <c r="D151" s="7">
        <f t="shared" ca="1" si="53"/>
        <v>6</v>
      </c>
      <c r="E151" s="7">
        <f t="shared" ca="1" si="41"/>
        <v>1074</v>
      </c>
      <c r="F151" s="65">
        <f t="shared" ca="1" si="58"/>
        <v>2.9732143429052282E-2</v>
      </c>
      <c r="G151" s="66" t="str">
        <f t="shared" ca="1" si="54"/>
        <v>Jumbo</v>
      </c>
      <c r="H151" s="7">
        <f t="shared" ca="1" si="55"/>
        <v>1</v>
      </c>
      <c r="I151" s="65">
        <f t="shared" ca="1" si="59"/>
        <v>0.53868224353024907</v>
      </c>
      <c r="J151" s="7" t="str">
        <f t="shared" ca="1" si="56"/>
        <v>Landing</v>
      </c>
      <c r="K151" s="7">
        <f t="shared" ca="1" si="60"/>
        <v>1194</v>
      </c>
      <c r="L151" s="65">
        <f t="shared" ca="1" si="42"/>
        <v>0.11453055755514752</v>
      </c>
      <c r="M151" s="7">
        <f t="shared" ca="1" si="43"/>
        <v>9</v>
      </c>
      <c r="N151" s="7">
        <f t="shared" ca="1" si="44"/>
        <v>1194</v>
      </c>
      <c r="O151" s="7">
        <f t="shared" ca="1" si="45"/>
        <v>1203</v>
      </c>
      <c r="P151" s="7">
        <f t="shared" ca="1" si="46"/>
        <v>120</v>
      </c>
      <c r="Q151" s="7">
        <f t="shared" ca="1" si="47"/>
        <v>0</v>
      </c>
      <c r="R151" s="124">
        <f t="shared" ca="1" si="48"/>
        <v>10708.560000000001</v>
      </c>
      <c r="S151" s="124">
        <f t="shared" ca="1" si="49"/>
        <v>1600</v>
      </c>
      <c r="V151" s="7">
        <f t="shared" ca="1" si="50"/>
        <v>1</v>
      </c>
      <c r="W151" s="7">
        <f t="shared" ca="1" si="51"/>
        <v>0</v>
      </c>
      <c r="X151" s="7">
        <f t="shared" ca="1" si="52"/>
        <v>0</v>
      </c>
    </row>
    <row r="152" spans="2:24">
      <c r="B152" s="7">
        <v>138</v>
      </c>
      <c r="C152" s="65">
        <f t="shared" ca="1" si="57"/>
        <v>0.49309121997270144</v>
      </c>
      <c r="D152" s="7">
        <f t="shared" ca="1" si="53"/>
        <v>6</v>
      </c>
      <c r="E152" s="7">
        <f t="shared" ca="1" si="41"/>
        <v>1080</v>
      </c>
      <c r="F152" s="65">
        <f t="shared" ca="1" si="58"/>
        <v>0.57692331544861275</v>
      </c>
      <c r="G152" s="66" t="str">
        <f t="shared" ca="1" si="54"/>
        <v>Medium</v>
      </c>
      <c r="H152" s="7">
        <f t="shared" ca="1" si="55"/>
        <v>2</v>
      </c>
      <c r="I152" s="65">
        <f t="shared" ca="1" si="59"/>
        <v>0.50026792775639228</v>
      </c>
      <c r="J152" s="7" t="str">
        <f t="shared" ca="1" si="56"/>
        <v>Landing</v>
      </c>
      <c r="K152" s="7">
        <f t="shared" ca="1" si="60"/>
        <v>1203</v>
      </c>
      <c r="L152" s="65">
        <f t="shared" ca="1" si="42"/>
        <v>0.50601858599673943</v>
      </c>
      <c r="M152" s="7">
        <f t="shared" ca="1" si="43"/>
        <v>9</v>
      </c>
      <c r="N152" s="7">
        <f t="shared" ca="1" si="44"/>
        <v>1203</v>
      </c>
      <c r="O152" s="7">
        <f t="shared" ca="1" si="45"/>
        <v>1212</v>
      </c>
      <c r="P152" s="7">
        <f t="shared" ca="1" si="46"/>
        <v>123</v>
      </c>
      <c r="Q152" s="7">
        <f t="shared" ca="1" si="47"/>
        <v>0</v>
      </c>
      <c r="R152" s="124">
        <f t="shared" ca="1" si="48"/>
        <v>1829.3790000000004</v>
      </c>
      <c r="S152" s="124">
        <f t="shared" ca="1" si="49"/>
        <v>1200</v>
      </c>
      <c r="V152" s="7">
        <f t="shared" ca="1" si="50"/>
        <v>0</v>
      </c>
      <c r="W152" s="7">
        <f t="shared" ca="1" si="51"/>
        <v>1</v>
      </c>
      <c r="X152" s="7">
        <f t="shared" ca="1" si="52"/>
        <v>0</v>
      </c>
    </row>
    <row r="153" spans="2:24">
      <c r="B153" s="7">
        <v>139</v>
      </c>
      <c r="C153" s="65">
        <f t="shared" ca="1" si="57"/>
        <v>0.92072958962302698</v>
      </c>
      <c r="D153" s="7">
        <f t="shared" ca="1" si="53"/>
        <v>12</v>
      </c>
      <c r="E153" s="7">
        <f t="shared" ref="E153:E154" ca="1" si="61">E152+D153</f>
        <v>1092</v>
      </c>
      <c r="F153" s="65">
        <f t="shared" ca="1" si="58"/>
        <v>0.46099003981135289</v>
      </c>
      <c r="G153" s="66" t="str">
        <f t="shared" ca="1" si="54"/>
        <v>Medium</v>
      </c>
      <c r="H153" s="7">
        <f t="shared" ca="1" si="55"/>
        <v>2</v>
      </c>
      <c r="I153" s="65">
        <f t="shared" ca="1" si="59"/>
        <v>0.16739345544416961</v>
      </c>
      <c r="J153" s="7" t="str">
        <f t="shared" ca="1" si="56"/>
        <v>Take-Off</v>
      </c>
      <c r="K153" s="7">
        <f t="shared" ca="1" si="60"/>
        <v>1212</v>
      </c>
      <c r="L153" s="65">
        <f t="shared" ref="L153:L154" ca="1" si="62">RAND()</f>
        <v>0.57603502697361164</v>
      </c>
      <c r="M153" s="7">
        <f t="shared" ref="M153:M154" ca="1" si="63">IF(H153=1, VLOOKUP(L153, jumbo_comp,3,TRUE), IF(H153=2, VLOOKUP(L153, mid_comp,3,TRUE), IF(H153=3, VLOOKUP(L153, small_comp, 3, TRUE))))</f>
        <v>9</v>
      </c>
      <c r="N153" s="7">
        <f t="shared" ref="N153:N154" ca="1" si="64">IF(O152&lt;E153, E153,O152)</f>
        <v>1212</v>
      </c>
      <c r="O153" s="7">
        <f t="shared" ref="O153:O154" ca="1" si="65">N153+M153</f>
        <v>1221</v>
      </c>
      <c r="P153" s="7">
        <f t="shared" ref="P153:P154" ca="1" si="66">IF(N153&gt;E153,N153-E153,0)</f>
        <v>120</v>
      </c>
      <c r="Q153" s="7">
        <f t="shared" ref="Q153:Q154" ca="1" si="67">IF(O152&lt;E153,E153-O152,0)</f>
        <v>0</v>
      </c>
      <c r="R153" s="124">
        <f t="shared" ref="R153:R154" ca="1" si="68">P153*VLOOKUP(G153,fuel_cost,IF(J153="Landing",3,2),FALSE)</f>
        <v>951.87200000000018</v>
      </c>
      <c r="S153" s="124">
        <f t="shared" ref="S153:S154" ca="1" si="69">VLOOKUP(G153,service_fee,IF(J153="Landing",3,2),FALSE)</f>
        <v>1200</v>
      </c>
      <c r="V153" s="7">
        <f t="shared" ref="V153:V154" ca="1" si="70">IF(H153=1,1,0)</f>
        <v>0</v>
      </c>
      <c r="W153" s="7">
        <f t="shared" ref="W153:W154" ca="1" si="71">IF(H153=2,1,0)</f>
        <v>1</v>
      </c>
      <c r="X153" s="7">
        <f t="shared" ref="X153:X154" ca="1" si="72">IF(H153=3,1,0)</f>
        <v>0</v>
      </c>
    </row>
    <row r="154" spans="2:24">
      <c r="B154" s="7">
        <v>140</v>
      </c>
      <c r="C154" s="65">
        <f t="shared" ca="1" si="57"/>
        <v>0.28932347650317991</v>
      </c>
      <c r="D154" s="7">
        <f t="shared" ca="1" si="53"/>
        <v>6</v>
      </c>
      <c r="E154" s="7">
        <f t="shared" ca="1" si="61"/>
        <v>1098</v>
      </c>
      <c r="F154" s="65">
        <f t="shared" ca="1" si="58"/>
        <v>0.21825867259147702</v>
      </c>
      <c r="G154" s="66" t="str">
        <f t="shared" ca="1" si="54"/>
        <v>Jumbo</v>
      </c>
      <c r="H154" s="7">
        <f t="shared" ca="1" si="55"/>
        <v>1</v>
      </c>
      <c r="I154" s="65">
        <f t="shared" ca="1" si="59"/>
        <v>0.96616060124448078</v>
      </c>
      <c r="J154" s="7" t="str">
        <f t="shared" ca="1" si="56"/>
        <v>Landing</v>
      </c>
      <c r="K154" s="7">
        <f t="shared" ca="1" si="60"/>
        <v>1221</v>
      </c>
      <c r="L154" s="65">
        <f t="shared" ca="1" si="62"/>
        <v>0.52160979103383842</v>
      </c>
      <c r="M154" s="7">
        <f t="shared" ca="1" si="63"/>
        <v>12</v>
      </c>
      <c r="N154" s="7">
        <f t="shared" ca="1" si="64"/>
        <v>1221</v>
      </c>
      <c r="O154" s="7">
        <f t="shared" ca="1" si="65"/>
        <v>1233</v>
      </c>
      <c r="P154" s="7">
        <f t="shared" ca="1" si="66"/>
        <v>123</v>
      </c>
      <c r="Q154" s="7">
        <f t="shared" ca="1" si="67"/>
        <v>0</v>
      </c>
      <c r="R154" s="124">
        <f t="shared" ca="1" si="68"/>
        <v>10976.274000000001</v>
      </c>
      <c r="S154" s="124">
        <f t="shared" ca="1" si="69"/>
        <v>1600</v>
      </c>
      <c r="V154" s="7">
        <f t="shared" ca="1" si="70"/>
        <v>1</v>
      </c>
      <c r="W154" s="7">
        <f t="shared" ca="1" si="71"/>
        <v>0</v>
      </c>
      <c r="X154" s="7">
        <f t="shared" ca="1" si="72"/>
        <v>0</v>
      </c>
    </row>
  </sheetData>
  <mergeCells count="5">
    <mergeCell ref="F1:G1"/>
    <mergeCell ref="I1:J1"/>
    <mergeCell ref="M1:N1"/>
    <mergeCell ref="F2:G2"/>
    <mergeCell ref="L6:N6"/>
  </mergeCells>
  <dataValidations count="1">
    <dataValidation type="list" allowBlank="1" showInputMessage="1" showErrorMessage="1" sqref="L2" xr:uid="{80B0C0D5-431C-4AF0-B4CB-073D6DB06587}">
      <formula1>$F$3:$F$5</formula1>
    </dataValidation>
  </dataValidation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13"/>
  <sheetViews>
    <sheetView workbookViewId="0">
      <selection activeCell="N7" sqref="N7:O10"/>
    </sheetView>
  </sheetViews>
  <sheetFormatPr defaultRowHeight="12.7"/>
  <cols>
    <col min="1" max="1" width="13.1171875" style="7" bestFit="1" customWidth="1"/>
    <col min="6" max="6" width="10.1171875" bestFit="1" customWidth="1"/>
    <col min="7" max="7" width="12.52734375" bestFit="1" customWidth="1"/>
    <col min="8" max="10" width="9.1171875" bestFit="1" customWidth="1"/>
    <col min="11" max="11" width="11.05859375" bestFit="1" customWidth="1"/>
    <col min="12" max="13" width="9.1171875" bestFit="1" customWidth="1"/>
    <col min="24" max="24" width="10.29296875" bestFit="1" customWidth="1"/>
    <col min="26" max="26" width="17.17578125" customWidth="1"/>
    <col min="27" max="27" width="15.41015625" bestFit="1" customWidth="1"/>
  </cols>
  <sheetData>
    <row r="1" spans="1:27">
      <c r="A1" s="3"/>
      <c r="B1" s="3"/>
      <c r="C1" s="3"/>
      <c r="D1" s="3"/>
      <c r="E1" s="3"/>
      <c r="F1" s="3"/>
      <c r="G1" s="3"/>
      <c r="H1" s="3"/>
      <c r="I1" s="3"/>
      <c r="J1" s="3"/>
      <c r="K1" s="3"/>
      <c r="L1" s="128"/>
      <c r="M1" s="128"/>
      <c r="N1" s="128"/>
      <c r="O1" s="128"/>
      <c r="P1" s="128"/>
      <c r="Q1" s="128"/>
      <c r="R1" s="128"/>
      <c r="S1" s="128"/>
      <c r="T1" s="128"/>
      <c r="U1" s="128"/>
      <c r="V1" s="128"/>
      <c r="W1" s="128"/>
      <c r="X1" s="128"/>
    </row>
    <row r="2" spans="1:27" ht="31.35">
      <c r="A2" s="4"/>
      <c r="B2" s="3"/>
      <c r="C2" s="3"/>
      <c r="D2" s="129" t="s">
        <v>81</v>
      </c>
      <c r="E2" s="130"/>
      <c r="F2" s="130"/>
      <c r="G2" s="130"/>
      <c r="H2" s="131" t="s">
        <v>82</v>
      </c>
      <c r="I2" s="132"/>
      <c r="J2" s="3"/>
      <c r="K2" s="3"/>
      <c r="L2" s="133" t="s">
        <v>83</v>
      </c>
      <c r="M2" s="134"/>
      <c r="N2" s="128"/>
      <c r="O2" s="128"/>
      <c r="P2" s="128"/>
      <c r="Q2" s="128"/>
      <c r="R2" s="128"/>
      <c r="S2" s="128"/>
      <c r="T2" s="128"/>
      <c r="U2" s="128"/>
      <c r="V2" s="128"/>
      <c r="W2" s="128"/>
      <c r="X2" s="128"/>
    </row>
    <row r="3" spans="1:27">
      <c r="A3" s="3"/>
      <c r="B3" s="3"/>
      <c r="C3" s="3"/>
      <c r="D3" s="3"/>
      <c r="E3" s="3"/>
      <c r="F3" s="3"/>
      <c r="H3" s="3"/>
      <c r="I3" s="3"/>
      <c r="J3" s="3"/>
      <c r="K3" s="3"/>
      <c r="L3" s="128"/>
      <c r="M3" s="128"/>
      <c r="N3" s="128"/>
      <c r="O3" s="128"/>
      <c r="P3" s="128"/>
      <c r="Q3" s="128"/>
      <c r="R3" s="128"/>
      <c r="S3" s="128"/>
      <c r="T3" s="128"/>
      <c r="U3" s="128"/>
      <c r="V3" s="128"/>
      <c r="W3" s="128"/>
      <c r="X3" s="128"/>
      <c r="Z3" t="s">
        <v>134</v>
      </c>
    </row>
    <row r="4" spans="1:27">
      <c r="A4" s="4"/>
      <c r="B4" s="240" t="s">
        <v>84</v>
      </c>
      <c r="C4" s="241"/>
      <c r="D4" s="241"/>
      <c r="E4" s="242"/>
      <c r="F4" s="240" t="s">
        <v>85</v>
      </c>
      <c r="G4" s="241"/>
      <c r="H4" s="241"/>
      <c r="I4" s="242"/>
      <c r="J4" s="198"/>
      <c r="K4" s="209"/>
      <c r="L4" s="135" t="s">
        <v>64</v>
      </c>
      <c r="M4" s="136"/>
      <c r="N4" s="240" t="s">
        <v>86</v>
      </c>
      <c r="O4" s="241"/>
      <c r="P4" s="241"/>
      <c r="Q4" s="242"/>
      <c r="R4" s="137" t="s">
        <v>87</v>
      </c>
      <c r="S4" s="240" t="s">
        <v>88</v>
      </c>
      <c r="T4" s="241"/>
      <c r="U4" s="242"/>
      <c r="V4" s="241" t="s">
        <v>40</v>
      </c>
      <c r="W4" s="241"/>
      <c r="X4" s="199" t="s">
        <v>89</v>
      </c>
      <c r="Z4" s="45" t="s">
        <v>137</v>
      </c>
      <c r="AA4">
        <f>SUM(C14:C1013)</f>
        <v>11570670</v>
      </c>
    </row>
    <row r="5" spans="1:27" ht="13" thickBot="1">
      <c r="A5" s="4"/>
      <c r="B5" s="138" t="s">
        <v>90</v>
      </c>
      <c r="C5" s="139" t="s">
        <v>127</v>
      </c>
      <c r="D5" s="139" t="s">
        <v>91</v>
      </c>
      <c r="E5" s="140" t="s">
        <v>92</v>
      </c>
      <c r="F5" s="138" t="s">
        <v>90</v>
      </c>
      <c r="G5" s="139" t="s">
        <v>127</v>
      </c>
      <c r="H5" s="139" t="s">
        <v>91</v>
      </c>
      <c r="I5" s="140" t="s">
        <v>92</v>
      </c>
      <c r="J5" s="138" t="s">
        <v>90</v>
      </c>
      <c r="K5" s="139" t="s">
        <v>127</v>
      </c>
      <c r="L5" s="139" t="s">
        <v>93</v>
      </c>
      <c r="M5" s="140" t="s">
        <v>92</v>
      </c>
      <c r="N5" s="138" t="s">
        <v>90</v>
      </c>
      <c r="O5" s="139" t="s">
        <v>127</v>
      </c>
      <c r="P5" s="139" t="s">
        <v>91</v>
      </c>
      <c r="Q5" s="140" t="s">
        <v>92</v>
      </c>
      <c r="R5" s="141" t="s">
        <v>94</v>
      </c>
      <c r="S5" s="138" t="s">
        <v>15</v>
      </c>
      <c r="T5" s="139" t="s">
        <v>13</v>
      </c>
      <c r="U5" s="140" t="s">
        <v>11</v>
      </c>
      <c r="V5" s="139" t="s">
        <v>95</v>
      </c>
      <c r="W5" s="139" t="s">
        <v>21</v>
      </c>
      <c r="X5" s="139" t="s">
        <v>96</v>
      </c>
      <c r="Z5" t="s">
        <v>135</v>
      </c>
      <c r="AA5" s="216">
        <f>SUM(G14:G1013)</f>
        <v>287607506.0831998</v>
      </c>
    </row>
    <row r="6" spans="1:27" ht="13.35" thickTop="1" thickBot="1">
      <c r="A6" s="142" t="s">
        <v>97</v>
      </c>
      <c r="B6" s="143">
        <f ca="1">'Simulation 1 Runway Formula'!P7</f>
        <v>135</v>
      </c>
      <c r="C6" s="144">
        <f ca="1">'Simulation 1 Runway Formula'!P6</f>
        <v>10026</v>
      </c>
      <c r="D6" s="144">
        <f ca="1">'Simulation 1 Runway Formula'!P9</f>
        <v>71.614285714285714</v>
      </c>
      <c r="E6" s="144">
        <f ca="1">'Simulation 1 Runway Formula'!P10</f>
        <v>43.063878554732774</v>
      </c>
      <c r="F6" s="145">
        <f ca="1">'Simulation 1 Runway Formula'!R7</f>
        <v>12047.130000000001</v>
      </c>
      <c r="G6" s="145">
        <f ca="1">'Simulation 1 Runway Formula'!R6</f>
        <v>231477.42279999991</v>
      </c>
      <c r="H6" s="145">
        <f ca="1">'Simulation 1 Runway Formula'!R9</f>
        <v>1653.4101628571423</v>
      </c>
      <c r="I6" s="145">
        <f ca="1">'Simulation 1 Runway Formula'!R10</f>
        <v>2358.1105847526774</v>
      </c>
      <c r="J6" s="145">
        <f ca="1">'Simulation 1 Runway Formula'!S7</f>
        <v>1600</v>
      </c>
      <c r="K6" s="145">
        <f ca="1">'Simulation 1 Runway Formula'!S6</f>
        <v>178700</v>
      </c>
      <c r="L6" s="145">
        <f ca="1">'Simulation 1 Runway Formula'!S9</f>
        <v>1276.4285714285713</v>
      </c>
      <c r="M6" s="145">
        <f ca="1">'Simulation 1 Runway Formula'!S10</f>
        <v>257.7882445611433</v>
      </c>
      <c r="N6" s="144">
        <f ca="1">'Simulation 1 Runway Formula'!Q7</f>
        <v>6</v>
      </c>
      <c r="O6" s="144">
        <f ca="1">'Simulation 1 Runway Formula'!Q6</f>
        <v>18</v>
      </c>
      <c r="P6" s="144">
        <f ca="1">'Simulation 1 Runway Formula'!Q9</f>
        <v>0.12857142857142856</v>
      </c>
      <c r="Q6" s="144">
        <f ca="1">'Simulation 1 Runway Formula'!Q10</f>
        <v>0.87196839378118529</v>
      </c>
      <c r="R6" s="146">
        <f ca="1">'Simulation 1 Runway Formula'!N8</f>
        <v>0.98540145985401462</v>
      </c>
      <c r="S6" s="144">
        <f ca="1">'Simulation 1 Runway Formula'!X14</f>
        <v>22</v>
      </c>
      <c r="T6" s="144">
        <f ca="1">'Simulation 1 Runway Formula'!W14</f>
        <v>72</v>
      </c>
      <c r="U6" s="144">
        <f ca="1">'Simulation 1 Runway Formula'!V14</f>
        <v>46</v>
      </c>
      <c r="V6" s="144">
        <f ca="1">'Simulation 1 Runway Formula'!J3</f>
        <v>65</v>
      </c>
      <c r="W6" s="144">
        <f ca="1">'Simulation 1 Runway Formula'!J4</f>
        <v>75</v>
      </c>
      <c r="X6" s="142">
        <f ca="1">'Simulation 1 Runway Formula'!N9</f>
        <v>20.55</v>
      </c>
      <c r="Z6" s="215" t="s">
        <v>136</v>
      </c>
      <c r="AA6" s="126">
        <f>SUM(K14:K1013)</f>
        <v>177722000</v>
      </c>
    </row>
    <row r="7" spans="1:27">
      <c r="A7" s="170" t="s">
        <v>98</v>
      </c>
      <c r="B7" s="147">
        <f>AVERAGE(B14:B1013)</f>
        <v>166.767</v>
      </c>
      <c r="C7" s="147">
        <f>AVERAGE(C14:C1013)</f>
        <v>11570.67</v>
      </c>
      <c r="D7" s="147">
        <f t="shared" ref="D7:X7" si="0">AVERAGE(D14:D1013)</f>
        <v>82.647642857142799</v>
      </c>
      <c r="E7" s="147">
        <f t="shared" si="0"/>
        <v>48.139633885531282</v>
      </c>
      <c r="F7" s="148">
        <f t="shared" si="0"/>
        <v>14212.400832000003</v>
      </c>
      <c r="G7" s="148">
        <f t="shared" ref="G7" si="1">AVERAGE(G14:G1013)</f>
        <v>287607.50608319981</v>
      </c>
      <c r="H7" s="148">
        <f t="shared" si="0"/>
        <v>2054.3393291657158</v>
      </c>
      <c r="I7" s="148">
        <f t="shared" si="0"/>
        <v>3103.3795130551771</v>
      </c>
      <c r="J7" s="148">
        <f t="shared" si="0"/>
        <v>1600</v>
      </c>
      <c r="K7" s="148">
        <f t="shared" ref="K7" si="2">AVERAGE(K14:K1013)</f>
        <v>177722</v>
      </c>
      <c r="L7" s="148">
        <f t="shared" si="0"/>
        <v>1269.4428571428593</v>
      </c>
      <c r="M7" s="148">
        <f t="shared" si="0"/>
        <v>274.56122401231136</v>
      </c>
      <c r="N7" s="147">
        <f t="shared" si="0"/>
        <v>2.4390000000000001</v>
      </c>
      <c r="O7" s="147">
        <f t="shared" ref="O7" si="3">AVERAGE(O14:O1013)</f>
        <v>4.875</v>
      </c>
      <c r="P7" s="147">
        <f t="shared" si="0"/>
        <v>3.4821428571428788E-2</v>
      </c>
      <c r="Q7" s="147">
        <f t="shared" si="0"/>
        <v>0.26210947673329149</v>
      </c>
      <c r="R7" s="160">
        <f t="shared" si="0"/>
        <v>0.99604242316488556</v>
      </c>
      <c r="S7" s="147">
        <f t="shared" si="0"/>
        <v>28.04</v>
      </c>
      <c r="T7" s="147">
        <f t="shared" si="0"/>
        <v>63.12</v>
      </c>
      <c r="U7" s="147">
        <f t="shared" si="0"/>
        <v>48.84</v>
      </c>
      <c r="V7" s="147">
        <f t="shared" si="0"/>
        <v>70.441999999999993</v>
      </c>
      <c r="W7" s="147">
        <f t="shared" si="0"/>
        <v>69.558000000000007</v>
      </c>
      <c r="X7" s="147">
        <f t="shared" si="0"/>
        <v>20.506699999999999</v>
      </c>
    </row>
    <row r="8" spans="1:27">
      <c r="A8" s="170" t="s">
        <v>99</v>
      </c>
      <c r="B8" s="147">
        <f>MAX(B14:B1013)</f>
        <v>336</v>
      </c>
      <c r="C8" s="147">
        <f>MAX(C14:C1013)</f>
        <v>25356</v>
      </c>
      <c r="D8" s="147">
        <f t="shared" ref="D8:X8" si="4">MAX(D14:D1013)</f>
        <v>181.11428571428573</v>
      </c>
      <c r="E8" s="147">
        <f t="shared" si="4"/>
        <v>99.91993171719011</v>
      </c>
      <c r="F8" s="148">
        <f t="shared" si="4"/>
        <v>29716.254000000004</v>
      </c>
      <c r="G8" s="148">
        <f t="shared" ref="G8" si="5">MAX(G14:G1013)</f>
        <v>753448.33239999984</v>
      </c>
      <c r="H8" s="148">
        <f t="shared" si="4"/>
        <v>5381.7738028571421</v>
      </c>
      <c r="I8" s="148">
        <f t="shared" si="4"/>
        <v>7509.1233412550764</v>
      </c>
      <c r="J8" s="148">
        <f t="shared" si="4"/>
        <v>1600</v>
      </c>
      <c r="K8" s="148">
        <f t="shared" ref="K8" si="6">MAX(K14:K1013)</f>
        <v>187850</v>
      </c>
      <c r="L8" s="148">
        <f t="shared" si="4"/>
        <v>1341.7857142857142</v>
      </c>
      <c r="M8" s="148">
        <f t="shared" si="4"/>
        <v>306.35169620507861</v>
      </c>
      <c r="N8" s="147">
        <f t="shared" si="4"/>
        <v>6</v>
      </c>
      <c r="O8" s="147">
        <f t="shared" ref="O8" si="7">MAX(O14:O1013)</f>
        <v>48</v>
      </c>
      <c r="P8" s="147">
        <f t="shared" si="4"/>
        <v>0.34285714285714286</v>
      </c>
      <c r="Q8" s="147">
        <f t="shared" si="4"/>
        <v>1.198148623222473</v>
      </c>
      <c r="R8" s="160">
        <f t="shared" si="4"/>
        <v>1</v>
      </c>
      <c r="S8" s="147">
        <f t="shared" si="4"/>
        <v>44</v>
      </c>
      <c r="T8" s="147">
        <f t="shared" si="4"/>
        <v>81</v>
      </c>
      <c r="U8" s="147">
        <f t="shared" si="4"/>
        <v>68</v>
      </c>
      <c r="V8" s="147">
        <f t="shared" si="4"/>
        <v>89</v>
      </c>
      <c r="W8" s="147">
        <f t="shared" si="4"/>
        <v>85</v>
      </c>
      <c r="X8" s="147">
        <f t="shared" si="4"/>
        <v>22</v>
      </c>
      <c r="Z8" s="45" t="s">
        <v>138</v>
      </c>
      <c r="AA8" s="45">
        <f>365/1000</f>
        <v>0.36499999999999999</v>
      </c>
    </row>
    <row r="9" spans="1:27">
      <c r="A9" s="170" t="s">
        <v>100</v>
      </c>
      <c r="B9" s="147">
        <f>MIN(B14:B1013)</f>
        <v>33</v>
      </c>
      <c r="C9" s="147">
        <f>MIN(C14:C1013)</f>
        <v>1119</v>
      </c>
      <c r="D9" s="147">
        <f t="shared" ref="D9:X9" si="8">MIN(D14:D1013)</f>
        <v>7.9928571428571429</v>
      </c>
      <c r="E9" s="147">
        <f t="shared" si="8"/>
        <v>7.066484303463759</v>
      </c>
      <c r="F9" s="148">
        <f t="shared" si="8"/>
        <v>1338.5700000000002</v>
      </c>
      <c r="G9" s="148">
        <f t="shared" ref="G9" si="9">MIN(G14:G1013)</f>
        <v>18760.802200000002</v>
      </c>
      <c r="H9" s="148">
        <f t="shared" si="8"/>
        <v>134.00573</v>
      </c>
      <c r="I9" s="148">
        <f t="shared" si="8"/>
        <v>210.04860253128561</v>
      </c>
      <c r="J9" s="148">
        <f t="shared" si="8"/>
        <v>1600</v>
      </c>
      <c r="K9" s="148">
        <f t="shared" ref="K9" si="10">MIN(K14:K1013)</f>
        <v>167250</v>
      </c>
      <c r="L9" s="148">
        <f t="shared" si="8"/>
        <v>1194.6428571428571</v>
      </c>
      <c r="M9" s="148">
        <f t="shared" si="8"/>
        <v>232.67182204312448</v>
      </c>
      <c r="N9" s="147">
        <f t="shared" si="8"/>
        <v>0</v>
      </c>
      <c r="O9" s="147">
        <f t="shared" ref="O9" si="11">MIN(O14:O1013)</f>
        <v>0</v>
      </c>
      <c r="P9" s="147">
        <f t="shared" si="8"/>
        <v>0</v>
      </c>
      <c r="Q9" s="147">
        <f t="shared" si="8"/>
        <v>0</v>
      </c>
      <c r="R9" s="160">
        <f t="shared" si="8"/>
        <v>0.9616306954436451</v>
      </c>
      <c r="S9" s="147">
        <f t="shared" si="8"/>
        <v>10</v>
      </c>
      <c r="T9" s="147">
        <f t="shared" si="8"/>
        <v>45</v>
      </c>
      <c r="U9" s="147">
        <f t="shared" si="8"/>
        <v>34</v>
      </c>
      <c r="V9" s="147">
        <f t="shared" si="8"/>
        <v>55</v>
      </c>
      <c r="W9" s="147">
        <f t="shared" si="8"/>
        <v>51</v>
      </c>
      <c r="X9" s="147">
        <f t="shared" si="8"/>
        <v>19.05</v>
      </c>
      <c r="Z9" s="45" t="s">
        <v>137</v>
      </c>
      <c r="AA9">
        <f>AA4*$AA$8</f>
        <v>4223294.55</v>
      </c>
    </row>
    <row r="10" spans="1:27" ht="13" thickBot="1">
      <c r="A10" s="171" t="s">
        <v>101</v>
      </c>
      <c r="B10" s="149">
        <f>STDEV(B14:B1013)</f>
        <v>45.680843364045387</v>
      </c>
      <c r="C10" s="149">
        <f>STDEV(C14:C1013)</f>
        <v>3508.4900808963039</v>
      </c>
      <c r="D10" s="149">
        <f t="shared" ref="D10:X10" si="12">STDEV(D14:D1013)</f>
        <v>25.060643434973983</v>
      </c>
      <c r="E10" s="149">
        <f t="shared" si="12"/>
        <v>14.839064012754505</v>
      </c>
      <c r="F10" s="150">
        <f t="shared" si="12"/>
        <v>4092.6103508462256</v>
      </c>
      <c r="G10" s="150">
        <f t="shared" ref="G10" si="13">STDEV(G14:G1013)</f>
        <v>98237.248554216407</v>
      </c>
      <c r="H10" s="150">
        <f t="shared" si="12"/>
        <v>701.69463253010576</v>
      </c>
      <c r="I10" s="150">
        <f t="shared" si="12"/>
        <v>990.87082611555502</v>
      </c>
      <c r="J10" s="150">
        <f t="shared" si="12"/>
        <v>0</v>
      </c>
      <c r="K10" s="150">
        <f t="shared" ref="K10" si="14">STDEV(K14:K1013)</f>
        <v>3343.2324482756508</v>
      </c>
      <c r="L10" s="150">
        <f t="shared" si="12"/>
        <v>23.880231773397501</v>
      </c>
      <c r="M10" s="150">
        <f t="shared" si="12"/>
        <v>10.75494051203961</v>
      </c>
      <c r="N10" s="149">
        <f t="shared" si="12"/>
        <v>2.3443068857926375</v>
      </c>
      <c r="O10" s="149">
        <f t="shared" ref="O10" si="15">STDEV(O14:O1013)</f>
        <v>6.5115109440724108</v>
      </c>
      <c r="P10" s="149">
        <f t="shared" si="12"/>
        <v>4.6510792457660044E-2</v>
      </c>
      <c r="Q10" s="149">
        <f t="shared" si="12"/>
        <v>0.26694523527369501</v>
      </c>
      <c r="R10" s="161">
        <f t="shared" si="12"/>
        <v>5.2918478852741124E-3</v>
      </c>
      <c r="S10" s="149">
        <f t="shared" si="12"/>
        <v>4.9350536729355614</v>
      </c>
      <c r="T10" s="149">
        <f t="shared" si="12"/>
        <v>5.85968735820743</v>
      </c>
      <c r="U10" s="149">
        <f t="shared" si="12"/>
        <v>5.6542347289770589</v>
      </c>
      <c r="V10" s="149">
        <f t="shared" si="12"/>
        <v>6.006056002794911</v>
      </c>
      <c r="W10" s="149">
        <f t="shared" si="12"/>
        <v>6.006056002794911</v>
      </c>
      <c r="X10" s="149">
        <f t="shared" si="12"/>
        <v>0.47066084565388588</v>
      </c>
      <c r="Z10" t="s">
        <v>135</v>
      </c>
      <c r="AA10" s="124">
        <f t="shared" ref="AA10:AA11" si="16">AA5*$AA$8</f>
        <v>104976739.72036792</v>
      </c>
    </row>
    <row r="11" spans="1:27">
      <c r="A11" s="3" t="s">
        <v>102</v>
      </c>
      <c r="B11" s="240" t="s">
        <v>84</v>
      </c>
      <c r="C11" s="241"/>
      <c r="D11" s="241"/>
      <c r="E11" s="242"/>
      <c r="F11" s="240" t="s">
        <v>85</v>
      </c>
      <c r="G11" s="241"/>
      <c r="H11" s="241"/>
      <c r="I11" s="242"/>
      <c r="J11" s="198"/>
      <c r="K11" s="209"/>
      <c r="L11" s="135" t="s">
        <v>64</v>
      </c>
      <c r="M11" s="136"/>
      <c r="N11" s="240" t="s">
        <v>86</v>
      </c>
      <c r="O11" s="241"/>
      <c r="P11" s="241"/>
      <c r="Q11" s="242"/>
      <c r="R11" s="137" t="s">
        <v>87</v>
      </c>
      <c r="S11" s="240" t="s">
        <v>88</v>
      </c>
      <c r="T11" s="241"/>
      <c r="U11" s="242"/>
      <c r="V11" s="241" t="s">
        <v>40</v>
      </c>
      <c r="W11" s="241"/>
      <c r="X11" s="135" t="s">
        <v>89</v>
      </c>
      <c r="Z11" s="215" t="s">
        <v>136</v>
      </c>
      <c r="AA11" s="124">
        <f t="shared" si="16"/>
        <v>64868530</v>
      </c>
    </row>
    <row r="12" spans="1:27" ht="13" thickBot="1">
      <c r="A12" s="139" t="s">
        <v>103</v>
      </c>
      <c r="B12" s="138" t="s">
        <v>90</v>
      </c>
      <c r="C12" s="139"/>
      <c r="D12" s="139" t="s">
        <v>91</v>
      </c>
      <c r="E12" s="140" t="s">
        <v>92</v>
      </c>
      <c r="F12" s="138" t="s">
        <v>90</v>
      </c>
      <c r="G12" s="139"/>
      <c r="H12" s="139" t="s">
        <v>91</v>
      </c>
      <c r="I12" s="140" t="s">
        <v>92</v>
      </c>
      <c r="J12" s="138" t="s">
        <v>90</v>
      </c>
      <c r="K12" s="139"/>
      <c r="L12" s="139" t="s">
        <v>93</v>
      </c>
      <c r="M12" s="140" t="s">
        <v>92</v>
      </c>
      <c r="N12" s="138" t="s">
        <v>90</v>
      </c>
      <c r="O12" s="139"/>
      <c r="P12" s="139" t="s">
        <v>91</v>
      </c>
      <c r="Q12" s="140" t="s">
        <v>92</v>
      </c>
      <c r="R12" s="141" t="s">
        <v>94</v>
      </c>
      <c r="S12" s="138" t="s">
        <v>15</v>
      </c>
      <c r="T12" s="139" t="s">
        <v>13</v>
      </c>
      <c r="U12" s="140" t="s">
        <v>11</v>
      </c>
      <c r="V12" s="139" t="s">
        <v>95</v>
      </c>
      <c r="W12" s="139" t="s">
        <v>21</v>
      </c>
      <c r="X12" s="151" t="s">
        <v>96</v>
      </c>
    </row>
    <row r="13" spans="1:27" s="154" customFormat="1" ht="11.7" thickTop="1">
      <c r="A13" s="152"/>
      <c r="B13" s="191">
        <f ca="1">B6</f>
        <v>135</v>
      </c>
      <c r="C13" s="191">
        <f ca="1">C6</f>
        <v>10026</v>
      </c>
      <c r="D13" s="191">
        <f t="shared" ref="D13:X13" ca="1" si="17">D6</f>
        <v>71.614285714285714</v>
      </c>
      <c r="E13" s="191">
        <f t="shared" ca="1" si="17"/>
        <v>43.063878554732774</v>
      </c>
      <c r="F13" s="192">
        <f t="shared" ca="1" si="17"/>
        <v>12047.130000000001</v>
      </c>
      <c r="G13" s="192">
        <f ca="1">G6</f>
        <v>231477.42279999991</v>
      </c>
      <c r="H13" s="192">
        <f t="shared" ca="1" si="17"/>
        <v>1653.4101628571423</v>
      </c>
      <c r="I13" s="192">
        <f t="shared" ca="1" si="17"/>
        <v>2358.1105847526774</v>
      </c>
      <c r="J13" s="192">
        <f t="shared" ca="1" si="17"/>
        <v>1600</v>
      </c>
      <c r="K13" s="192">
        <f ca="1">K6</f>
        <v>178700</v>
      </c>
      <c r="L13" s="192">
        <f t="shared" ca="1" si="17"/>
        <v>1276.4285714285713</v>
      </c>
      <c r="M13" s="192">
        <f t="shared" ca="1" si="17"/>
        <v>257.7882445611433</v>
      </c>
      <c r="N13" s="193">
        <f t="shared" ca="1" si="17"/>
        <v>6</v>
      </c>
      <c r="O13" s="193">
        <f ca="1">O6</f>
        <v>18</v>
      </c>
      <c r="P13" s="193">
        <f t="shared" ca="1" si="17"/>
        <v>0.12857142857142856</v>
      </c>
      <c r="Q13" s="193">
        <f t="shared" ca="1" si="17"/>
        <v>0.87196839378118529</v>
      </c>
      <c r="R13" s="194">
        <f t="shared" ca="1" si="17"/>
        <v>0.98540145985401462</v>
      </c>
      <c r="S13" s="195">
        <f t="shared" ca="1" si="17"/>
        <v>22</v>
      </c>
      <c r="T13" s="195">
        <f t="shared" ca="1" si="17"/>
        <v>72</v>
      </c>
      <c r="U13" s="195">
        <f t="shared" ca="1" si="17"/>
        <v>46</v>
      </c>
      <c r="V13" s="195">
        <f t="shared" ca="1" si="17"/>
        <v>65</v>
      </c>
      <c r="W13" s="195">
        <f t="shared" ca="1" si="17"/>
        <v>75</v>
      </c>
      <c r="X13" s="196">
        <f t="shared" ca="1" si="17"/>
        <v>20.55</v>
      </c>
    </row>
    <row r="14" spans="1:27" s="154" customFormat="1" ht="11.35">
      <c r="A14" s="152">
        <v>1</v>
      </c>
      <c r="B14" s="152">
        <f t="dataTable" ref="B14:X1013" dt2D="0" dtr="0" r1="A13" ca="1"/>
        <v>108</v>
      </c>
      <c r="C14" s="152">
        <v>7002</v>
      </c>
      <c r="D14" s="153">
        <v>50.014285714285712</v>
      </c>
      <c r="E14" s="153">
        <v>23.963397062326138</v>
      </c>
      <c r="F14" s="155">
        <v>8834.5620000000017</v>
      </c>
      <c r="G14" s="155">
        <v>171048.42380000008</v>
      </c>
      <c r="H14" s="155">
        <v>1221.7744557142862</v>
      </c>
      <c r="I14" s="155">
        <v>1831.0485902659702</v>
      </c>
      <c r="J14" s="155">
        <v>1600</v>
      </c>
      <c r="K14" s="155">
        <v>177650</v>
      </c>
      <c r="L14" s="155">
        <v>1268.9285714285713</v>
      </c>
      <c r="M14" s="155">
        <v>264.94657104543921</v>
      </c>
      <c r="N14" s="156">
        <v>0</v>
      </c>
      <c r="O14" s="156">
        <v>0</v>
      </c>
      <c r="P14" s="156">
        <v>0</v>
      </c>
      <c r="Q14" s="156">
        <v>0</v>
      </c>
      <c r="R14" s="158">
        <v>1</v>
      </c>
      <c r="S14" s="159">
        <v>25</v>
      </c>
      <c r="T14" s="159">
        <v>69</v>
      </c>
      <c r="U14" s="159">
        <v>46</v>
      </c>
      <c r="V14" s="159">
        <v>71</v>
      </c>
      <c r="W14" s="159">
        <v>69</v>
      </c>
      <c r="X14" s="157">
        <v>20</v>
      </c>
    </row>
    <row r="15" spans="1:27" s="154" customFormat="1" ht="11.35">
      <c r="A15" s="152">
        <v>2</v>
      </c>
      <c r="B15" s="152">
        <v>165</v>
      </c>
      <c r="C15" s="152">
        <v>11367</v>
      </c>
      <c r="D15" s="153">
        <v>81.192857142857136</v>
      </c>
      <c r="E15" s="153">
        <v>55.161619493623476</v>
      </c>
      <c r="F15" s="155">
        <v>14188.842000000002</v>
      </c>
      <c r="G15" s="155">
        <v>245716.83300000004</v>
      </c>
      <c r="H15" s="155">
        <v>1755.1202357142861</v>
      </c>
      <c r="I15" s="155">
        <v>2779.1700250091267</v>
      </c>
      <c r="J15" s="155">
        <v>1600</v>
      </c>
      <c r="K15" s="155">
        <v>177350</v>
      </c>
      <c r="L15" s="155">
        <v>1266.7857142857142</v>
      </c>
      <c r="M15" s="155">
        <v>297.50828017530432</v>
      </c>
      <c r="N15" s="156">
        <v>0</v>
      </c>
      <c r="O15" s="156">
        <v>0</v>
      </c>
      <c r="P15" s="156">
        <v>0</v>
      </c>
      <c r="Q15" s="156">
        <v>0</v>
      </c>
      <c r="R15" s="158">
        <v>1</v>
      </c>
      <c r="S15" s="159">
        <v>35</v>
      </c>
      <c r="T15" s="159">
        <v>51</v>
      </c>
      <c r="U15" s="159">
        <v>54</v>
      </c>
      <c r="V15" s="159">
        <v>80</v>
      </c>
      <c r="W15" s="159">
        <v>60</v>
      </c>
      <c r="X15" s="157">
        <v>20.399999999999999</v>
      </c>
    </row>
    <row r="16" spans="1:27" s="154" customFormat="1" ht="11.35">
      <c r="A16" s="152">
        <v>3</v>
      </c>
      <c r="B16" s="152">
        <v>81</v>
      </c>
      <c r="C16" s="152">
        <v>5844</v>
      </c>
      <c r="D16" s="153">
        <v>41.74285714285714</v>
      </c>
      <c r="E16" s="153">
        <v>27.835945765683846</v>
      </c>
      <c r="F16" s="155">
        <v>6692.8500000000013</v>
      </c>
      <c r="G16" s="155">
        <v>159835.66910000003</v>
      </c>
      <c r="H16" s="155">
        <v>1141.683350714286</v>
      </c>
      <c r="I16" s="155">
        <v>1719.6826861517914</v>
      </c>
      <c r="J16" s="155">
        <v>1600</v>
      </c>
      <c r="K16" s="155">
        <v>177600</v>
      </c>
      <c r="L16" s="155">
        <v>1268.5714285714287</v>
      </c>
      <c r="M16" s="155">
        <v>288.65495926579189</v>
      </c>
      <c r="N16" s="156">
        <v>6</v>
      </c>
      <c r="O16" s="156">
        <v>18</v>
      </c>
      <c r="P16" s="156">
        <v>0.12857142857142856</v>
      </c>
      <c r="Q16" s="156">
        <v>0.70805089788654629</v>
      </c>
      <c r="R16" s="158">
        <v>0.98514851485148514</v>
      </c>
      <c r="S16" s="159">
        <v>32</v>
      </c>
      <c r="T16" s="159">
        <v>56</v>
      </c>
      <c r="U16" s="159">
        <v>52</v>
      </c>
      <c r="V16" s="159">
        <v>61</v>
      </c>
      <c r="W16" s="159">
        <v>79</v>
      </c>
      <c r="X16" s="157">
        <v>20.2</v>
      </c>
    </row>
    <row r="17" spans="1:24" s="154" customFormat="1" ht="11.35">
      <c r="A17" s="152">
        <v>4</v>
      </c>
      <c r="B17" s="152">
        <v>129</v>
      </c>
      <c r="C17" s="152">
        <v>8718</v>
      </c>
      <c r="D17" s="153">
        <v>62.271428571428572</v>
      </c>
      <c r="E17" s="153">
        <v>45.841585665875122</v>
      </c>
      <c r="F17" s="155">
        <v>10976.274000000001</v>
      </c>
      <c r="G17" s="155">
        <v>229548.39470000003</v>
      </c>
      <c r="H17" s="155">
        <v>1639.631390714286</v>
      </c>
      <c r="I17" s="155">
        <v>2642.9091196952941</v>
      </c>
      <c r="J17" s="155">
        <v>1600</v>
      </c>
      <c r="K17" s="155">
        <v>177250</v>
      </c>
      <c r="L17" s="155">
        <v>1266.0714285714287</v>
      </c>
      <c r="M17" s="155">
        <v>290.76108620264705</v>
      </c>
      <c r="N17" s="156">
        <v>3</v>
      </c>
      <c r="O17" s="156">
        <v>3</v>
      </c>
      <c r="P17" s="156">
        <v>2.1428571428571429E-2</v>
      </c>
      <c r="Q17" s="156">
        <v>0.25354627641855498</v>
      </c>
      <c r="R17" s="158">
        <v>0.99753694581280783</v>
      </c>
      <c r="S17" s="159">
        <v>33</v>
      </c>
      <c r="T17" s="159">
        <v>55</v>
      </c>
      <c r="U17" s="159">
        <v>52</v>
      </c>
      <c r="V17" s="159">
        <v>65</v>
      </c>
      <c r="W17" s="159">
        <v>75</v>
      </c>
      <c r="X17" s="157">
        <v>20.3</v>
      </c>
    </row>
    <row r="18" spans="1:24" s="154" customFormat="1" ht="11.35">
      <c r="A18" s="152">
        <v>5</v>
      </c>
      <c r="B18" s="152">
        <v>147</v>
      </c>
      <c r="C18" s="152">
        <v>9537</v>
      </c>
      <c r="D18" s="153">
        <v>68.121428571428567</v>
      </c>
      <c r="E18" s="153">
        <v>46.612819408359115</v>
      </c>
      <c r="F18" s="155">
        <v>12850.272000000003</v>
      </c>
      <c r="G18" s="155">
        <v>235182.28710000002</v>
      </c>
      <c r="H18" s="155">
        <v>1679.8734792857144</v>
      </c>
      <c r="I18" s="155">
        <v>2837.5315963597868</v>
      </c>
      <c r="J18" s="155">
        <v>1600</v>
      </c>
      <c r="K18" s="155">
        <v>174400</v>
      </c>
      <c r="L18" s="155">
        <v>1245.7142857142858</v>
      </c>
      <c r="M18" s="155">
        <v>277.02723772570118</v>
      </c>
      <c r="N18" s="156">
        <v>0</v>
      </c>
      <c r="O18" s="156">
        <v>0</v>
      </c>
      <c r="P18" s="156">
        <v>0</v>
      </c>
      <c r="Q18" s="156">
        <v>0</v>
      </c>
      <c r="R18" s="158">
        <v>1</v>
      </c>
      <c r="S18" s="159">
        <v>32</v>
      </c>
      <c r="T18" s="159">
        <v>64</v>
      </c>
      <c r="U18" s="159">
        <v>44</v>
      </c>
      <c r="V18" s="159">
        <v>73</v>
      </c>
      <c r="W18" s="159">
        <v>67</v>
      </c>
      <c r="X18" s="157">
        <v>20.55</v>
      </c>
    </row>
    <row r="19" spans="1:24" s="154" customFormat="1" ht="11.35">
      <c r="A19" s="152">
        <v>6</v>
      </c>
      <c r="B19" s="152">
        <v>207</v>
      </c>
      <c r="C19" s="152">
        <v>16653</v>
      </c>
      <c r="D19" s="153">
        <v>118.95</v>
      </c>
      <c r="E19" s="153">
        <v>65.884062657293796</v>
      </c>
      <c r="F19" s="155">
        <v>17936.838000000003</v>
      </c>
      <c r="G19" s="155">
        <v>380100.33720000013</v>
      </c>
      <c r="H19" s="155">
        <v>2715.0024085714294</v>
      </c>
      <c r="I19" s="155">
        <v>4071.2053958499519</v>
      </c>
      <c r="J19" s="155">
        <v>1600</v>
      </c>
      <c r="K19" s="155">
        <v>180300</v>
      </c>
      <c r="L19" s="155">
        <v>1287.8571428571429</v>
      </c>
      <c r="M19" s="155">
        <v>262.99816919319454</v>
      </c>
      <c r="N19" s="156">
        <v>6</v>
      </c>
      <c r="O19" s="156">
        <v>6</v>
      </c>
      <c r="P19" s="156">
        <v>4.2857142857142858E-2</v>
      </c>
      <c r="Q19" s="156">
        <v>0.50709255283710997</v>
      </c>
      <c r="R19" s="158">
        <v>0.99514563106796106</v>
      </c>
      <c r="S19" s="159">
        <v>22</v>
      </c>
      <c r="T19" s="159">
        <v>68</v>
      </c>
      <c r="U19" s="159">
        <v>50</v>
      </c>
      <c r="V19" s="159">
        <v>77</v>
      </c>
      <c r="W19" s="159">
        <v>63</v>
      </c>
      <c r="X19" s="157">
        <v>20.6</v>
      </c>
    </row>
    <row r="20" spans="1:24" s="154" customFormat="1" ht="11.35">
      <c r="A20" s="152">
        <v>7</v>
      </c>
      <c r="B20" s="152">
        <v>195</v>
      </c>
      <c r="C20" s="152">
        <v>15735</v>
      </c>
      <c r="D20" s="153">
        <v>112.39285714285714</v>
      </c>
      <c r="E20" s="153">
        <v>56.784800938959783</v>
      </c>
      <c r="F20" s="155">
        <v>17133.696000000004</v>
      </c>
      <c r="G20" s="155">
        <v>323514.52140000009</v>
      </c>
      <c r="H20" s="155">
        <v>2310.8180100000004</v>
      </c>
      <c r="I20" s="155">
        <v>3205.986954859728</v>
      </c>
      <c r="J20" s="155">
        <v>1600</v>
      </c>
      <c r="K20" s="155">
        <v>179600</v>
      </c>
      <c r="L20" s="155">
        <v>1282.8571428571429</v>
      </c>
      <c r="M20" s="155">
        <v>267.93719256058046</v>
      </c>
      <c r="N20" s="156">
        <v>0</v>
      </c>
      <c r="O20" s="156">
        <v>0</v>
      </c>
      <c r="P20" s="156">
        <v>0</v>
      </c>
      <c r="Q20" s="156">
        <v>0</v>
      </c>
      <c r="R20" s="158">
        <v>1</v>
      </c>
      <c r="S20" s="159">
        <v>24</v>
      </c>
      <c r="T20" s="159">
        <v>66</v>
      </c>
      <c r="U20" s="159">
        <v>50</v>
      </c>
      <c r="V20" s="159">
        <v>78</v>
      </c>
      <c r="W20" s="159">
        <v>62</v>
      </c>
      <c r="X20" s="157">
        <v>21.15</v>
      </c>
    </row>
    <row r="21" spans="1:24" s="154" customFormat="1" ht="11.35">
      <c r="A21" s="152">
        <v>8</v>
      </c>
      <c r="B21" s="152">
        <v>42</v>
      </c>
      <c r="C21" s="152">
        <v>3027</v>
      </c>
      <c r="D21" s="153">
        <v>21.62142857142857</v>
      </c>
      <c r="E21" s="153">
        <v>9.7393866655329226</v>
      </c>
      <c r="F21" s="155">
        <v>3747.9960000000005</v>
      </c>
      <c r="G21" s="155">
        <v>72856.877800000017</v>
      </c>
      <c r="H21" s="155">
        <v>520.40627000000006</v>
      </c>
      <c r="I21" s="155">
        <v>789.2947109831955</v>
      </c>
      <c r="J21" s="155">
        <v>1600</v>
      </c>
      <c r="K21" s="155">
        <v>172200</v>
      </c>
      <c r="L21" s="155">
        <v>1230</v>
      </c>
      <c r="M21" s="155">
        <v>281.36358617614201</v>
      </c>
      <c r="N21" s="156">
        <v>6</v>
      </c>
      <c r="O21" s="156">
        <v>15</v>
      </c>
      <c r="P21" s="156">
        <v>0.10714285714285714</v>
      </c>
      <c r="Q21" s="156">
        <v>0.75575897885587462</v>
      </c>
      <c r="R21" s="158">
        <v>0.98756218905472637</v>
      </c>
      <c r="S21" s="159">
        <v>36</v>
      </c>
      <c r="T21" s="159">
        <v>62</v>
      </c>
      <c r="U21" s="159">
        <v>42</v>
      </c>
      <c r="V21" s="159">
        <v>71</v>
      </c>
      <c r="W21" s="159">
        <v>69</v>
      </c>
      <c r="X21" s="157">
        <v>20.100000000000001</v>
      </c>
    </row>
    <row r="22" spans="1:24" s="154" customFormat="1" ht="11.35">
      <c r="A22" s="152">
        <v>9</v>
      </c>
      <c r="B22" s="152">
        <v>126</v>
      </c>
      <c r="C22" s="152">
        <v>7233</v>
      </c>
      <c r="D22" s="153">
        <v>51.664285714285711</v>
      </c>
      <c r="E22" s="153">
        <v>28.108118777547958</v>
      </c>
      <c r="F22" s="155">
        <v>7228.2780000000012</v>
      </c>
      <c r="G22" s="155">
        <v>134576.85319999998</v>
      </c>
      <c r="H22" s="155">
        <v>961.26323714285707</v>
      </c>
      <c r="I22" s="155">
        <v>1420.4508412051134</v>
      </c>
      <c r="J22" s="155">
        <v>1600</v>
      </c>
      <c r="K22" s="155">
        <v>169350</v>
      </c>
      <c r="L22" s="155">
        <v>1209.6428571428571</v>
      </c>
      <c r="M22" s="155">
        <v>291.54120533647404</v>
      </c>
      <c r="N22" s="156">
        <v>0</v>
      </c>
      <c r="O22" s="156">
        <v>0</v>
      </c>
      <c r="P22" s="156">
        <v>0</v>
      </c>
      <c r="Q22" s="156">
        <v>0</v>
      </c>
      <c r="R22" s="158">
        <v>1</v>
      </c>
      <c r="S22" s="159">
        <v>43</v>
      </c>
      <c r="T22" s="159">
        <v>56</v>
      </c>
      <c r="U22" s="159">
        <v>41</v>
      </c>
      <c r="V22" s="159">
        <v>75</v>
      </c>
      <c r="W22" s="159">
        <v>65</v>
      </c>
      <c r="X22" s="157">
        <v>20.5</v>
      </c>
    </row>
    <row r="23" spans="1:24" s="154" customFormat="1" ht="11.35">
      <c r="A23" s="152">
        <v>10</v>
      </c>
      <c r="B23" s="152">
        <v>213</v>
      </c>
      <c r="C23" s="152">
        <v>14784</v>
      </c>
      <c r="D23" s="153">
        <v>105.6</v>
      </c>
      <c r="E23" s="153">
        <v>56.975799482049446</v>
      </c>
      <c r="F23" s="155">
        <v>18204.552000000003</v>
      </c>
      <c r="G23" s="155">
        <v>412150.16490000003</v>
      </c>
      <c r="H23" s="155">
        <v>2943.9297492857145</v>
      </c>
      <c r="I23" s="155">
        <v>4092.6829470973762</v>
      </c>
      <c r="J23" s="155">
        <v>1600</v>
      </c>
      <c r="K23" s="155">
        <v>182100</v>
      </c>
      <c r="L23" s="155">
        <v>1300.7142857142858</v>
      </c>
      <c r="M23" s="155">
        <v>281.88635614385743</v>
      </c>
      <c r="N23" s="156">
        <v>0</v>
      </c>
      <c r="O23" s="156">
        <v>0</v>
      </c>
      <c r="P23" s="156">
        <v>0</v>
      </c>
      <c r="Q23" s="156">
        <v>0</v>
      </c>
      <c r="R23" s="158">
        <v>1</v>
      </c>
      <c r="S23" s="159">
        <v>26</v>
      </c>
      <c r="T23" s="159">
        <v>56</v>
      </c>
      <c r="U23" s="159">
        <v>58</v>
      </c>
      <c r="V23" s="159">
        <v>74</v>
      </c>
      <c r="W23" s="159">
        <v>66</v>
      </c>
      <c r="X23" s="157">
        <v>20.85</v>
      </c>
    </row>
    <row r="24" spans="1:24" s="154" customFormat="1" ht="11.35">
      <c r="A24" s="152">
        <v>11</v>
      </c>
      <c r="B24" s="152">
        <v>129</v>
      </c>
      <c r="C24" s="152">
        <v>10266</v>
      </c>
      <c r="D24" s="153">
        <v>73.328571428571422</v>
      </c>
      <c r="E24" s="153">
        <v>37.843571031921634</v>
      </c>
      <c r="F24" s="155">
        <v>10976.274000000001</v>
      </c>
      <c r="G24" s="155">
        <v>260649.32500000016</v>
      </c>
      <c r="H24" s="155">
        <v>1861.780892857144</v>
      </c>
      <c r="I24" s="155">
        <v>2664.8270370147739</v>
      </c>
      <c r="J24" s="155">
        <v>1600</v>
      </c>
      <c r="K24" s="155">
        <v>177500</v>
      </c>
      <c r="L24" s="155">
        <v>1267.8571428571429</v>
      </c>
      <c r="M24" s="155">
        <v>281.7003502991866</v>
      </c>
      <c r="N24" s="156">
        <v>3</v>
      </c>
      <c r="O24" s="156">
        <v>3</v>
      </c>
      <c r="P24" s="156">
        <v>2.1428571428571429E-2</v>
      </c>
      <c r="Q24" s="156">
        <v>0.25354627641855498</v>
      </c>
      <c r="R24" s="158">
        <v>0.99760191846522783</v>
      </c>
      <c r="S24" s="159">
        <v>30</v>
      </c>
      <c r="T24" s="159">
        <v>60</v>
      </c>
      <c r="U24" s="159">
        <v>50</v>
      </c>
      <c r="V24" s="159">
        <v>72</v>
      </c>
      <c r="W24" s="159">
        <v>68</v>
      </c>
      <c r="X24" s="157">
        <v>20.85</v>
      </c>
    </row>
    <row r="25" spans="1:24" s="154" customFormat="1" ht="11.35">
      <c r="A25" s="152">
        <v>12</v>
      </c>
      <c r="B25" s="152">
        <v>213</v>
      </c>
      <c r="C25" s="152">
        <v>11952</v>
      </c>
      <c r="D25" s="153">
        <v>85.371428571428567</v>
      </c>
      <c r="E25" s="153">
        <v>66.173778507602833</v>
      </c>
      <c r="F25" s="155">
        <v>18472.266000000003</v>
      </c>
      <c r="G25" s="155">
        <v>338490.14510000014</v>
      </c>
      <c r="H25" s="155">
        <v>2417.7867507142869</v>
      </c>
      <c r="I25" s="155">
        <v>3885.8171562449097</v>
      </c>
      <c r="J25" s="155">
        <v>1600</v>
      </c>
      <c r="K25" s="155">
        <v>183100</v>
      </c>
      <c r="L25" s="155">
        <v>1307.8571428571429</v>
      </c>
      <c r="M25" s="155">
        <v>270.70859778115886</v>
      </c>
      <c r="N25" s="156">
        <v>6</v>
      </c>
      <c r="O25" s="156">
        <v>12</v>
      </c>
      <c r="P25" s="156">
        <v>8.5714285714285715E-2</v>
      </c>
      <c r="Q25" s="156">
        <v>0.71455287912136856</v>
      </c>
      <c r="R25" s="158">
        <v>0.99058823529411766</v>
      </c>
      <c r="S25" s="159">
        <v>22</v>
      </c>
      <c r="T25" s="159">
        <v>61</v>
      </c>
      <c r="U25" s="159">
        <v>57</v>
      </c>
      <c r="V25" s="159">
        <v>80</v>
      </c>
      <c r="W25" s="159">
        <v>60</v>
      </c>
      <c r="X25" s="157">
        <v>21.25</v>
      </c>
    </row>
    <row r="26" spans="1:24" s="154" customFormat="1" ht="11.35">
      <c r="A26" s="152">
        <v>13</v>
      </c>
      <c r="B26" s="152">
        <v>90</v>
      </c>
      <c r="C26" s="152">
        <v>6474</v>
      </c>
      <c r="D26" s="153">
        <v>46.24285714285714</v>
      </c>
      <c r="E26" s="153">
        <v>25.834523616336384</v>
      </c>
      <c r="F26" s="155">
        <v>6692.8500000000013</v>
      </c>
      <c r="G26" s="155">
        <v>147605.60120000012</v>
      </c>
      <c r="H26" s="155">
        <v>1054.3257228571438</v>
      </c>
      <c r="I26" s="155">
        <v>1527.9012113542196</v>
      </c>
      <c r="J26" s="155">
        <v>1600</v>
      </c>
      <c r="K26" s="155">
        <v>175350</v>
      </c>
      <c r="L26" s="155">
        <v>1252.5</v>
      </c>
      <c r="M26" s="155">
        <v>263.37085760025451</v>
      </c>
      <c r="N26" s="156">
        <v>6</v>
      </c>
      <c r="O26" s="156">
        <v>18</v>
      </c>
      <c r="P26" s="156">
        <v>0.12857142857142856</v>
      </c>
      <c r="Q26" s="156">
        <v>0.79424963133491122</v>
      </c>
      <c r="R26" s="158">
        <v>0.98449612403100772</v>
      </c>
      <c r="S26" s="159">
        <v>27</v>
      </c>
      <c r="T26" s="159">
        <v>71</v>
      </c>
      <c r="U26" s="159">
        <v>42</v>
      </c>
      <c r="V26" s="159">
        <v>69</v>
      </c>
      <c r="W26" s="159">
        <v>71</v>
      </c>
      <c r="X26" s="157">
        <v>19.350000000000001</v>
      </c>
    </row>
    <row r="27" spans="1:24" s="154" customFormat="1" ht="11.35">
      <c r="A27" s="152">
        <v>14</v>
      </c>
      <c r="B27" s="152">
        <v>243</v>
      </c>
      <c r="C27" s="152">
        <v>15981</v>
      </c>
      <c r="D27" s="153">
        <v>114.15</v>
      </c>
      <c r="E27" s="153">
        <v>63.862366058275292</v>
      </c>
      <c r="F27" s="155">
        <v>20881.692000000003</v>
      </c>
      <c r="G27" s="155">
        <v>395569.74450000003</v>
      </c>
      <c r="H27" s="155">
        <v>2825.4981750000002</v>
      </c>
      <c r="I27" s="155">
        <v>3981.7545097755929</v>
      </c>
      <c r="J27" s="155">
        <v>1600</v>
      </c>
      <c r="K27" s="155">
        <v>179650</v>
      </c>
      <c r="L27" s="155">
        <v>1283.2142857142858</v>
      </c>
      <c r="M27" s="155">
        <v>271.59340075564882</v>
      </c>
      <c r="N27" s="156">
        <v>0</v>
      </c>
      <c r="O27" s="156">
        <v>0</v>
      </c>
      <c r="P27" s="156">
        <v>0</v>
      </c>
      <c r="Q27" s="156">
        <v>0</v>
      </c>
      <c r="R27" s="158">
        <v>1</v>
      </c>
      <c r="S27" s="159">
        <v>25</v>
      </c>
      <c r="T27" s="159">
        <v>64</v>
      </c>
      <c r="U27" s="159">
        <v>51</v>
      </c>
      <c r="V27" s="159">
        <v>70</v>
      </c>
      <c r="W27" s="159">
        <v>70</v>
      </c>
      <c r="X27" s="157">
        <v>20.399999999999999</v>
      </c>
    </row>
    <row r="28" spans="1:24" s="154" customFormat="1" ht="11.35">
      <c r="A28" s="152">
        <v>15</v>
      </c>
      <c r="B28" s="152">
        <v>180</v>
      </c>
      <c r="C28" s="152">
        <v>12009</v>
      </c>
      <c r="D28" s="153">
        <v>85.778571428571425</v>
      </c>
      <c r="E28" s="153">
        <v>47.636976729231421</v>
      </c>
      <c r="F28" s="155">
        <v>16062.840000000002</v>
      </c>
      <c r="G28" s="155">
        <v>305485.47080000001</v>
      </c>
      <c r="H28" s="155">
        <v>2182.0390771428574</v>
      </c>
      <c r="I28" s="155">
        <v>3430.1936938402473</v>
      </c>
      <c r="J28" s="155">
        <v>1600</v>
      </c>
      <c r="K28" s="155">
        <v>177500</v>
      </c>
      <c r="L28" s="155">
        <v>1267.8571428571429</v>
      </c>
      <c r="M28" s="155">
        <v>281.7003502991866</v>
      </c>
      <c r="N28" s="156">
        <v>0</v>
      </c>
      <c r="O28" s="156">
        <v>0</v>
      </c>
      <c r="P28" s="156">
        <v>0</v>
      </c>
      <c r="Q28" s="156">
        <v>0</v>
      </c>
      <c r="R28" s="158">
        <v>1</v>
      </c>
      <c r="S28" s="159">
        <v>30</v>
      </c>
      <c r="T28" s="159">
        <v>60</v>
      </c>
      <c r="U28" s="159">
        <v>50</v>
      </c>
      <c r="V28" s="159">
        <v>70</v>
      </c>
      <c r="W28" s="159">
        <v>70</v>
      </c>
      <c r="X28" s="157">
        <v>20.25</v>
      </c>
    </row>
    <row r="29" spans="1:24" s="154" customFormat="1" ht="11.35">
      <c r="A29" s="152">
        <v>16</v>
      </c>
      <c r="B29" s="152">
        <v>150</v>
      </c>
      <c r="C29" s="152">
        <v>10047</v>
      </c>
      <c r="D29" s="153">
        <v>71.76428571428572</v>
      </c>
      <c r="E29" s="153">
        <v>42.592533326506633</v>
      </c>
      <c r="F29" s="155">
        <v>13117.986000000003</v>
      </c>
      <c r="G29" s="155">
        <v>244418.42010000002</v>
      </c>
      <c r="H29" s="155">
        <v>1745.8458578571431</v>
      </c>
      <c r="I29" s="155">
        <v>2853.2873190701998</v>
      </c>
      <c r="J29" s="155">
        <v>1600</v>
      </c>
      <c r="K29" s="155">
        <v>176150</v>
      </c>
      <c r="L29" s="155">
        <v>1258.2142857142858</v>
      </c>
      <c r="M29" s="155">
        <v>266.51296851068651</v>
      </c>
      <c r="N29" s="156">
        <v>0</v>
      </c>
      <c r="O29" s="156">
        <v>0</v>
      </c>
      <c r="P29" s="156">
        <v>0</v>
      </c>
      <c r="Q29" s="156">
        <v>0</v>
      </c>
      <c r="R29" s="158">
        <v>1</v>
      </c>
      <c r="S29" s="159">
        <v>27</v>
      </c>
      <c r="T29" s="159">
        <v>69</v>
      </c>
      <c r="U29" s="159">
        <v>44</v>
      </c>
      <c r="V29" s="159">
        <v>69</v>
      </c>
      <c r="W29" s="159">
        <v>71</v>
      </c>
      <c r="X29" s="157">
        <v>20.45</v>
      </c>
    </row>
    <row r="30" spans="1:24" s="154" customFormat="1" ht="11.35">
      <c r="A30" s="152">
        <v>17</v>
      </c>
      <c r="B30" s="152">
        <v>165</v>
      </c>
      <c r="C30" s="152">
        <v>13461</v>
      </c>
      <c r="D30" s="153">
        <v>96.15</v>
      </c>
      <c r="E30" s="153">
        <v>43.111187184206088</v>
      </c>
      <c r="F30" s="155">
        <v>13385.700000000003</v>
      </c>
      <c r="G30" s="155">
        <v>306357.02860000008</v>
      </c>
      <c r="H30" s="155">
        <v>2188.2644900000005</v>
      </c>
      <c r="I30" s="155">
        <v>3177.0186577893023</v>
      </c>
      <c r="J30" s="155">
        <v>1600</v>
      </c>
      <c r="K30" s="155">
        <v>177250</v>
      </c>
      <c r="L30" s="155">
        <v>1266.0714285714287</v>
      </c>
      <c r="M30" s="155">
        <v>263.50350202735143</v>
      </c>
      <c r="N30" s="156">
        <v>6</v>
      </c>
      <c r="O30" s="156">
        <v>9</v>
      </c>
      <c r="P30" s="156">
        <v>6.4285714285714279E-2</v>
      </c>
      <c r="Q30" s="156">
        <v>0.56531285392783426</v>
      </c>
      <c r="R30" s="158">
        <v>0.99294117647058833</v>
      </c>
      <c r="S30" s="159">
        <v>25</v>
      </c>
      <c r="T30" s="159">
        <v>70</v>
      </c>
      <c r="U30" s="159">
        <v>45</v>
      </c>
      <c r="V30" s="159">
        <v>71</v>
      </c>
      <c r="W30" s="159">
        <v>69</v>
      </c>
      <c r="X30" s="157">
        <v>21.25</v>
      </c>
    </row>
    <row r="31" spans="1:24" s="154" customFormat="1" ht="11.35">
      <c r="A31" s="152">
        <v>18</v>
      </c>
      <c r="B31" s="152">
        <v>165</v>
      </c>
      <c r="C31" s="152">
        <v>11910</v>
      </c>
      <c r="D31" s="153">
        <v>85.071428571428569</v>
      </c>
      <c r="E31" s="153">
        <v>40.748154896153324</v>
      </c>
      <c r="F31" s="155">
        <v>14188.842000000002</v>
      </c>
      <c r="G31" s="155">
        <v>311449.54380000004</v>
      </c>
      <c r="H31" s="155">
        <v>2224.6395985714289</v>
      </c>
      <c r="I31" s="155">
        <v>3007.2378345803249</v>
      </c>
      <c r="J31" s="155">
        <v>1600</v>
      </c>
      <c r="K31" s="155">
        <v>179600</v>
      </c>
      <c r="L31" s="155">
        <v>1282.8571428571429</v>
      </c>
      <c r="M31" s="155">
        <v>267.93719256058046</v>
      </c>
      <c r="N31" s="156">
        <v>0</v>
      </c>
      <c r="O31" s="156">
        <v>0</v>
      </c>
      <c r="P31" s="156">
        <v>0</v>
      </c>
      <c r="Q31" s="156">
        <v>0</v>
      </c>
      <c r="R31" s="158">
        <v>1</v>
      </c>
      <c r="S31" s="159">
        <v>24</v>
      </c>
      <c r="T31" s="159">
        <v>66</v>
      </c>
      <c r="U31" s="159">
        <v>50</v>
      </c>
      <c r="V31" s="159">
        <v>66</v>
      </c>
      <c r="W31" s="159">
        <v>74</v>
      </c>
      <c r="X31" s="157">
        <v>20.85</v>
      </c>
    </row>
    <row r="32" spans="1:24" s="154" customFormat="1" ht="11.35">
      <c r="A32" s="152">
        <v>19</v>
      </c>
      <c r="B32" s="152">
        <v>162</v>
      </c>
      <c r="C32" s="152">
        <v>12069</v>
      </c>
      <c r="D32" s="153">
        <v>86.207142857142856</v>
      </c>
      <c r="E32" s="153">
        <v>48.971654762681567</v>
      </c>
      <c r="F32" s="155">
        <v>14456.556000000002</v>
      </c>
      <c r="G32" s="155">
        <v>322904.72839999985</v>
      </c>
      <c r="H32" s="155">
        <v>2306.4623457142848</v>
      </c>
      <c r="I32" s="155">
        <v>3181.170598300826</v>
      </c>
      <c r="J32" s="155">
        <v>1600</v>
      </c>
      <c r="K32" s="155">
        <v>183500</v>
      </c>
      <c r="L32" s="155">
        <v>1310.7142857142858</v>
      </c>
      <c r="M32" s="155">
        <v>271.67120112567846</v>
      </c>
      <c r="N32" s="156">
        <v>3</v>
      </c>
      <c r="O32" s="156">
        <v>6</v>
      </c>
      <c r="P32" s="156">
        <v>4.2857142857142858E-2</v>
      </c>
      <c r="Q32" s="156">
        <v>0.35727643956068428</v>
      </c>
      <c r="R32" s="158">
        <v>0.99515738498789341</v>
      </c>
      <c r="S32" s="159">
        <v>22</v>
      </c>
      <c r="T32" s="159">
        <v>60</v>
      </c>
      <c r="U32" s="159">
        <v>58</v>
      </c>
      <c r="V32" s="159">
        <v>75</v>
      </c>
      <c r="W32" s="159">
        <v>65</v>
      </c>
      <c r="X32" s="157">
        <v>20.65</v>
      </c>
    </row>
    <row r="33" spans="1:24" s="154" customFormat="1" ht="11.35">
      <c r="A33" s="152">
        <v>20</v>
      </c>
      <c r="B33" s="152">
        <v>141</v>
      </c>
      <c r="C33" s="152">
        <v>9414</v>
      </c>
      <c r="D33" s="153">
        <v>67.242857142857147</v>
      </c>
      <c r="E33" s="153">
        <v>32.663726262640942</v>
      </c>
      <c r="F33" s="155">
        <v>10708.560000000001</v>
      </c>
      <c r="G33" s="155">
        <v>210610.60380000007</v>
      </c>
      <c r="H33" s="155">
        <v>1504.3614557142862</v>
      </c>
      <c r="I33" s="155">
        <v>2179.5567472012312</v>
      </c>
      <c r="J33" s="155">
        <v>1600</v>
      </c>
      <c r="K33" s="155">
        <v>180050</v>
      </c>
      <c r="L33" s="155">
        <v>1286.0714285714287</v>
      </c>
      <c r="M33" s="155">
        <v>272.81294202451994</v>
      </c>
      <c r="N33" s="156">
        <v>0</v>
      </c>
      <c r="O33" s="156">
        <v>0</v>
      </c>
      <c r="P33" s="156">
        <v>0</v>
      </c>
      <c r="Q33" s="156">
        <v>0</v>
      </c>
      <c r="R33" s="158">
        <v>1</v>
      </c>
      <c r="S33" s="159">
        <v>25</v>
      </c>
      <c r="T33" s="159">
        <v>63</v>
      </c>
      <c r="U33" s="159">
        <v>52</v>
      </c>
      <c r="V33" s="159">
        <v>85</v>
      </c>
      <c r="W33" s="159">
        <v>55</v>
      </c>
      <c r="X33" s="157">
        <v>20.65</v>
      </c>
    </row>
    <row r="34" spans="1:24" s="154" customFormat="1" ht="11.35">
      <c r="A34" s="152">
        <v>21</v>
      </c>
      <c r="B34" s="152">
        <v>105</v>
      </c>
      <c r="C34" s="152">
        <v>9681</v>
      </c>
      <c r="D34" s="153">
        <v>69.150000000000006</v>
      </c>
      <c r="E34" s="153">
        <v>25.484633541853999</v>
      </c>
      <c r="F34" s="155">
        <v>9369.9900000000016</v>
      </c>
      <c r="G34" s="155">
        <v>247419.79150000008</v>
      </c>
      <c r="H34" s="155">
        <v>1767.2842250000006</v>
      </c>
      <c r="I34" s="155">
        <v>2341.5633404564842</v>
      </c>
      <c r="J34" s="155">
        <v>1600</v>
      </c>
      <c r="K34" s="155">
        <v>176850</v>
      </c>
      <c r="L34" s="155">
        <v>1263.2142857142858</v>
      </c>
      <c r="M34" s="155">
        <v>262.02110919724333</v>
      </c>
      <c r="N34" s="156">
        <v>0</v>
      </c>
      <c r="O34" s="156">
        <v>0</v>
      </c>
      <c r="P34" s="156">
        <v>0</v>
      </c>
      <c r="Q34" s="156">
        <v>0</v>
      </c>
      <c r="R34" s="158">
        <v>1</v>
      </c>
      <c r="S34" s="159">
        <v>25</v>
      </c>
      <c r="T34" s="159">
        <v>71</v>
      </c>
      <c r="U34" s="159">
        <v>44</v>
      </c>
      <c r="V34" s="159">
        <v>64</v>
      </c>
      <c r="W34" s="159">
        <v>76</v>
      </c>
      <c r="X34" s="157">
        <v>20.25</v>
      </c>
    </row>
    <row r="35" spans="1:24" s="154" customFormat="1" ht="11.35">
      <c r="A35" s="152">
        <v>22</v>
      </c>
      <c r="B35" s="152">
        <v>141</v>
      </c>
      <c r="C35" s="152">
        <v>9741</v>
      </c>
      <c r="D35" s="153">
        <v>69.578571428571422</v>
      </c>
      <c r="E35" s="153">
        <v>40.909633323508601</v>
      </c>
      <c r="F35" s="155">
        <v>10976.274000000001</v>
      </c>
      <c r="G35" s="155">
        <v>216766.53850000014</v>
      </c>
      <c r="H35" s="155">
        <v>1548.3324178571438</v>
      </c>
      <c r="I35" s="155">
        <v>2275.0384657982477</v>
      </c>
      <c r="J35" s="155">
        <v>1600</v>
      </c>
      <c r="K35" s="155">
        <v>174900</v>
      </c>
      <c r="L35" s="155">
        <v>1249.2857142857142</v>
      </c>
      <c r="M35" s="155">
        <v>257.89586559751564</v>
      </c>
      <c r="N35" s="156">
        <v>0</v>
      </c>
      <c r="O35" s="156">
        <v>0</v>
      </c>
      <c r="P35" s="156">
        <v>0</v>
      </c>
      <c r="Q35" s="156">
        <v>0</v>
      </c>
      <c r="R35" s="158">
        <v>1</v>
      </c>
      <c r="S35" s="159">
        <v>26</v>
      </c>
      <c r="T35" s="159">
        <v>74</v>
      </c>
      <c r="U35" s="159">
        <v>40</v>
      </c>
      <c r="V35" s="159">
        <v>75</v>
      </c>
      <c r="W35" s="159">
        <v>65</v>
      </c>
      <c r="X35" s="157">
        <v>20.8</v>
      </c>
    </row>
    <row r="36" spans="1:24" s="154" customFormat="1" ht="11.35">
      <c r="A36" s="152">
        <v>23</v>
      </c>
      <c r="B36" s="152">
        <v>156</v>
      </c>
      <c r="C36" s="152">
        <v>9609</v>
      </c>
      <c r="D36" s="153">
        <v>68.635714285714286</v>
      </c>
      <c r="E36" s="153">
        <v>36.283894739563685</v>
      </c>
      <c r="F36" s="155">
        <v>13385.700000000003</v>
      </c>
      <c r="G36" s="155">
        <v>206200.75930000012</v>
      </c>
      <c r="H36" s="155">
        <v>1472.8625664285723</v>
      </c>
      <c r="I36" s="155">
        <v>2072.3496518008969</v>
      </c>
      <c r="J36" s="155">
        <v>1600</v>
      </c>
      <c r="K36" s="155">
        <v>177650</v>
      </c>
      <c r="L36" s="155">
        <v>1268.9285714285713</v>
      </c>
      <c r="M36" s="155">
        <v>264.94657104543921</v>
      </c>
      <c r="N36" s="156">
        <v>0</v>
      </c>
      <c r="O36" s="156">
        <v>0</v>
      </c>
      <c r="P36" s="156">
        <v>0</v>
      </c>
      <c r="Q36" s="156">
        <v>0</v>
      </c>
      <c r="R36" s="158">
        <v>1</v>
      </c>
      <c r="S36" s="159">
        <v>25</v>
      </c>
      <c r="T36" s="159">
        <v>69</v>
      </c>
      <c r="U36" s="159">
        <v>46</v>
      </c>
      <c r="V36" s="159">
        <v>81</v>
      </c>
      <c r="W36" s="159">
        <v>59</v>
      </c>
      <c r="X36" s="157">
        <v>20.05</v>
      </c>
    </row>
    <row r="37" spans="1:24" s="154" customFormat="1" ht="11.35">
      <c r="A37" s="152">
        <v>24</v>
      </c>
      <c r="B37" s="152">
        <v>240</v>
      </c>
      <c r="C37" s="152">
        <v>17076</v>
      </c>
      <c r="D37" s="153">
        <v>121.97142857142858</v>
      </c>
      <c r="E37" s="153">
        <v>72.188396889157445</v>
      </c>
      <c r="F37" s="155">
        <v>19810.836000000003</v>
      </c>
      <c r="G37" s="155">
        <v>366210.44250000006</v>
      </c>
      <c r="H37" s="155">
        <v>2615.7888750000006</v>
      </c>
      <c r="I37" s="155">
        <v>3914.0294807014443</v>
      </c>
      <c r="J37" s="155">
        <v>1600</v>
      </c>
      <c r="K37" s="155">
        <v>177300</v>
      </c>
      <c r="L37" s="155">
        <v>1266.4285714285713</v>
      </c>
      <c r="M37" s="155">
        <v>267.2429752320802</v>
      </c>
      <c r="N37" s="156">
        <v>0</v>
      </c>
      <c r="O37" s="156">
        <v>0</v>
      </c>
      <c r="P37" s="156">
        <v>0</v>
      </c>
      <c r="Q37" s="156">
        <v>0</v>
      </c>
      <c r="R37" s="158">
        <v>1</v>
      </c>
      <c r="S37" s="159">
        <v>26</v>
      </c>
      <c r="T37" s="159">
        <v>68</v>
      </c>
      <c r="U37" s="159">
        <v>46</v>
      </c>
      <c r="V37" s="159">
        <v>77</v>
      </c>
      <c r="W37" s="159">
        <v>63</v>
      </c>
      <c r="X37" s="157">
        <v>20.6</v>
      </c>
    </row>
    <row r="38" spans="1:24" s="154" customFormat="1" ht="11.35">
      <c r="A38" s="152">
        <v>25</v>
      </c>
      <c r="B38" s="152">
        <v>189</v>
      </c>
      <c r="C38" s="152">
        <v>10338</v>
      </c>
      <c r="D38" s="153">
        <v>73.842857142857142</v>
      </c>
      <c r="E38" s="153">
        <v>60.180576161862142</v>
      </c>
      <c r="F38" s="155">
        <v>16598.268000000004</v>
      </c>
      <c r="G38" s="155">
        <v>261613.09540000011</v>
      </c>
      <c r="H38" s="155">
        <v>1868.6649671428579</v>
      </c>
      <c r="I38" s="155">
        <v>3201.4342503188782</v>
      </c>
      <c r="J38" s="155">
        <v>1600</v>
      </c>
      <c r="K38" s="155">
        <v>178850</v>
      </c>
      <c r="L38" s="155">
        <v>1277.5</v>
      </c>
      <c r="M38" s="155">
        <v>269.04607666142704</v>
      </c>
      <c r="N38" s="156">
        <v>3</v>
      </c>
      <c r="O38" s="156">
        <v>12</v>
      </c>
      <c r="P38" s="156">
        <v>8.5714285714285715E-2</v>
      </c>
      <c r="Q38" s="156">
        <v>0.50159048167328846</v>
      </c>
      <c r="R38" s="158">
        <v>0.99078341013824889</v>
      </c>
      <c r="S38" s="159">
        <v>25</v>
      </c>
      <c r="T38" s="159">
        <v>66</v>
      </c>
      <c r="U38" s="159">
        <v>49</v>
      </c>
      <c r="V38" s="159">
        <v>69</v>
      </c>
      <c r="W38" s="159">
        <v>71</v>
      </c>
      <c r="X38" s="157">
        <v>21.7</v>
      </c>
    </row>
    <row r="39" spans="1:24" s="154" customFormat="1" ht="11.35">
      <c r="A39" s="152">
        <v>26</v>
      </c>
      <c r="B39" s="152">
        <v>144</v>
      </c>
      <c r="C39" s="152">
        <v>10923</v>
      </c>
      <c r="D39" s="153">
        <v>78.021428571428572</v>
      </c>
      <c r="E39" s="153">
        <v>41.367012864602458</v>
      </c>
      <c r="F39" s="155">
        <v>12582.558000000003</v>
      </c>
      <c r="G39" s="155">
        <v>280889.99069999991</v>
      </c>
      <c r="H39" s="155">
        <v>2006.3570764285707</v>
      </c>
      <c r="I39" s="155">
        <v>3045.3723521957245</v>
      </c>
      <c r="J39" s="155">
        <v>1600</v>
      </c>
      <c r="K39" s="155">
        <v>178150</v>
      </c>
      <c r="L39" s="155">
        <v>1272.5</v>
      </c>
      <c r="M39" s="155">
        <v>273.6855439704795</v>
      </c>
      <c r="N39" s="156">
        <v>0</v>
      </c>
      <c r="O39" s="156">
        <v>0</v>
      </c>
      <c r="P39" s="156">
        <v>0</v>
      </c>
      <c r="Q39" s="156">
        <v>0</v>
      </c>
      <c r="R39" s="158">
        <v>1</v>
      </c>
      <c r="S39" s="159">
        <v>27</v>
      </c>
      <c r="T39" s="159">
        <v>64</v>
      </c>
      <c r="U39" s="159">
        <v>49</v>
      </c>
      <c r="V39" s="159">
        <v>79</v>
      </c>
      <c r="W39" s="159">
        <v>61</v>
      </c>
      <c r="X39" s="157">
        <v>20.65</v>
      </c>
    </row>
    <row r="40" spans="1:24" s="154" customFormat="1" ht="11.35">
      <c r="A40" s="152">
        <v>27</v>
      </c>
      <c r="B40" s="152">
        <v>180</v>
      </c>
      <c r="C40" s="152">
        <v>11247</v>
      </c>
      <c r="D40" s="153">
        <v>80.335714285714289</v>
      </c>
      <c r="E40" s="153">
        <v>50.091227669265429</v>
      </c>
      <c r="F40" s="155">
        <v>14991.984000000002</v>
      </c>
      <c r="G40" s="155">
        <v>288875.3044000002</v>
      </c>
      <c r="H40" s="155">
        <v>2063.395031428573</v>
      </c>
      <c r="I40" s="155">
        <v>3172.4992591559385</v>
      </c>
      <c r="J40" s="155">
        <v>1600</v>
      </c>
      <c r="K40" s="155">
        <v>177650</v>
      </c>
      <c r="L40" s="155">
        <v>1268.9285714285713</v>
      </c>
      <c r="M40" s="155">
        <v>292.06951086650713</v>
      </c>
      <c r="N40" s="156">
        <v>3</v>
      </c>
      <c r="O40" s="156">
        <v>9</v>
      </c>
      <c r="P40" s="156">
        <v>6.4285714285714279E-2</v>
      </c>
      <c r="Q40" s="156">
        <v>0.43598419689059265</v>
      </c>
      <c r="R40" s="158">
        <v>0.9928057553956835</v>
      </c>
      <c r="S40" s="159">
        <v>33</v>
      </c>
      <c r="T40" s="159">
        <v>54</v>
      </c>
      <c r="U40" s="159">
        <v>53</v>
      </c>
      <c r="V40" s="159">
        <v>73</v>
      </c>
      <c r="W40" s="159">
        <v>67</v>
      </c>
      <c r="X40" s="157">
        <v>20.85</v>
      </c>
    </row>
    <row r="41" spans="1:24" s="154" customFormat="1" ht="11.35">
      <c r="A41" s="152">
        <v>28</v>
      </c>
      <c r="B41" s="152">
        <v>126</v>
      </c>
      <c r="C41" s="152">
        <v>8880</v>
      </c>
      <c r="D41" s="153">
        <v>63.428571428571431</v>
      </c>
      <c r="E41" s="153">
        <v>33.573958488566454</v>
      </c>
      <c r="F41" s="155">
        <v>10708.560000000001</v>
      </c>
      <c r="G41" s="155">
        <v>201024.95530000003</v>
      </c>
      <c r="H41" s="155">
        <v>1435.892537857143</v>
      </c>
      <c r="I41" s="155">
        <v>2307.0459843595099</v>
      </c>
      <c r="J41" s="155">
        <v>1600</v>
      </c>
      <c r="K41" s="155">
        <v>174100</v>
      </c>
      <c r="L41" s="155">
        <v>1243.5714285714287</v>
      </c>
      <c r="M41" s="155">
        <v>282.5782413547675</v>
      </c>
      <c r="N41" s="156">
        <v>0</v>
      </c>
      <c r="O41" s="156">
        <v>0</v>
      </c>
      <c r="P41" s="156">
        <v>0</v>
      </c>
      <c r="Q41" s="156">
        <v>0</v>
      </c>
      <c r="R41" s="158">
        <v>1</v>
      </c>
      <c r="S41" s="159">
        <v>34</v>
      </c>
      <c r="T41" s="159">
        <v>61</v>
      </c>
      <c r="U41" s="159">
        <v>45</v>
      </c>
      <c r="V41" s="159">
        <v>64</v>
      </c>
      <c r="W41" s="159">
        <v>76</v>
      </c>
      <c r="X41" s="157">
        <v>19.75</v>
      </c>
    </row>
    <row r="42" spans="1:24" s="154" customFormat="1" ht="11.35">
      <c r="A42" s="152">
        <v>29</v>
      </c>
      <c r="B42" s="152">
        <v>234</v>
      </c>
      <c r="C42" s="152">
        <v>16947</v>
      </c>
      <c r="D42" s="153">
        <v>121.05</v>
      </c>
      <c r="E42" s="153">
        <v>67.987020026519261</v>
      </c>
      <c r="F42" s="155">
        <v>20346.264000000003</v>
      </c>
      <c r="G42" s="155">
        <v>399464.98320000019</v>
      </c>
      <c r="H42" s="155">
        <v>2853.3213085714301</v>
      </c>
      <c r="I42" s="155">
        <v>4331.7184865139943</v>
      </c>
      <c r="J42" s="155">
        <v>1600</v>
      </c>
      <c r="K42" s="155">
        <v>178100</v>
      </c>
      <c r="L42" s="155">
        <v>1272.1428571428571</v>
      </c>
      <c r="M42" s="155">
        <v>270.04339036981708</v>
      </c>
      <c r="N42" s="156">
        <v>6</v>
      </c>
      <c r="O42" s="156">
        <v>9</v>
      </c>
      <c r="P42" s="156">
        <v>6.4285714285714279E-2</v>
      </c>
      <c r="Q42" s="156">
        <v>0.56531285392783426</v>
      </c>
      <c r="R42" s="158">
        <v>0.99266503667481665</v>
      </c>
      <c r="S42" s="159">
        <v>26</v>
      </c>
      <c r="T42" s="159">
        <v>66</v>
      </c>
      <c r="U42" s="159">
        <v>48</v>
      </c>
      <c r="V42" s="159">
        <v>70</v>
      </c>
      <c r="W42" s="159">
        <v>70</v>
      </c>
      <c r="X42" s="157">
        <v>20.45</v>
      </c>
    </row>
    <row r="43" spans="1:24" s="154" customFormat="1" ht="11.35">
      <c r="A43" s="152">
        <v>30</v>
      </c>
      <c r="B43" s="152">
        <v>195</v>
      </c>
      <c r="C43" s="152">
        <v>14106</v>
      </c>
      <c r="D43" s="153">
        <v>100.75714285714285</v>
      </c>
      <c r="E43" s="153">
        <v>54.344209572687355</v>
      </c>
      <c r="F43" s="155">
        <v>17401.410000000003</v>
      </c>
      <c r="G43" s="155">
        <v>402928.90489999996</v>
      </c>
      <c r="H43" s="155">
        <v>2878.0636064285713</v>
      </c>
      <c r="I43" s="155">
        <v>4115.5360672979805</v>
      </c>
      <c r="J43" s="155">
        <v>1600</v>
      </c>
      <c r="K43" s="155">
        <v>181550</v>
      </c>
      <c r="L43" s="155">
        <v>1296.7857142857142</v>
      </c>
      <c r="M43" s="155">
        <v>270.17252110708188</v>
      </c>
      <c r="N43" s="156">
        <v>0</v>
      </c>
      <c r="O43" s="156">
        <v>0</v>
      </c>
      <c r="P43" s="156">
        <v>0</v>
      </c>
      <c r="Q43" s="156">
        <v>0</v>
      </c>
      <c r="R43" s="158">
        <v>1</v>
      </c>
      <c r="S43" s="159">
        <v>23</v>
      </c>
      <c r="T43" s="159">
        <v>63</v>
      </c>
      <c r="U43" s="159">
        <v>54</v>
      </c>
      <c r="V43" s="159">
        <v>62</v>
      </c>
      <c r="W43" s="159">
        <v>78</v>
      </c>
      <c r="X43" s="157">
        <v>20.55</v>
      </c>
    </row>
    <row r="44" spans="1:24" s="154" customFormat="1" ht="11.35">
      <c r="A44" s="152">
        <v>31</v>
      </c>
      <c r="B44" s="152">
        <v>243</v>
      </c>
      <c r="C44" s="152">
        <v>17397</v>
      </c>
      <c r="D44" s="153">
        <v>124.26428571428572</v>
      </c>
      <c r="E44" s="153">
        <v>78.729626640781902</v>
      </c>
      <c r="F44" s="155">
        <v>20613.978000000003</v>
      </c>
      <c r="G44" s="155">
        <v>337431.18749999994</v>
      </c>
      <c r="H44" s="155">
        <v>2410.2227678571426</v>
      </c>
      <c r="I44" s="155">
        <v>3542.4695373695795</v>
      </c>
      <c r="J44" s="155">
        <v>1600</v>
      </c>
      <c r="K44" s="155">
        <v>175300</v>
      </c>
      <c r="L44" s="155">
        <v>1252.1428571428571</v>
      </c>
      <c r="M44" s="155">
        <v>287.18876983085153</v>
      </c>
      <c r="N44" s="156">
        <v>0</v>
      </c>
      <c r="O44" s="156">
        <v>0</v>
      </c>
      <c r="P44" s="156">
        <v>0</v>
      </c>
      <c r="Q44" s="156">
        <v>0</v>
      </c>
      <c r="R44" s="158">
        <v>1</v>
      </c>
      <c r="S44" s="159">
        <v>34</v>
      </c>
      <c r="T44" s="159">
        <v>58</v>
      </c>
      <c r="U44" s="159">
        <v>48</v>
      </c>
      <c r="V44" s="159">
        <v>83</v>
      </c>
      <c r="W44" s="159">
        <v>57</v>
      </c>
      <c r="X44" s="157">
        <v>20.399999999999999</v>
      </c>
    </row>
    <row r="45" spans="1:24" s="154" customFormat="1" ht="11.35">
      <c r="A45" s="152">
        <v>32</v>
      </c>
      <c r="B45" s="152">
        <v>84</v>
      </c>
      <c r="C45" s="152">
        <v>6954</v>
      </c>
      <c r="D45" s="153">
        <v>49.671428571428571</v>
      </c>
      <c r="E45" s="153">
        <v>23.911540471677569</v>
      </c>
      <c r="F45" s="155">
        <v>7228.2780000000012</v>
      </c>
      <c r="G45" s="155">
        <v>173387.94669999997</v>
      </c>
      <c r="H45" s="155">
        <v>1238.4853335714283</v>
      </c>
      <c r="I45" s="155">
        <v>1814.8783963038734</v>
      </c>
      <c r="J45" s="155">
        <v>1600</v>
      </c>
      <c r="K45" s="155">
        <v>177050</v>
      </c>
      <c r="L45" s="155">
        <v>1264.6428571428571</v>
      </c>
      <c r="M45" s="155">
        <v>276.76811766496286</v>
      </c>
      <c r="N45" s="156">
        <v>0</v>
      </c>
      <c r="O45" s="156">
        <v>0</v>
      </c>
      <c r="P45" s="156">
        <v>0</v>
      </c>
      <c r="Q45" s="156">
        <v>0</v>
      </c>
      <c r="R45" s="158">
        <v>1</v>
      </c>
      <c r="S45" s="159">
        <v>29</v>
      </c>
      <c r="T45" s="159">
        <v>63</v>
      </c>
      <c r="U45" s="159">
        <v>48</v>
      </c>
      <c r="V45" s="159">
        <v>68</v>
      </c>
      <c r="W45" s="159">
        <v>72</v>
      </c>
      <c r="X45" s="157">
        <v>19.399999999999999</v>
      </c>
    </row>
    <row r="46" spans="1:24" s="154" customFormat="1" ht="11.35">
      <c r="A46" s="152">
        <v>33</v>
      </c>
      <c r="B46" s="152">
        <v>138</v>
      </c>
      <c r="C46" s="152">
        <v>11091</v>
      </c>
      <c r="D46" s="153">
        <v>79.221428571428575</v>
      </c>
      <c r="E46" s="153">
        <v>39.068666327275409</v>
      </c>
      <c r="F46" s="155">
        <v>11779.416000000001</v>
      </c>
      <c r="G46" s="155">
        <v>280018.43290000001</v>
      </c>
      <c r="H46" s="155">
        <v>2000.1316635714286</v>
      </c>
      <c r="I46" s="155">
        <v>2812.2282601285315</v>
      </c>
      <c r="J46" s="155">
        <v>1600</v>
      </c>
      <c r="K46" s="155">
        <v>178900</v>
      </c>
      <c r="L46" s="155">
        <v>1277.8571428571429</v>
      </c>
      <c r="M46" s="155">
        <v>272.69448399864774</v>
      </c>
      <c r="N46" s="156">
        <v>3</v>
      </c>
      <c r="O46" s="156">
        <v>3</v>
      </c>
      <c r="P46" s="156">
        <v>2.1428571428571429E-2</v>
      </c>
      <c r="Q46" s="156">
        <v>0.25354627641855498</v>
      </c>
      <c r="R46" s="158">
        <v>0.99758454106280192</v>
      </c>
      <c r="S46" s="159">
        <v>26</v>
      </c>
      <c r="T46" s="159">
        <v>64</v>
      </c>
      <c r="U46" s="159">
        <v>50</v>
      </c>
      <c r="V46" s="159">
        <v>73</v>
      </c>
      <c r="W46" s="159">
        <v>67</v>
      </c>
      <c r="X46" s="157">
        <v>20.7</v>
      </c>
    </row>
    <row r="47" spans="1:24" s="154" customFormat="1" ht="11.35">
      <c r="A47" s="152">
        <v>34</v>
      </c>
      <c r="B47" s="152">
        <v>102</v>
      </c>
      <c r="C47" s="152">
        <v>6534</v>
      </c>
      <c r="D47" s="153">
        <v>46.671428571428571</v>
      </c>
      <c r="E47" s="153">
        <v>29.451690197651786</v>
      </c>
      <c r="F47" s="155">
        <v>9102.2760000000017</v>
      </c>
      <c r="G47" s="155">
        <v>167704.97340000008</v>
      </c>
      <c r="H47" s="155">
        <v>1197.8926671428576</v>
      </c>
      <c r="I47" s="155">
        <v>1936.4452707538705</v>
      </c>
      <c r="J47" s="155">
        <v>1600</v>
      </c>
      <c r="K47" s="155">
        <v>177400</v>
      </c>
      <c r="L47" s="155">
        <v>1267.1428571428571</v>
      </c>
      <c r="M47" s="155">
        <v>274.56777206985498</v>
      </c>
      <c r="N47" s="156">
        <v>3</v>
      </c>
      <c r="O47" s="156">
        <v>3</v>
      </c>
      <c r="P47" s="156">
        <v>2.1428571428571429E-2</v>
      </c>
      <c r="Q47" s="156">
        <v>0.25354627641855498</v>
      </c>
      <c r="R47" s="158">
        <v>0.99753086419753079</v>
      </c>
      <c r="S47" s="159">
        <v>28</v>
      </c>
      <c r="T47" s="159">
        <v>64</v>
      </c>
      <c r="U47" s="159">
        <v>48</v>
      </c>
      <c r="V47" s="159">
        <v>61</v>
      </c>
      <c r="W47" s="159">
        <v>79</v>
      </c>
      <c r="X47" s="157">
        <v>20.25</v>
      </c>
    </row>
    <row r="48" spans="1:24" s="154" customFormat="1" ht="11.35">
      <c r="A48" s="152">
        <v>35</v>
      </c>
      <c r="B48" s="152">
        <v>183</v>
      </c>
      <c r="C48" s="152">
        <v>8655</v>
      </c>
      <c r="D48" s="153">
        <v>61.821428571428569</v>
      </c>
      <c r="E48" s="153">
        <v>60.847287065803044</v>
      </c>
      <c r="F48" s="155">
        <v>15527.412000000002</v>
      </c>
      <c r="G48" s="155">
        <v>183970.08619999999</v>
      </c>
      <c r="H48" s="155">
        <v>1314.0720442857141</v>
      </c>
      <c r="I48" s="155">
        <v>2063.7631844147227</v>
      </c>
      <c r="J48" s="155">
        <v>1600</v>
      </c>
      <c r="K48" s="155">
        <v>179050</v>
      </c>
      <c r="L48" s="155">
        <v>1278.9285714285713</v>
      </c>
      <c r="M48" s="155">
        <v>255.30823923157539</v>
      </c>
      <c r="N48" s="156">
        <v>3</v>
      </c>
      <c r="O48" s="156">
        <v>15</v>
      </c>
      <c r="P48" s="156">
        <v>0.10714285714285714</v>
      </c>
      <c r="Q48" s="156">
        <v>0.55872965588545476</v>
      </c>
      <c r="R48" s="158">
        <v>0.98783454987834551</v>
      </c>
      <c r="S48" s="159">
        <v>21</v>
      </c>
      <c r="T48" s="159">
        <v>73</v>
      </c>
      <c r="U48" s="159">
        <v>46</v>
      </c>
      <c r="V48" s="159">
        <v>74</v>
      </c>
      <c r="W48" s="159">
        <v>66</v>
      </c>
      <c r="X48" s="157">
        <v>20.55</v>
      </c>
    </row>
    <row r="49" spans="1:24" s="154" customFormat="1" ht="11.35">
      <c r="A49" s="152">
        <v>36</v>
      </c>
      <c r="B49" s="152">
        <v>114</v>
      </c>
      <c r="C49" s="152">
        <v>9621</v>
      </c>
      <c r="D49" s="153">
        <v>68.721428571428575</v>
      </c>
      <c r="E49" s="153">
        <v>30.38365422373791</v>
      </c>
      <c r="F49" s="155">
        <v>10173.132000000001</v>
      </c>
      <c r="G49" s="155">
        <v>263815.78670000011</v>
      </c>
      <c r="H49" s="155">
        <v>1884.3984764285722</v>
      </c>
      <c r="I49" s="155">
        <v>2609.6736643966151</v>
      </c>
      <c r="J49" s="155">
        <v>1600</v>
      </c>
      <c r="K49" s="155">
        <v>180000</v>
      </c>
      <c r="L49" s="155">
        <v>1285.7142857142858</v>
      </c>
      <c r="M49" s="155">
        <v>269.17711763402082</v>
      </c>
      <c r="N49" s="156">
        <v>3</v>
      </c>
      <c r="O49" s="156">
        <v>3</v>
      </c>
      <c r="P49" s="156">
        <v>2.1428571428571429E-2</v>
      </c>
      <c r="Q49" s="156">
        <v>0.25354627641855498</v>
      </c>
      <c r="R49" s="158">
        <v>0.99753694581280783</v>
      </c>
      <c r="S49" s="159">
        <v>24</v>
      </c>
      <c r="T49" s="159">
        <v>65</v>
      </c>
      <c r="U49" s="159">
        <v>51</v>
      </c>
      <c r="V49" s="159">
        <v>67</v>
      </c>
      <c r="W49" s="159">
        <v>73</v>
      </c>
      <c r="X49" s="157">
        <v>20.3</v>
      </c>
    </row>
    <row r="50" spans="1:24" s="154" customFormat="1" ht="11.35">
      <c r="A50" s="152">
        <v>37</v>
      </c>
      <c r="B50" s="152">
        <v>207</v>
      </c>
      <c r="C50" s="152">
        <v>14706</v>
      </c>
      <c r="D50" s="153">
        <v>105.04285714285714</v>
      </c>
      <c r="E50" s="153">
        <v>51.876703775931098</v>
      </c>
      <c r="F50" s="155">
        <v>15259.698000000002</v>
      </c>
      <c r="G50" s="155">
        <v>416429.12699999998</v>
      </c>
      <c r="H50" s="155">
        <v>2974.493764285714</v>
      </c>
      <c r="I50" s="155">
        <v>3901.776111480312</v>
      </c>
      <c r="J50" s="155">
        <v>1600</v>
      </c>
      <c r="K50" s="155">
        <v>182150</v>
      </c>
      <c r="L50" s="155">
        <v>1301.0714285714287</v>
      </c>
      <c r="M50" s="155">
        <v>285.34138692357578</v>
      </c>
      <c r="N50" s="156">
        <v>3</v>
      </c>
      <c r="O50" s="156">
        <v>3</v>
      </c>
      <c r="P50" s="156">
        <v>2.1428571428571429E-2</v>
      </c>
      <c r="Q50" s="156">
        <v>0.25354627641855498</v>
      </c>
      <c r="R50" s="158">
        <v>0.99760191846522783</v>
      </c>
      <c r="S50" s="159">
        <v>27</v>
      </c>
      <c r="T50" s="159">
        <v>54</v>
      </c>
      <c r="U50" s="159">
        <v>59</v>
      </c>
      <c r="V50" s="159">
        <v>70</v>
      </c>
      <c r="W50" s="159">
        <v>70</v>
      </c>
      <c r="X50" s="157">
        <v>20.85</v>
      </c>
    </row>
    <row r="51" spans="1:24" s="154" customFormat="1" ht="11.35">
      <c r="A51" s="152">
        <v>38</v>
      </c>
      <c r="B51" s="152">
        <v>162</v>
      </c>
      <c r="C51" s="152">
        <v>11766</v>
      </c>
      <c r="D51" s="153">
        <v>84.042857142857144</v>
      </c>
      <c r="E51" s="153">
        <v>42.978306629029362</v>
      </c>
      <c r="F51" s="155">
        <v>13117.986000000003</v>
      </c>
      <c r="G51" s="155">
        <v>280573.1958000001</v>
      </c>
      <c r="H51" s="155">
        <v>2004.0942557142864</v>
      </c>
      <c r="I51" s="155">
        <v>2873.2262154732775</v>
      </c>
      <c r="J51" s="155">
        <v>1600</v>
      </c>
      <c r="K51" s="155">
        <v>176250</v>
      </c>
      <c r="L51" s="155">
        <v>1258.9285714285713</v>
      </c>
      <c r="M51" s="155">
        <v>273.87886948252094</v>
      </c>
      <c r="N51" s="156">
        <v>0</v>
      </c>
      <c r="O51" s="156">
        <v>0</v>
      </c>
      <c r="P51" s="156">
        <v>0</v>
      </c>
      <c r="Q51" s="156">
        <v>0</v>
      </c>
      <c r="R51" s="158">
        <v>1</v>
      </c>
      <c r="S51" s="159">
        <v>29</v>
      </c>
      <c r="T51" s="159">
        <v>65</v>
      </c>
      <c r="U51" s="159">
        <v>46</v>
      </c>
      <c r="V51" s="159">
        <v>67</v>
      </c>
      <c r="W51" s="159">
        <v>73</v>
      </c>
      <c r="X51" s="157">
        <v>20.3</v>
      </c>
    </row>
    <row r="52" spans="1:24" s="154" customFormat="1" ht="11.35">
      <c r="A52" s="152">
        <v>39</v>
      </c>
      <c r="B52" s="152">
        <v>180</v>
      </c>
      <c r="C52" s="152">
        <v>13389</v>
      </c>
      <c r="D52" s="153">
        <v>95.635714285714286</v>
      </c>
      <c r="E52" s="153">
        <v>43.049780573189857</v>
      </c>
      <c r="F52" s="155">
        <v>13921.128000000002</v>
      </c>
      <c r="G52" s="155">
        <v>396123.02010000002</v>
      </c>
      <c r="H52" s="155">
        <v>2829.4501435714287</v>
      </c>
      <c r="I52" s="155">
        <v>3510.1709640341987</v>
      </c>
      <c r="J52" s="155">
        <v>1600</v>
      </c>
      <c r="K52" s="155">
        <v>179600</v>
      </c>
      <c r="L52" s="155">
        <v>1282.8571428571429</v>
      </c>
      <c r="M52" s="155">
        <v>294.78509600437792</v>
      </c>
      <c r="N52" s="156">
        <v>0</v>
      </c>
      <c r="O52" s="156">
        <v>0</v>
      </c>
      <c r="P52" s="156">
        <v>0</v>
      </c>
      <c r="Q52" s="156">
        <v>0</v>
      </c>
      <c r="R52" s="158">
        <v>1</v>
      </c>
      <c r="S52" s="159">
        <v>32</v>
      </c>
      <c r="T52" s="159">
        <v>51</v>
      </c>
      <c r="U52" s="159">
        <v>57</v>
      </c>
      <c r="V52" s="159">
        <v>66</v>
      </c>
      <c r="W52" s="159">
        <v>74</v>
      </c>
      <c r="X52" s="157">
        <v>20.2</v>
      </c>
    </row>
    <row r="53" spans="1:24" s="154" customFormat="1" ht="11.35">
      <c r="A53" s="152">
        <v>40</v>
      </c>
      <c r="B53" s="152">
        <v>213</v>
      </c>
      <c r="C53" s="152">
        <v>13740</v>
      </c>
      <c r="D53" s="153">
        <v>98.142857142857139</v>
      </c>
      <c r="E53" s="153">
        <v>62.376966260275601</v>
      </c>
      <c r="F53" s="155">
        <v>15527.412000000002</v>
      </c>
      <c r="G53" s="155">
        <v>250590.71510000012</v>
      </c>
      <c r="H53" s="155">
        <v>1789.933679285715</v>
      </c>
      <c r="I53" s="155">
        <v>2872.5212277725414</v>
      </c>
      <c r="J53" s="155">
        <v>1600</v>
      </c>
      <c r="K53" s="155">
        <v>173100</v>
      </c>
      <c r="L53" s="155">
        <v>1236.4285714285713</v>
      </c>
      <c r="M53" s="155">
        <v>264.56444844165958</v>
      </c>
      <c r="N53" s="156">
        <v>3</v>
      </c>
      <c r="O53" s="156">
        <v>3</v>
      </c>
      <c r="P53" s="156">
        <v>2.1428571428571429E-2</v>
      </c>
      <c r="Q53" s="156">
        <v>0.25354627641855498</v>
      </c>
      <c r="R53" s="158">
        <v>0.99755501222493881</v>
      </c>
      <c r="S53" s="159">
        <v>30</v>
      </c>
      <c r="T53" s="159">
        <v>71</v>
      </c>
      <c r="U53" s="159">
        <v>39</v>
      </c>
      <c r="V53" s="159">
        <v>80</v>
      </c>
      <c r="W53" s="159">
        <v>60</v>
      </c>
      <c r="X53" s="157">
        <v>20.45</v>
      </c>
    </row>
    <row r="54" spans="1:24" s="154" customFormat="1" ht="11.35">
      <c r="A54" s="152">
        <v>41</v>
      </c>
      <c r="B54" s="152">
        <v>198</v>
      </c>
      <c r="C54" s="152">
        <v>12873</v>
      </c>
      <c r="D54" s="153">
        <v>91.95</v>
      </c>
      <c r="E54" s="153">
        <v>61.50057904622998</v>
      </c>
      <c r="F54" s="155">
        <v>16865.982000000004</v>
      </c>
      <c r="G54" s="155">
        <v>372515.10720000009</v>
      </c>
      <c r="H54" s="155">
        <v>2660.8221942857149</v>
      </c>
      <c r="I54" s="155">
        <v>4057.4897791888666</v>
      </c>
      <c r="J54" s="155">
        <v>1600</v>
      </c>
      <c r="K54" s="155">
        <v>179750</v>
      </c>
      <c r="L54" s="155">
        <v>1283.9285714285713</v>
      </c>
      <c r="M54" s="155">
        <v>278.76060854367933</v>
      </c>
      <c r="N54" s="156">
        <v>3</v>
      </c>
      <c r="O54" s="156">
        <v>6</v>
      </c>
      <c r="P54" s="156">
        <v>4.2857142857142858E-2</v>
      </c>
      <c r="Q54" s="156">
        <v>0.35727643956068428</v>
      </c>
      <c r="R54" s="158">
        <v>0.99514563106796106</v>
      </c>
      <c r="S54" s="159">
        <v>27</v>
      </c>
      <c r="T54" s="159">
        <v>60</v>
      </c>
      <c r="U54" s="159">
        <v>53</v>
      </c>
      <c r="V54" s="159">
        <v>68</v>
      </c>
      <c r="W54" s="159">
        <v>72</v>
      </c>
      <c r="X54" s="157">
        <v>20.6</v>
      </c>
    </row>
    <row r="55" spans="1:24" s="154" customFormat="1" ht="11.35">
      <c r="A55" s="152">
        <v>42</v>
      </c>
      <c r="B55" s="152">
        <v>210</v>
      </c>
      <c r="C55" s="152">
        <v>16314</v>
      </c>
      <c r="D55" s="153">
        <v>116.52857142857142</v>
      </c>
      <c r="E55" s="153">
        <v>60.346772827967008</v>
      </c>
      <c r="F55" s="155">
        <v>18472.266000000003</v>
      </c>
      <c r="G55" s="155">
        <v>481279.86890000018</v>
      </c>
      <c r="H55" s="155">
        <v>3437.7133492857156</v>
      </c>
      <c r="I55" s="155">
        <v>4609.0372351457891</v>
      </c>
      <c r="J55" s="155">
        <v>1600</v>
      </c>
      <c r="K55" s="155">
        <v>185950</v>
      </c>
      <c r="L55" s="155">
        <v>1328.2142857142858</v>
      </c>
      <c r="M55" s="155">
        <v>251.84289912089162</v>
      </c>
      <c r="N55" s="156">
        <v>6</v>
      </c>
      <c r="O55" s="156">
        <v>6</v>
      </c>
      <c r="P55" s="156">
        <v>4.2857142857142858E-2</v>
      </c>
      <c r="Q55" s="156">
        <v>0.50709255283710997</v>
      </c>
      <c r="R55" s="158">
        <v>0.99540229885057463</v>
      </c>
      <c r="S55" s="159">
        <v>15</v>
      </c>
      <c r="T55" s="159">
        <v>67</v>
      </c>
      <c r="U55" s="159">
        <v>58</v>
      </c>
      <c r="V55" s="159">
        <v>66</v>
      </c>
      <c r="W55" s="159">
        <v>74</v>
      </c>
      <c r="X55" s="157">
        <v>21.75</v>
      </c>
    </row>
    <row r="56" spans="1:24" s="154" customFormat="1" ht="11.35">
      <c r="A56" s="152">
        <v>43</v>
      </c>
      <c r="B56" s="152">
        <v>249</v>
      </c>
      <c r="C56" s="152">
        <v>17280</v>
      </c>
      <c r="D56" s="153">
        <v>123.42857142857143</v>
      </c>
      <c r="E56" s="153">
        <v>67.780660094429507</v>
      </c>
      <c r="F56" s="155">
        <v>21149.406000000003</v>
      </c>
      <c r="G56" s="155">
        <v>406266.40609999996</v>
      </c>
      <c r="H56" s="155">
        <v>2901.9029007142854</v>
      </c>
      <c r="I56" s="155">
        <v>4810.5643760505418</v>
      </c>
      <c r="J56" s="155">
        <v>1600</v>
      </c>
      <c r="K56" s="155">
        <v>175850</v>
      </c>
      <c r="L56" s="155">
        <v>1256.0714285714287</v>
      </c>
      <c r="M56" s="155">
        <v>272.37747936298194</v>
      </c>
      <c r="N56" s="156">
        <v>0</v>
      </c>
      <c r="O56" s="156">
        <v>0</v>
      </c>
      <c r="P56" s="156">
        <v>0</v>
      </c>
      <c r="Q56" s="156">
        <v>0</v>
      </c>
      <c r="R56" s="158">
        <v>1</v>
      </c>
      <c r="S56" s="159">
        <v>29</v>
      </c>
      <c r="T56" s="159">
        <v>66</v>
      </c>
      <c r="U56" s="159">
        <v>45</v>
      </c>
      <c r="V56" s="159">
        <v>71</v>
      </c>
      <c r="W56" s="159">
        <v>69</v>
      </c>
      <c r="X56" s="157">
        <v>21.1</v>
      </c>
    </row>
    <row r="57" spans="1:24" s="154" customFormat="1" ht="11.35">
      <c r="A57" s="152">
        <v>44</v>
      </c>
      <c r="B57" s="152">
        <v>114</v>
      </c>
      <c r="C57" s="152">
        <v>8916</v>
      </c>
      <c r="D57" s="153">
        <v>63.685714285714283</v>
      </c>
      <c r="E57" s="153">
        <v>32.822628997480834</v>
      </c>
      <c r="F57" s="155">
        <v>8834.5620000000017</v>
      </c>
      <c r="G57" s="155">
        <v>186535.67869999999</v>
      </c>
      <c r="H57" s="155">
        <v>1332.3977049999999</v>
      </c>
      <c r="I57" s="155">
        <v>1972.7096995025006</v>
      </c>
      <c r="J57" s="155">
        <v>1600</v>
      </c>
      <c r="K57" s="155">
        <v>174350</v>
      </c>
      <c r="L57" s="155">
        <v>1245.3571428571429</v>
      </c>
      <c r="M57" s="155">
        <v>273.39435957585715</v>
      </c>
      <c r="N57" s="156">
        <v>6</v>
      </c>
      <c r="O57" s="156">
        <v>9</v>
      </c>
      <c r="P57" s="156">
        <v>6.4285714285714279E-2</v>
      </c>
      <c r="Q57" s="156">
        <v>0.56531285392783426</v>
      </c>
      <c r="R57" s="158">
        <v>0.99251870324189528</v>
      </c>
      <c r="S57" s="159">
        <v>31</v>
      </c>
      <c r="T57" s="159">
        <v>66</v>
      </c>
      <c r="U57" s="159">
        <v>43</v>
      </c>
      <c r="V57" s="159">
        <v>72</v>
      </c>
      <c r="W57" s="159">
        <v>68</v>
      </c>
      <c r="X57" s="157">
        <v>20.05</v>
      </c>
    </row>
    <row r="58" spans="1:24" s="154" customFormat="1" ht="11.35">
      <c r="A58" s="152">
        <v>45</v>
      </c>
      <c r="B58" s="152">
        <v>147</v>
      </c>
      <c r="C58" s="152">
        <v>9600</v>
      </c>
      <c r="D58" s="153">
        <v>68.571428571428569</v>
      </c>
      <c r="E58" s="153">
        <v>42.023998429322106</v>
      </c>
      <c r="F58" s="155">
        <v>12850.272000000003</v>
      </c>
      <c r="G58" s="155">
        <v>214502.86790000001</v>
      </c>
      <c r="H58" s="155">
        <v>1532.1633421428571</v>
      </c>
      <c r="I58" s="155">
        <v>2093.648828698842</v>
      </c>
      <c r="J58" s="155">
        <v>1600</v>
      </c>
      <c r="K58" s="155">
        <v>178500</v>
      </c>
      <c r="L58" s="155">
        <v>1275</v>
      </c>
      <c r="M58" s="155">
        <v>271.3873230950382</v>
      </c>
      <c r="N58" s="156">
        <v>3</v>
      </c>
      <c r="O58" s="156">
        <v>3</v>
      </c>
      <c r="P58" s="156">
        <v>2.1428571428571429E-2</v>
      </c>
      <c r="Q58" s="156">
        <v>0.25354627641855498</v>
      </c>
      <c r="R58" s="158">
        <v>0.99759036144578306</v>
      </c>
      <c r="S58" s="159">
        <v>26</v>
      </c>
      <c r="T58" s="159">
        <v>65</v>
      </c>
      <c r="U58" s="159">
        <v>49</v>
      </c>
      <c r="V58" s="159">
        <v>66</v>
      </c>
      <c r="W58" s="159">
        <v>74</v>
      </c>
      <c r="X58" s="157">
        <v>20.75</v>
      </c>
    </row>
    <row r="59" spans="1:24" s="154" customFormat="1" ht="11.35">
      <c r="A59" s="152">
        <v>46</v>
      </c>
      <c r="B59" s="152">
        <v>207</v>
      </c>
      <c r="C59" s="152">
        <v>12537</v>
      </c>
      <c r="D59" s="153">
        <v>89.55</v>
      </c>
      <c r="E59" s="153">
        <v>56.110928801217071</v>
      </c>
      <c r="F59" s="155">
        <v>16330.554000000002</v>
      </c>
      <c r="G59" s="155">
        <v>296323.70279999997</v>
      </c>
      <c r="H59" s="155">
        <v>2116.5978771428568</v>
      </c>
      <c r="I59" s="155">
        <v>3358.3144821480996</v>
      </c>
      <c r="J59" s="155">
        <v>1600</v>
      </c>
      <c r="K59" s="155">
        <v>178200</v>
      </c>
      <c r="L59" s="155">
        <v>1272.8571428571429</v>
      </c>
      <c r="M59" s="155">
        <v>277.27939760664094</v>
      </c>
      <c r="N59" s="156">
        <v>0</v>
      </c>
      <c r="O59" s="156">
        <v>0</v>
      </c>
      <c r="P59" s="156">
        <v>0</v>
      </c>
      <c r="Q59" s="156">
        <v>0</v>
      </c>
      <c r="R59" s="158">
        <v>1</v>
      </c>
      <c r="S59" s="159">
        <v>28</v>
      </c>
      <c r="T59" s="159">
        <v>62</v>
      </c>
      <c r="U59" s="159">
        <v>50</v>
      </c>
      <c r="V59" s="159">
        <v>76</v>
      </c>
      <c r="W59" s="159">
        <v>64</v>
      </c>
      <c r="X59" s="157">
        <v>20.6</v>
      </c>
    </row>
    <row r="60" spans="1:24" s="154" customFormat="1" ht="11.35">
      <c r="A60" s="152">
        <v>47</v>
      </c>
      <c r="B60" s="152">
        <v>108</v>
      </c>
      <c r="C60" s="152">
        <v>5223</v>
      </c>
      <c r="D60" s="153">
        <v>37.307142857142857</v>
      </c>
      <c r="E60" s="153">
        <v>26.490909647203125</v>
      </c>
      <c r="F60" s="155">
        <v>9102.2760000000017</v>
      </c>
      <c r="G60" s="155">
        <v>145087.60230000006</v>
      </c>
      <c r="H60" s="155">
        <v>1036.3400164285717</v>
      </c>
      <c r="I60" s="155">
        <v>1750.7845936195172</v>
      </c>
      <c r="J60" s="155">
        <v>1600</v>
      </c>
      <c r="K60" s="155">
        <v>176250</v>
      </c>
      <c r="L60" s="155">
        <v>1258.9285714285713</v>
      </c>
      <c r="M60" s="155">
        <v>273.87886948252094</v>
      </c>
      <c r="N60" s="156">
        <v>6</v>
      </c>
      <c r="O60" s="156">
        <v>18</v>
      </c>
      <c r="P60" s="156">
        <v>0.12857142857142856</v>
      </c>
      <c r="Q60" s="156">
        <v>0.70805089788654629</v>
      </c>
      <c r="R60" s="158">
        <v>0.9850746268656716</v>
      </c>
      <c r="S60" s="159">
        <v>29</v>
      </c>
      <c r="T60" s="159">
        <v>65</v>
      </c>
      <c r="U60" s="159">
        <v>46</v>
      </c>
      <c r="V60" s="159">
        <v>71</v>
      </c>
      <c r="W60" s="159">
        <v>69</v>
      </c>
      <c r="X60" s="157">
        <v>20.100000000000001</v>
      </c>
    </row>
    <row r="61" spans="1:24" s="154" customFormat="1" ht="11.35">
      <c r="A61" s="152">
        <v>48</v>
      </c>
      <c r="B61" s="152">
        <v>186</v>
      </c>
      <c r="C61" s="152">
        <v>11145</v>
      </c>
      <c r="D61" s="153">
        <v>79.607142857142861</v>
      </c>
      <c r="E61" s="153">
        <v>55.848935045664398</v>
      </c>
      <c r="F61" s="155">
        <v>16598.268000000004</v>
      </c>
      <c r="G61" s="155">
        <v>267596.50329999998</v>
      </c>
      <c r="H61" s="155">
        <v>1911.4035949999998</v>
      </c>
      <c r="I61" s="155">
        <v>3197.5160408515753</v>
      </c>
      <c r="J61" s="155">
        <v>1600</v>
      </c>
      <c r="K61" s="155">
        <v>176900</v>
      </c>
      <c r="L61" s="155">
        <v>1263.5714285714287</v>
      </c>
      <c r="M61" s="155">
        <v>265.78530695587381</v>
      </c>
      <c r="N61" s="156">
        <v>6</v>
      </c>
      <c r="O61" s="156">
        <v>9</v>
      </c>
      <c r="P61" s="156">
        <v>6.4285714285714279E-2</v>
      </c>
      <c r="Q61" s="156">
        <v>0.56531285392783426</v>
      </c>
      <c r="R61" s="158">
        <v>0.9928057553956835</v>
      </c>
      <c r="S61" s="159">
        <v>26</v>
      </c>
      <c r="T61" s="159">
        <v>69</v>
      </c>
      <c r="U61" s="159">
        <v>45</v>
      </c>
      <c r="V61" s="159">
        <v>60</v>
      </c>
      <c r="W61" s="159">
        <v>80</v>
      </c>
      <c r="X61" s="157">
        <v>20.85</v>
      </c>
    </row>
    <row r="62" spans="1:24" s="154" customFormat="1" ht="11.35">
      <c r="A62" s="152">
        <v>49</v>
      </c>
      <c r="B62" s="152">
        <v>114</v>
      </c>
      <c r="C62" s="152">
        <v>6003</v>
      </c>
      <c r="D62" s="153">
        <v>42.878571428571426</v>
      </c>
      <c r="E62" s="153">
        <v>34.166428863049966</v>
      </c>
      <c r="F62" s="155">
        <v>8566.8480000000018</v>
      </c>
      <c r="G62" s="155">
        <v>144433.19030000002</v>
      </c>
      <c r="H62" s="155">
        <v>1031.665645</v>
      </c>
      <c r="I62" s="155">
        <v>1691.5420811354543</v>
      </c>
      <c r="J62" s="155">
        <v>1600</v>
      </c>
      <c r="K62" s="155">
        <v>177300</v>
      </c>
      <c r="L62" s="155">
        <v>1266.4285714285713</v>
      </c>
      <c r="M62" s="155">
        <v>294.15424776800177</v>
      </c>
      <c r="N62" s="156">
        <v>6</v>
      </c>
      <c r="O62" s="156">
        <v>12</v>
      </c>
      <c r="P62" s="156">
        <v>8.5714285714285715E-2</v>
      </c>
      <c r="Q62" s="156">
        <v>0.61732439947157391</v>
      </c>
      <c r="R62" s="158">
        <v>0.99009900990099009</v>
      </c>
      <c r="S62" s="159">
        <v>34</v>
      </c>
      <c r="T62" s="159">
        <v>53</v>
      </c>
      <c r="U62" s="159">
        <v>53</v>
      </c>
      <c r="V62" s="159">
        <v>64</v>
      </c>
      <c r="W62" s="159">
        <v>76</v>
      </c>
      <c r="X62" s="157">
        <v>20.2</v>
      </c>
    </row>
    <row r="63" spans="1:24" s="154" customFormat="1" ht="11.35">
      <c r="A63" s="152">
        <v>50</v>
      </c>
      <c r="B63" s="152">
        <v>216</v>
      </c>
      <c r="C63" s="152">
        <v>16197</v>
      </c>
      <c r="D63" s="153">
        <v>115.69285714285714</v>
      </c>
      <c r="E63" s="153">
        <v>52.908893654557069</v>
      </c>
      <c r="F63" s="155">
        <v>18739.980000000003</v>
      </c>
      <c r="G63" s="155">
        <v>425642.95050000021</v>
      </c>
      <c r="H63" s="155">
        <v>3040.3067892857157</v>
      </c>
      <c r="I63" s="155">
        <v>4378.3354419504512</v>
      </c>
      <c r="J63" s="155">
        <v>1600</v>
      </c>
      <c r="K63" s="155">
        <v>178400</v>
      </c>
      <c r="L63" s="155">
        <v>1274.2857142857142</v>
      </c>
      <c r="M63" s="155">
        <v>291.20721900180752</v>
      </c>
      <c r="N63" s="156">
        <v>0</v>
      </c>
      <c r="O63" s="156">
        <v>0</v>
      </c>
      <c r="P63" s="156">
        <v>0</v>
      </c>
      <c r="Q63" s="156">
        <v>0</v>
      </c>
      <c r="R63" s="158">
        <v>1</v>
      </c>
      <c r="S63" s="159">
        <v>32</v>
      </c>
      <c r="T63" s="159">
        <v>54</v>
      </c>
      <c r="U63" s="159">
        <v>54</v>
      </c>
      <c r="V63" s="159">
        <v>73</v>
      </c>
      <c r="W63" s="159">
        <v>67</v>
      </c>
      <c r="X63" s="157">
        <v>20.399999999999999</v>
      </c>
    </row>
    <row r="64" spans="1:24" s="154" customFormat="1" ht="11.35">
      <c r="A64" s="152">
        <v>51</v>
      </c>
      <c r="B64" s="152">
        <v>120</v>
      </c>
      <c r="C64" s="152">
        <v>8649</v>
      </c>
      <c r="D64" s="153">
        <v>61.778571428571432</v>
      </c>
      <c r="E64" s="153">
        <v>25.151073852424528</v>
      </c>
      <c r="F64" s="155">
        <v>10173.132000000001</v>
      </c>
      <c r="G64" s="155">
        <v>245776.32500000013</v>
      </c>
      <c r="H64" s="155">
        <v>1755.5451785714295</v>
      </c>
      <c r="I64" s="155">
        <v>2230.2829769275381</v>
      </c>
      <c r="J64" s="155">
        <v>1600</v>
      </c>
      <c r="K64" s="155">
        <v>182250</v>
      </c>
      <c r="L64" s="155">
        <v>1301.7857142857142</v>
      </c>
      <c r="M64" s="155">
        <v>292.12756614596265</v>
      </c>
      <c r="N64" s="156">
        <v>0</v>
      </c>
      <c r="O64" s="156">
        <v>0</v>
      </c>
      <c r="P64" s="156">
        <v>0</v>
      </c>
      <c r="Q64" s="156">
        <v>0</v>
      </c>
      <c r="R64" s="158">
        <v>1</v>
      </c>
      <c r="S64" s="159">
        <v>29</v>
      </c>
      <c r="T64" s="159">
        <v>50</v>
      </c>
      <c r="U64" s="159">
        <v>61</v>
      </c>
      <c r="V64" s="159">
        <v>61</v>
      </c>
      <c r="W64" s="159">
        <v>79</v>
      </c>
      <c r="X64" s="157">
        <v>20.25</v>
      </c>
    </row>
    <row r="65" spans="1:24" s="154" customFormat="1" ht="11.35">
      <c r="A65" s="152">
        <v>52</v>
      </c>
      <c r="B65" s="152">
        <v>192</v>
      </c>
      <c r="C65" s="152">
        <v>12504</v>
      </c>
      <c r="D65" s="153">
        <v>89.314285714285717</v>
      </c>
      <c r="E65" s="153">
        <v>56.999821495907007</v>
      </c>
      <c r="F65" s="155">
        <v>15795.126000000002</v>
      </c>
      <c r="G65" s="155">
        <v>297854.1345000001</v>
      </c>
      <c r="H65" s="155">
        <v>2127.529532142858</v>
      </c>
      <c r="I65" s="155">
        <v>3340.0937291272303</v>
      </c>
      <c r="J65" s="155">
        <v>1600</v>
      </c>
      <c r="K65" s="155">
        <v>174100</v>
      </c>
      <c r="L65" s="155">
        <v>1243.5714285714287</v>
      </c>
      <c r="M65" s="155">
        <v>282.5782413547675</v>
      </c>
      <c r="N65" s="156">
        <v>0</v>
      </c>
      <c r="O65" s="156">
        <v>0</v>
      </c>
      <c r="P65" s="156">
        <v>0</v>
      </c>
      <c r="Q65" s="156">
        <v>0</v>
      </c>
      <c r="R65" s="158">
        <v>1</v>
      </c>
      <c r="S65" s="159">
        <v>34</v>
      </c>
      <c r="T65" s="159">
        <v>61</v>
      </c>
      <c r="U65" s="159">
        <v>45</v>
      </c>
      <c r="V65" s="159">
        <v>72</v>
      </c>
      <c r="W65" s="159">
        <v>68</v>
      </c>
      <c r="X65" s="157">
        <v>20.7</v>
      </c>
    </row>
    <row r="66" spans="1:24" s="154" customFormat="1" ht="11.35">
      <c r="A66" s="152">
        <v>53</v>
      </c>
      <c r="B66" s="152">
        <v>132</v>
      </c>
      <c r="C66" s="152">
        <v>12246</v>
      </c>
      <c r="D66" s="153">
        <v>87.471428571428575</v>
      </c>
      <c r="E66" s="153">
        <v>39.929874295492773</v>
      </c>
      <c r="F66" s="155">
        <v>11243.988000000001</v>
      </c>
      <c r="G66" s="155">
        <v>302707.1943999998</v>
      </c>
      <c r="H66" s="155">
        <v>2162.1942457142845</v>
      </c>
      <c r="I66" s="155">
        <v>2972.5182732024869</v>
      </c>
      <c r="J66" s="155">
        <v>1600</v>
      </c>
      <c r="K66" s="155">
        <v>179250</v>
      </c>
      <c r="L66" s="155">
        <v>1280.3571428571429</v>
      </c>
      <c r="M66" s="155">
        <v>270.337946548937</v>
      </c>
      <c r="N66" s="156">
        <v>0</v>
      </c>
      <c r="O66" s="156">
        <v>0</v>
      </c>
      <c r="P66" s="156">
        <v>0</v>
      </c>
      <c r="Q66" s="156">
        <v>0</v>
      </c>
      <c r="R66" s="158">
        <v>1</v>
      </c>
      <c r="S66" s="159">
        <v>25</v>
      </c>
      <c r="T66" s="159">
        <v>65</v>
      </c>
      <c r="U66" s="159">
        <v>50</v>
      </c>
      <c r="V66" s="159">
        <v>67</v>
      </c>
      <c r="W66" s="159">
        <v>73</v>
      </c>
      <c r="X66" s="157">
        <v>20.3</v>
      </c>
    </row>
    <row r="67" spans="1:24" s="154" customFormat="1" ht="11.35">
      <c r="A67" s="152">
        <v>54</v>
      </c>
      <c r="B67" s="152">
        <v>138</v>
      </c>
      <c r="C67" s="152">
        <v>7983</v>
      </c>
      <c r="D67" s="153">
        <v>57.021428571428572</v>
      </c>
      <c r="E67" s="153">
        <v>35.437140183983828</v>
      </c>
      <c r="F67" s="155">
        <v>12314.844000000003</v>
      </c>
      <c r="G67" s="155">
        <v>152601.44190000001</v>
      </c>
      <c r="H67" s="155">
        <v>1090.0102992857144</v>
      </c>
      <c r="I67" s="155">
        <v>1704.9599337194884</v>
      </c>
      <c r="J67" s="155">
        <v>1600</v>
      </c>
      <c r="K67" s="155">
        <v>173600</v>
      </c>
      <c r="L67" s="155">
        <v>1240</v>
      </c>
      <c r="M67" s="155">
        <v>273.74303972623881</v>
      </c>
      <c r="N67" s="156">
        <v>0</v>
      </c>
      <c r="O67" s="156">
        <v>0</v>
      </c>
      <c r="P67" s="156">
        <v>0</v>
      </c>
      <c r="Q67" s="156">
        <v>0</v>
      </c>
      <c r="R67" s="158">
        <v>1</v>
      </c>
      <c r="S67" s="159">
        <v>32</v>
      </c>
      <c r="T67" s="159">
        <v>66</v>
      </c>
      <c r="U67" s="159">
        <v>42</v>
      </c>
      <c r="V67" s="159">
        <v>70</v>
      </c>
      <c r="W67" s="159">
        <v>70</v>
      </c>
      <c r="X67" s="157">
        <v>19.5</v>
      </c>
    </row>
    <row r="68" spans="1:24" s="154" customFormat="1" ht="11.35">
      <c r="A68" s="152">
        <v>55</v>
      </c>
      <c r="B68" s="152">
        <v>132</v>
      </c>
      <c r="C68" s="152">
        <v>9207</v>
      </c>
      <c r="D68" s="153">
        <v>65.76428571428572</v>
      </c>
      <c r="E68" s="153">
        <v>41.478886145712771</v>
      </c>
      <c r="F68" s="155">
        <v>11243.988000000001</v>
      </c>
      <c r="G68" s="155">
        <v>208650.34240000008</v>
      </c>
      <c r="H68" s="155">
        <v>1490.3595885714292</v>
      </c>
      <c r="I68" s="155">
        <v>2606.1686482423843</v>
      </c>
      <c r="J68" s="155">
        <v>1600</v>
      </c>
      <c r="K68" s="155">
        <v>174650</v>
      </c>
      <c r="L68" s="155">
        <v>1247.5</v>
      </c>
      <c r="M68" s="155">
        <v>267.63855417979909</v>
      </c>
      <c r="N68" s="156">
        <v>0</v>
      </c>
      <c r="O68" s="156">
        <v>0</v>
      </c>
      <c r="P68" s="156">
        <v>0</v>
      </c>
      <c r="Q68" s="156">
        <v>0</v>
      </c>
      <c r="R68" s="158">
        <v>1</v>
      </c>
      <c r="S68" s="159">
        <v>29</v>
      </c>
      <c r="T68" s="159">
        <v>69</v>
      </c>
      <c r="U68" s="159">
        <v>42</v>
      </c>
      <c r="V68" s="159">
        <v>73</v>
      </c>
      <c r="W68" s="159">
        <v>67</v>
      </c>
      <c r="X68" s="157">
        <v>20.25</v>
      </c>
    </row>
    <row r="69" spans="1:24" s="154" customFormat="1" ht="11.35">
      <c r="A69" s="152">
        <v>56</v>
      </c>
      <c r="B69" s="152">
        <v>108</v>
      </c>
      <c r="C69" s="152">
        <v>6516</v>
      </c>
      <c r="D69" s="153">
        <v>46.542857142857144</v>
      </c>
      <c r="E69" s="153">
        <v>30.141004701898655</v>
      </c>
      <c r="F69" s="155">
        <v>9637.7040000000015</v>
      </c>
      <c r="G69" s="155">
        <v>143084.20920000004</v>
      </c>
      <c r="H69" s="155">
        <v>1022.030065714286</v>
      </c>
      <c r="I69" s="155">
        <v>1707.9253032989427</v>
      </c>
      <c r="J69" s="155">
        <v>1600</v>
      </c>
      <c r="K69" s="155">
        <v>170050</v>
      </c>
      <c r="L69" s="155">
        <v>1214.6428571428571</v>
      </c>
      <c r="M69" s="155">
        <v>288.2904478520112</v>
      </c>
      <c r="N69" s="156">
        <v>6</v>
      </c>
      <c r="O69" s="156">
        <v>39</v>
      </c>
      <c r="P69" s="156">
        <v>0.27857142857142858</v>
      </c>
      <c r="Q69" s="156">
        <v>1.073338482706353</v>
      </c>
      <c r="R69" s="158">
        <v>0.96790123456790134</v>
      </c>
      <c r="S69" s="159">
        <v>41</v>
      </c>
      <c r="T69" s="159">
        <v>58</v>
      </c>
      <c r="U69" s="159">
        <v>41</v>
      </c>
      <c r="V69" s="159">
        <v>72</v>
      </c>
      <c r="W69" s="159">
        <v>68</v>
      </c>
      <c r="X69" s="157">
        <v>20.25</v>
      </c>
    </row>
    <row r="70" spans="1:24" s="154" customFormat="1" ht="11.35">
      <c r="A70" s="152">
        <v>57</v>
      </c>
      <c r="B70" s="152">
        <v>234</v>
      </c>
      <c r="C70" s="152">
        <v>15195</v>
      </c>
      <c r="D70" s="153">
        <v>108.53571428571429</v>
      </c>
      <c r="E70" s="153">
        <v>70.600855021040303</v>
      </c>
      <c r="F70" s="155">
        <v>20346.264000000003</v>
      </c>
      <c r="G70" s="155">
        <v>490275.05930000026</v>
      </c>
      <c r="H70" s="155">
        <v>3501.9647092857163</v>
      </c>
      <c r="I70" s="155">
        <v>4770.1668653633233</v>
      </c>
      <c r="J70" s="155">
        <v>1600</v>
      </c>
      <c r="K70" s="155">
        <v>187750</v>
      </c>
      <c r="L70" s="155">
        <v>1341.0714285714287</v>
      </c>
      <c r="M70" s="155">
        <v>269.57653023329175</v>
      </c>
      <c r="N70" s="156">
        <v>0</v>
      </c>
      <c r="O70" s="156">
        <v>0</v>
      </c>
      <c r="P70" s="156">
        <v>0</v>
      </c>
      <c r="Q70" s="156">
        <v>0</v>
      </c>
      <c r="R70" s="158">
        <v>1</v>
      </c>
      <c r="S70" s="159">
        <v>19</v>
      </c>
      <c r="T70" s="159">
        <v>55</v>
      </c>
      <c r="U70" s="159">
        <v>66</v>
      </c>
      <c r="V70" s="159">
        <v>67</v>
      </c>
      <c r="W70" s="159">
        <v>73</v>
      </c>
      <c r="X70" s="157">
        <v>21.2</v>
      </c>
    </row>
    <row r="71" spans="1:24" s="154" customFormat="1" ht="11.35">
      <c r="A71" s="152">
        <v>58</v>
      </c>
      <c r="B71" s="152">
        <v>189</v>
      </c>
      <c r="C71" s="152">
        <v>13434</v>
      </c>
      <c r="D71" s="153">
        <v>95.957142857142856</v>
      </c>
      <c r="E71" s="153">
        <v>56.658750227917281</v>
      </c>
      <c r="F71" s="155">
        <v>16062.840000000002</v>
      </c>
      <c r="G71" s="155">
        <v>274467.8293000001</v>
      </c>
      <c r="H71" s="155">
        <v>1960.4844950000006</v>
      </c>
      <c r="I71" s="155">
        <v>2884.8073608661757</v>
      </c>
      <c r="J71" s="155">
        <v>1600</v>
      </c>
      <c r="K71" s="155">
        <v>176750</v>
      </c>
      <c r="L71" s="155">
        <v>1262.5</v>
      </c>
      <c r="M71" s="155">
        <v>254.3241148528457</v>
      </c>
      <c r="N71" s="156">
        <v>0</v>
      </c>
      <c r="O71" s="156">
        <v>0</v>
      </c>
      <c r="P71" s="156">
        <v>0</v>
      </c>
      <c r="Q71" s="156">
        <v>0</v>
      </c>
      <c r="R71" s="158">
        <v>1</v>
      </c>
      <c r="S71" s="159">
        <v>23</v>
      </c>
      <c r="T71" s="159">
        <v>75</v>
      </c>
      <c r="U71" s="159">
        <v>42</v>
      </c>
      <c r="V71" s="159">
        <v>61</v>
      </c>
      <c r="W71" s="159">
        <v>79</v>
      </c>
      <c r="X71" s="157">
        <v>20.95</v>
      </c>
    </row>
    <row r="72" spans="1:24" s="154" customFormat="1" ht="11.35">
      <c r="A72" s="152">
        <v>59</v>
      </c>
      <c r="B72" s="152">
        <v>198</v>
      </c>
      <c r="C72" s="152">
        <v>17577</v>
      </c>
      <c r="D72" s="153">
        <v>125.55</v>
      </c>
      <c r="E72" s="153">
        <v>50.508112461865281</v>
      </c>
      <c r="F72" s="155">
        <v>16865.982000000004</v>
      </c>
      <c r="G72" s="155">
        <v>412521.98990000022</v>
      </c>
      <c r="H72" s="155">
        <v>2946.5856421428589</v>
      </c>
      <c r="I72" s="155">
        <v>3794.8678164163821</v>
      </c>
      <c r="J72" s="155">
        <v>1600</v>
      </c>
      <c r="K72" s="155">
        <v>182750</v>
      </c>
      <c r="L72" s="155">
        <v>1305.3571428571429</v>
      </c>
      <c r="M72" s="155">
        <v>273.31540457915497</v>
      </c>
      <c r="N72" s="156">
        <v>6</v>
      </c>
      <c r="O72" s="156">
        <v>6</v>
      </c>
      <c r="P72" s="156">
        <v>4.2857142857142858E-2</v>
      </c>
      <c r="Q72" s="156">
        <v>0.50709255283710997</v>
      </c>
      <c r="R72" s="158">
        <v>0.99520383693045555</v>
      </c>
      <c r="S72" s="159">
        <v>23</v>
      </c>
      <c r="T72" s="159">
        <v>60</v>
      </c>
      <c r="U72" s="159">
        <v>57</v>
      </c>
      <c r="V72" s="159">
        <v>71</v>
      </c>
      <c r="W72" s="159">
        <v>69</v>
      </c>
      <c r="X72" s="157">
        <v>20.85</v>
      </c>
    </row>
    <row r="73" spans="1:24" s="154" customFormat="1" ht="11.35">
      <c r="A73" s="152">
        <v>60</v>
      </c>
      <c r="B73" s="152">
        <v>186</v>
      </c>
      <c r="C73" s="152">
        <v>10824</v>
      </c>
      <c r="D73" s="153">
        <v>77.314285714285717</v>
      </c>
      <c r="E73" s="153">
        <v>56.35091564234542</v>
      </c>
      <c r="F73" s="155">
        <v>15795.126000000002</v>
      </c>
      <c r="G73" s="155">
        <v>310180.87690000003</v>
      </c>
      <c r="H73" s="155">
        <v>2215.5776921428574</v>
      </c>
      <c r="I73" s="155">
        <v>3437.4751234592113</v>
      </c>
      <c r="J73" s="155">
        <v>1600</v>
      </c>
      <c r="K73" s="155">
        <v>179500</v>
      </c>
      <c r="L73" s="155">
        <v>1282.1428571428571</v>
      </c>
      <c r="M73" s="155">
        <v>288.01425253074314</v>
      </c>
      <c r="N73" s="156">
        <v>3</v>
      </c>
      <c r="O73" s="156">
        <v>15</v>
      </c>
      <c r="P73" s="156">
        <v>0.10714285714285714</v>
      </c>
      <c r="Q73" s="156">
        <v>0.55872965588545476</v>
      </c>
      <c r="R73" s="158">
        <v>0.9882075471698113</v>
      </c>
      <c r="S73" s="159">
        <v>30</v>
      </c>
      <c r="T73" s="159">
        <v>55</v>
      </c>
      <c r="U73" s="159">
        <v>55</v>
      </c>
      <c r="V73" s="159">
        <v>64</v>
      </c>
      <c r="W73" s="159">
        <v>76</v>
      </c>
      <c r="X73" s="157">
        <v>21.2</v>
      </c>
    </row>
    <row r="74" spans="1:24" s="154" customFormat="1" ht="11.35">
      <c r="A74" s="152">
        <v>61</v>
      </c>
      <c r="B74" s="152">
        <v>156</v>
      </c>
      <c r="C74" s="152">
        <v>9183</v>
      </c>
      <c r="D74" s="153">
        <v>65.592857142857142</v>
      </c>
      <c r="E74" s="153">
        <v>46.427307833228021</v>
      </c>
      <c r="F74" s="155">
        <v>11511.702000000001</v>
      </c>
      <c r="G74" s="155">
        <v>269147.75720000011</v>
      </c>
      <c r="H74" s="155">
        <v>1922.4839800000009</v>
      </c>
      <c r="I74" s="155">
        <v>3087.8955618019686</v>
      </c>
      <c r="J74" s="155">
        <v>1600</v>
      </c>
      <c r="K74" s="155">
        <v>178500</v>
      </c>
      <c r="L74" s="155">
        <v>1275</v>
      </c>
      <c r="M74" s="155">
        <v>271.3873230950382</v>
      </c>
      <c r="N74" s="156">
        <v>6</v>
      </c>
      <c r="O74" s="156">
        <v>9</v>
      </c>
      <c r="P74" s="156">
        <v>6.4285714285714279E-2</v>
      </c>
      <c r="Q74" s="156">
        <v>0.56531285392783426</v>
      </c>
      <c r="R74" s="158">
        <v>0.99262899262899273</v>
      </c>
      <c r="S74" s="159">
        <v>26</v>
      </c>
      <c r="T74" s="159">
        <v>65</v>
      </c>
      <c r="U74" s="159">
        <v>49</v>
      </c>
      <c r="V74" s="159">
        <v>72</v>
      </c>
      <c r="W74" s="159">
        <v>68</v>
      </c>
      <c r="X74" s="157">
        <v>20.350000000000001</v>
      </c>
    </row>
    <row r="75" spans="1:24" s="154" customFormat="1" ht="11.35">
      <c r="A75" s="152">
        <v>62</v>
      </c>
      <c r="B75" s="152">
        <v>138</v>
      </c>
      <c r="C75" s="152">
        <v>8907</v>
      </c>
      <c r="D75" s="153">
        <v>63.621428571428574</v>
      </c>
      <c r="E75" s="153">
        <v>41.029111941662592</v>
      </c>
      <c r="F75" s="155">
        <v>11779.416000000001</v>
      </c>
      <c r="G75" s="155">
        <v>222217.49300000002</v>
      </c>
      <c r="H75" s="155">
        <v>1587.2678071428572</v>
      </c>
      <c r="I75" s="155">
        <v>2424.385056575145</v>
      </c>
      <c r="J75" s="155">
        <v>1600</v>
      </c>
      <c r="K75" s="155">
        <v>175650</v>
      </c>
      <c r="L75" s="155">
        <v>1254.6428571428571</v>
      </c>
      <c r="M75" s="155">
        <v>285.17925881950583</v>
      </c>
      <c r="N75" s="156">
        <v>3</v>
      </c>
      <c r="O75" s="156">
        <v>3</v>
      </c>
      <c r="P75" s="156">
        <v>2.1428571428571429E-2</v>
      </c>
      <c r="Q75" s="156">
        <v>0.25354627641855498</v>
      </c>
      <c r="R75" s="158">
        <v>0.99748110831234249</v>
      </c>
      <c r="S75" s="159">
        <v>33</v>
      </c>
      <c r="T75" s="159">
        <v>59</v>
      </c>
      <c r="U75" s="159">
        <v>48</v>
      </c>
      <c r="V75" s="159">
        <v>65</v>
      </c>
      <c r="W75" s="159">
        <v>75</v>
      </c>
      <c r="X75" s="157">
        <v>19.850000000000001</v>
      </c>
    </row>
    <row r="76" spans="1:24" s="154" customFormat="1" ht="11.35">
      <c r="A76" s="152">
        <v>63</v>
      </c>
      <c r="B76" s="152">
        <v>90</v>
      </c>
      <c r="C76" s="152">
        <v>7155</v>
      </c>
      <c r="D76" s="153">
        <v>51.107142857142854</v>
      </c>
      <c r="E76" s="153">
        <v>26.562183436237092</v>
      </c>
      <c r="F76" s="155">
        <v>6960.5640000000012</v>
      </c>
      <c r="G76" s="155">
        <v>175031.41320000001</v>
      </c>
      <c r="H76" s="155">
        <v>1250.2243800000001</v>
      </c>
      <c r="I76" s="155">
        <v>1667.9523416584821</v>
      </c>
      <c r="J76" s="155">
        <v>1600</v>
      </c>
      <c r="K76" s="155">
        <v>179700</v>
      </c>
      <c r="L76" s="155">
        <v>1283.5714285714287</v>
      </c>
      <c r="M76" s="155">
        <v>275.20057153553324</v>
      </c>
      <c r="N76" s="156">
        <v>3</v>
      </c>
      <c r="O76" s="156">
        <v>3</v>
      </c>
      <c r="P76" s="156">
        <v>2.1428571428571429E-2</v>
      </c>
      <c r="Q76" s="156">
        <v>0.25354627641855498</v>
      </c>
      <c r="R76" s="158">
        <v>0.99754901960784315</v>
      </c>
      <c r="S76" s="159">
        <v>26</v>
      </c>
      <c r="T76" s="159">
        <v>62</v>
      </c>
      <c r="U76" s="159">
        <v>52</v>
      </c>
      <c r="V76" s="159">
        <v>68</v>
      </c>
      <c r="W76" s="159">
        <v>72</v>
      </c>
      <c r="X76" s="157">
        <v>20.399999999999999</v>
      </c>
    </row>
    <row r="77" spans="1:24" s="154" customFormat="1" ht="11.35">
      <c r="A77" s="152">
        <v>64</v>
      </c>
      <c r="B77" s="152">
        <v>159</v>
      </c>
      <c r="C77" s="152">
        <v>10974</v>
      </c>
      <c r="D77" s="153">
        <v>78.385714285714286</v>
      </c>
      <c r="E77" s="153">
        <v>44.346832142429967</v>
      </c>
      <c r="F77" s="155">
        <v>13921.128000000002</v>
      </c>
      <c r="G77" s="155">
        <v>253531.10719999997</v>
      </c>
      <c r="H77" s="155">
        <v>1810.9364799999998</v>
      </c>
      <c r="I77" s="155">
        <v>2563.4828412687962</v>
      </c>
      <c r="J77" s="155">
        <v>1600</v>
      </c>
      <c r="K77" s="155">
        <v>178150</v>
      </c>
      <c r="L77" s="155">
        <v>1272.5</v>
      </c>
      <c r="M77" s="155">
        <v>244.53192697345784</v>
      </c>
      <c r="N77" s="156">
        <v>0</v>
      </c>
      <c r="O77" s="156">
        <v>0</v>
      </c>
      <c r="P77" s="156">
        <v>0</v>
      </c>
      <c r="Q77" s="156">
        <v>0</v>
      </c>
      <c r="R77" s="158">
        <v>1</v>
      </c>
      <c r="S77" s="159">
        <v>19</v>
      </c>
      <c r="T77" s="159">
        <v>79</v>
      </c>
      <c r="U77" s="159">
        <v>42</v>
      </c>
      <c r="V77" s="159">
        <v>72</v>
      </c>
      <c r="W77" s="159">
        <v>68</v>
      </c>
      <c r="X77" s="157">
        <v>20.149999999999999</v>
      </c>
    </row>
    <row r="78" spans="1:24" s="154" customFormat="1" ht="11.35">
      <c r="A78" s="152">
        <v>65</v>
      </c>
      <c r="B78" s="152">
        <v>177</v>
      </c>
      <c r="C78" s="152">
        <v>13467</v>
      </c>
      <c r="D78" s="153">
        <v>96.192857142857136</v>
      </c>
      <c r="E78" s="153">
        <v>48.304176566756574</v>
      </c>
      <c r="F78" s="155">
        <v>15795.126000000002</v>
      </c>
      <c r="G78" s="155">
        <v>337902.66159999982</v>
      </c>
      <c r="H78" s="155">
        <v>2413.5904399999986</v>
      </c>
      <c r="I78" s="155">
        <v>3629.1010685135338</v>
      </c>
      <c r="J78" s="155">
        <v>1600</v>
      </c>
      <c r="K78" s="155">
        <v>177900</v>
      </c>
      <c r="L78" s="155">
        <v>1270.7142857142858</v>
      </c>
      <c r="M78" s="155">
        <v>283.03250660383537</v>
      </c>
      <c r="N78" s="156">
        <v>0</v>
      </c>
      <c r="O78" s="156">
        <v>0</v>
      </c>
      <c r="P78" s="156">
        <v>0</v>
      </c>
      <c r="Q78" s="156">
        <v>0</v>
      </c>
      <c r="R78" s="158">
        <v>1</v>
      </c>
      <c r="S78" s="159">
        <v>30</v>
      </c>
      <c r="T78" s="159">
        <v>59</v>
      </c>
      <c r="U78" s="159">
        <v>51</v>
      </c>
      <c r="V78" s="159">
        <v>75</v>
      </c>
      <c r="W78" s="159">
        <v>65</v>
      </c>
      <c r="X78" s="157">
        <v>20.5</v>
      </c>
    </row>
    <row r="79" spans="1:24" s="154" customFormat="1" ht="11.35">
      <c r="A79" s="152">
        <v>66</v>
      </c>
      <c r="B79" s="152">
        <v>180</v>
      </c>
      <c r="C79" s="152">
        <v>11220</v>
      </c>
      <c r="D79" s="153">
        <v>80.142857142857139</v>
      </c>
      <c r="E79" s="153">
        <v>55.477725315359635</v>
      </c>
      <c r="F79" s="155">
        <v>15527.412000000002</v>
      </c>
      <c r="G79" s="155">
        <v>238714.62460000004</v>
      </c>
      <c r="H79" s="155">
        <v>1705.1044614285718</v>
      </c>
      <c r="I79" s="155">
        <v>2959.9774353868402</v>
      </c>
      <c r="J79" s="155">
        <v>1600</v>
      </c>
      <c r="K79" s="155">
        <v>177100</v>
      </c>
      <c r="L79" s="155">
        <v>1265</v>
      </c>
      <c r="M79" s="155">
        <v>280.33253634790913</v>
      </c>
      <c r="N79" s="156">
        <v>3</v>
      </c>
      <c r="O79" s="156">
        <v>3</v>
      </c>
      <c r="P79" s="156">
        <v>2.1428571428571429E-2</v>
      </c>
      <c r="Q79" s="156">
        <v>0.25354627641855498</v>
      </c>
      <c r="R79" s="158">
        <v>0.99753694581280783</v>
      </c>
      <c r="S79" s="159">
        <v>30</v>
      </c>
      <c r="T79" s="159">
        <v>61</v>
      </c>
      <c r="U79" s="159">
        <v>49</v>
      </c>
      <c r="V79" s="159">
        <v>88</v>
      </c>
      <c r="W79" s="159">
        <v>52</v>
      </c>
      <c r="X79" s="157">
        <v>20.3</v>
      </c>
    </row>
    <row r="80" spans="1:24" s="154" customFormat="1" ht="11.35">
      <c r="A80" s="152">
        <v>67</v>
      </c>
      <c r="B80" s="152">
        <v>138</v>
      </c>
      <c r="C80" s="152">
        <v>10035</v>
      </c>
      <c r="D80" s="153">
        <v>71.678571428571431</v>
      </c>
      <c r="E80" s="153">
        <v>36.394771514984875</v>
      </c>
      <c r="F80" s="155">
        <v>11779.416000000001</v>
      </c>
      <c r="G80" s="155">
        <v>264019.54680000013</v>
      </c>
      <c r="H80" s="155">
        <v>1885.8539057142866</v>
      </c>
      <c r="I80" s="155">
        <v>2724.6077666296337</v>
      </c>
      <c r="J80" s="155">
        <v>1600</v>
      </c>
      <c r="K80" s="155">
        <v>180150</v>
      </c>
      <c r="L80" s="155">
        <v>1286.7857142857142</v>
      </c>
      <c r="M80" s="155">
        <v>279.94158655116081</v>
      </c>
      <c r="N80" s="156">
        <v>3</v>
      </c>
      <c r="O80" s="156">
        <v>3</v>
      </c>
      <c r="P80" s="156">
        <v>2.1428571428571429E-2</v>
      </c>
      <c r="Q80" s="156">
        <v>0.25354627641855498</v>
      </c>
      <c r="R80" s="158">
        <v>0.99741602067183455</v>
      </c>
      <c r="S80" s="159">
        <v>27</v>
      </c>
      <c r="T80" s="159">
        <v>59</v>
      </c>
      <c r="U80" s="159">
        <v>54</v>
      </c>
      <c r="V80" s="159">
        <v>79</v>
      </c>
      <c r="W80" s="159">
        <v>61</v>
      </c>
      <c r="X80" s="157">
        <v>19.350000000000001</v>
      </c>
    </row>
    <row r="81" spans="1:24" s="154" customFormat="1" ht="11.35">
      <c r="A81" s="152">
        <v>68</v>
      </c>
      <c r="B81" s="152">
        <v>132</v>
      </c>
      <c r="C81" s="152">
        <v>9546</v>
      </c>
      <c r="D81" s="153">
        <v>68.185714285714283</v>
      </c>
      <c r="E81" s="153">
        <v>35.157116150686882</v>
      </c>
      <c r="F81" s="155">
        <v>11511.702000000001</v>
      </c>
      <c r="G81" s="155">
        <v>258187.84349999999</v>
      </c>
      <c r="H81" s="155">
        <v>1844.198882142857</v>
      </c>
      <c r="I81" s="155">
        <v>2523.1141245884828</v>
      </c>
      <c r="J81" s="155">
        <v>1600</v>
      </c>
      <c r="K81" s="155">
        <v>179450</v>
      </c>
      <c r="L81" s="155">
        <v>1281.7857142857142</v>
      </c>
      <c r="M81" s="155">
        <v>284.56774706938938</v>
      </c>
      <c r="N81" s="156">
        <v>0</v>
      </c>
      <c r="O81" s="156">
        <v>0</v>
      </c>
      <c r="P81" s="156">
        <v>0</v>
      </c>
      <c r="Q81" s="156">
        <v>0</v>
      </c>
      <c r="R81" s="158">
        <v>1</v>
      </c>
      <c r="S81" s="159">
        <v>29</v>
      </c>
      <c r="T81" s="159">
        <v>57</v>
      </c>
      <c r="U81" s="159">
        <v>54</v>
      </c>
      <c r="V81" s="159">
        <v>67</v>
      </c>
      <c r="W81" s="159">
        <v>73</v>
      </c>
      <c r="X81" s="157">
        <v>20.65</v>
      </c>
    </row>
    <row r="82" spans="1:24" s="154" customFormat="1" ht="11.35">
      <c r="A82" s="152">
        <v>69</v>
      </c>
      <c r="B82" s="152">
        <v>168</v>
      </c>
      <c r="C82" s="152">
        <v>8838</v>
      </c>
      <c r="D82" s="153">
        <v>63.128571428571426</v>
      </c>
      <c r="E82" s="153">
        <v>52.331379482295716</v>
      </c>
      <c r="F82" s="155">
        <v>14991.984000000002</v>
      </c>
      <c r="G82" s="155">
        <v>234449.04820000014</v>
      </c>
      <c r="H82" s="155">
        <v>1674.6360585714294</v>
      </c>
      <c r="I82" s="155">
        <v>2915.1011534737381</v>
      </c>
      <c r="J82" s="155">
        <v>1600</v>
      </c>
      <c r="K82" s="155">
        <v>176750</v>
      </c>
      <c r="L82" s="155">
        <v>1262.5</v>
      </c>
      <c r="M82" s="155">
        <v>282.46888158653547</v>
      </c>
      <c r="N82" s="156">
        <v>0</v>
      </c>
      <c r="O82" s="156">
        <v>0</v>
      </c>
      <c r="P82" s="156">
        <v>0</v>
      </c>
      <c r="Q82" s="156">
        <v>0</v>
      </c>
      <c r="R82" s="158">
        <v>1</v>
      </c>
      <c r="S82" s="159">
        <v>31</v>
      </c>
      <c r="T82" s="159">
        <v>60</v>
      </c>
      <c r="U82" s="159">
        <v>49</v>
      </c>
      <c r="V82" s="159">
        <v>68</v>
      </c>
      <c r="W82" s="159">
        <v>72</v>
      </c>
      <c r="X82" s="157">
        <v>20.55</v>
      </c>
    </row>
    <row r="83" spans="1:24" s="154" customFormat="1" ht="11.35">
      <c r="A83" s="152">
        <v>70</v>
      </c>
      <c r="B83" s="152">
        <v>177</v>
      </c>
      <c r="C83" s="152">
        <v>12150</v>
      </c>
      <c r="D83" s="153">
        <v>86.785714285714292</v>
      </c>
      <c r="E83" s="153">
        <v>66.750775137825272</v>
      </c>
      <c r="F83" s="155">
        <v>15527.412000000002</v>
      </c>
      <c r="G83" s="155">
        <v>307033.75009999995</v>
      </c>
      <c r="H83" s="155">
        <v>2193.0982149999995</v>
      </c>
      <c r="I83" s="155">
        <v>3638.934587617543</v>
      </c>
      <c r="J83" s="155">
        <v>1600</v>
      </c>
      <c r="K83" s="155">
        <v>178300</v>
      </c>
      <c r="L83" s="155">
        <v>1273.5714285714287</v>
      </c>
      <c r="M83" s="155">
        <v>284.32950645782245</v>
      </c>
      <c r="N83" s="156">
        <v>6</v>
      </c>
      <c r="O83" s="156">
        <v>9</v>
      </c>
      <c r="P83" s="156">
        <v>6.4285714285714279E-2</v>
      </c>
      <c r="Q83" s="156">
        <v>0.56531285392783426</v>
      </c>
      <c r="R83" s="158">
        <v>0.99273607748184023</v>
      </c>
      <c r="S83" s="159">
        <v>30</v>
      </c>
      <c r="T83" s="159">
        <v>58</v>
      </c>
      <c r="U83" s="159">
        <v>52</v>
      </c>
      <c r="V83" s="159">
        <v>74</v>
      </c>
      <c r="W83" s="159">
        <v>66</v>
      </c>
      <c r="X83" s="157">
        <v>20.65</v>
      </c>
    </row>
    <row r="84" spans="1:24" s="154" customFormat="1" ht="11.35">
      <c r="A84" s="152">
        <v>71</v>
      </c>
      <c r="B84" s="152">
        <v>180</v>
      </c>
      <c r="C84" s="152">
        <v>12102</v>
      </c>
      <c r="D84" s="153">
        <v>86.442857142857136</v>
      </c>
      <c r="E84" s="153">
        <v>43.236054670063069</v>
      </c>
      <c r="F84" s="155">
        <v>15259.698000000002</v>
      </c>
      <c r="G84" s="155">
        <v>311161.00760000013</v>
      </c>
      <c r="H84" s="155">
        <v>2222.5786257142868</v>
      </c>
      <c r="I84" s="155">
        <v>3381.3350626797628</v>
      </c>
      <c r="J84" s="155">
        <v>1600</v>
      </c>
      <c r="K84" s="155">
        <v>181050</v>
      </c>
      <c r="L84" s="155">
        <v>1293.2142857142858</v>
      </c>
      <c r="M84" s="155">
        <v>261.65018070056283</v>
      </c>
      <c r="N84" s="156">
        <v>3</v>
      </c>
      <c r="O84" s="156">
        <v>3</v>
      </c>
      <c r="P84" s="156">
        <v>2.1428571428571429E-2</v>
      </c>
      <c r="Q84" s="156">
        <v>0.25354627641855498</v>
      </c>
      <c r="R84" s="158">
        <v>0.99760765550239228</v>
      </c>
      <c r="S84" s="159">
        <v>21</v>
      </c>
      <c r="T84" s="159">
        <v>68</v>
      </c>
      <c r="U84" s="159">
        <v>51</v>
      </c>
      <c r="V84" s="159">
        <v>68</v>
      </c>
      <c r="W84" s="159">
        <v>72</v>
      </c>
      <c r="X84" s="157">
        <v>20.9</v>
      </c>
    </row>
    <row r="85" spans="1:24" s="154" customFormat="1" ht="11.35">
      <c r="A85" s="152">
        <v>72</v>
      </c>
      <c r="B85" s="152">
        <v>162</v>
      </c>
      <c r="C85" s="152">
        <v>8628</v>
      </c>
      <c r="D85" s="153">
        <v>61.628571428571426</v>
      </c>
      <c r="E85" s="153">
        <v>50.7440102227255</v>
      </c>
      <c r="F85" s="155">
        <v>14456.556000000002</v>
      </c>
      <c r="G85" s="155">
        <v>210212.00739999994</v>
      </c>
      <c r="H85" s="155">
        <v>1501.5143385714282</v>
      </c>
      <c r="I85" s="155">
        <v>2796.7829016231044</v>
      </c>
      <c r="J85" s="155">
        <v>1600</v>
      </c>
      <c r="K85" s="155">
        <v>172300</v>
      </c>
      <c r="L85" s="155">
        <v>1230.7142857142858</v>
      </c>
      <c r="M85" s="155">
        <v>288.42076292302119</v>
      </c>
      <c r="N85" s="156">
        <v>3</v>
      </c>
      <c r="O85" s="156">
        <v>9</v>
      </c>
      <c r="P85" s="156">
        <v>6.4285714285714279E-2</v>
      </c>
      <c r="Q85" s="156">
        <v>0.43598419689059265</v>
      </c>
      <c r="R85" s="158">
        <v>0.99261083743842371</v>
      </c>
      <c r="S85" s="159">
        <v>38</v>
      </c>
      <c r="T85" s="159">
        <v>58</v>
      </c>
      <c r="U85" s="159">
        <v>44</v>
      </c>
      <c r="V85" s="159">
        <v>68</v>
      </c>
      <c r="W85" s="159">
        <v>72</v>
      </c>
      <c r="X85" s="157">
        <v>20.3</v>
      </c>
    </row>
    <row r="86" spans="1:24" s="154" customFormat="1" ht="11.35">
      <c r="A86" s="152">
        <v>73</v>
      </c>
      <c r="B86" s="152">
        <v>183</v>
      </c>
      <c r="C86" s="152">
        <v>10869</v>
      </c>
      <c r="D86" s="153">
        <v>77.635714285714286</v>
      </c>
      <c r="E86" s="153">
        <v>50.7581670381118</v>
      </c>
      <c r="F86" s="155">
        <v>14456.556000000002</v>
      </c>
      <c r="G86" s="155">
        <v>298019.22479999997</v>
      </c>
      <c r="H86" s="155">
        <v>2128.7087485714283</v>
      </c>
      <c r="I86" s="155">
        <v>3207.6674735491983</v>
      </c>
      <c r="J86" s="155">
        <v>1600</v>
      </c>
      <c r="K86" s="155">
        <v>176750</v>
      </c>
      <c r="L86" s="155">
        <v>1262.5</v>
      </c>
      <c r="M86" s="155">
        <v>282.46888158653547</v>
      </c>
      <c r="N86" s="156">
        <v>6</v>
      </c>
      <c r="O86" s="156">
        <v>9</v>
      </c>
      <c r="P86" s="156">
        <v>6.4285714285714279E-2</v>
      </c>
      <c r="Q86" s="156">
        <v>0.56531285392783426</v>
      </c>
      <c r="R86" s="158">
        <v>0.99264705882352944</v>
      </c>
      <c r="S86" s="159">
        <v>31</v>
      </c>
      <c r="T86" s="159">
        <v>60</v>
      </c>
      <c r="U86" s="159">
        <v>49</v>
      </c>
      <c r="V86" s="159">
        <v>67</v>
      </c>
      <c r="W86" s="159">
        <v>73</v>
      </c>
      <c r="X86" s="157">
        <v>20.399999999999999</v>
      </c>
    </row>
    <row r="87" spans="1:24" s="154" customFormat="1" ht="11.35">
      <c r="A87" s="152">
        <v>74</v>
      </c>
      <c r="B87" s="152">
        <v>189</v>
      </c>
      <c r="C87" s="152">
        <v>11154</v>
      </c>
      <c r="D87" s="153">
        <v>79.671428571428578</v>
      </c>
      <c r="E87" s="153">
        <v>62.522104621404296</v>
      </c>
      <c r="F87" s="155">
        <v>16062.840000000002</v>
      </c>
      <c r="G87" s="155">
        <v>214200.94600000005</v>
      </c>
      <c r="H87" s="155">
        <v>1530.0067571428576</v>
      </c>
      <c r="I87" s="155">
        <v>2335.465951610478</v>
      </c>
      <c r="J87" s="155">
        <v>1600</v>
      </c>
      <c r="K87" s="155">
        <v>174700</v>
      </c>
      <c r="L87" s="155">
        <v>1247.8571428571429</v>
      </c>
      <c r="M87" s="155">
        <v>297.88652591668728</v>
      </c>
      <c r="N87" s="156">
        <v>3</v>
      </c>
      <c r="O87" s="156">
        <v>9</v>
      </c>
      <c r="P87" s="156">
        <v>6.4285714285714279E-2</v>
      </c>
      <c r="Q87" s="156">
        <v>0.43598419689059265</v>
      </c>
      <c r="R87" s="158">
        <v>0.99270072992700742</v>
      </c>
      <c r="S87" s="159">
        <v>38</v>
      </c>
      <c r="T87" s="159">
        <v>52</v>
      </c>
      <c r="U87" s="159">
        <v>50</v>
      </c>
      <c r="V87" s="159">
        <v>82</v>
      </c>
      <c r="W87" s="159">
        <v>58</v>
      </c>
      <c r="X87" s="157">
        <v>20.55</v>
      </c>
    </row>
    <row r="88" spans="1:24" s="154" customFormat="1" ht="11.35">
      <c r="A88" s="152">
        <v>75</v>
      </c>
      <c r="B88" s="152">
        <v>147</v>
      </c>
      <c r="C88" s="152">
        <v>7875</v>
      </c>
      <c r="D88" s="153">
        <v>56.25</v>
      </c>
      <c r="E88" s="153">
        <v>38.285584378758301</v>
      </c>
      <c r="F88" s="155">
        <v>12582.558000000003</v>
      </c>
      <c r="G88" s="155">
        <v>233821.40760000004</v>
      </c>
      <c r="H88" s="155">
        <v>1670.1529114285718</v>
      </c>
      <c r="I88" s="155">
        <v>2654.0937658451708</v>
      </c>
      <c r="J88" s="155">
        <v>1600</v>
      </c>
      <c r="K88" s="155">
        <v>176500</v>
      </c>
      <c r="L88" s="155">
        <v>1260.7142857142858</v>
      </c>
      <c r="M88" s="155">
        <v>264.28849197173668</v>
      </c>
      <c r="N88" s="156">
        <v>0</v>
      </c>
      <c r="O88" s="156">
        <v>0</v>
      </c>
      <c r="P88" s="156">
        <v>0</v>
      </c>
      <c r="Q88" s="156">
        <v>0</v>
      </c>
      <c r="R88" s="158">
        <v>1</v>
      </c>
      <c r="S88" s="159">
        <v>26</v>
      </c>
      <c r="T88" s="159">
        <v>70</v>
      </c>
      <c r="U88" s="159">
        <v>44</v>
      </c>
      <c r="V88" s="159">
        <v>59</v>
      </c>
      <c r="W88" s="159">
        <v>81</v>
      </c>
      <c r="X88" s="157">
        <v>20</v>
      </c>
    </row>
    <row r="89" spans="1:24" s="154" customFormat="1" ht="11.35">
      <c r="A89" s="152">
        <v>76</v>
      </c>
      <c r="B89" s="152">
        <v>228</v>
      </c>
      <c r="C89" s="152">
        <v>16053</v>
      </c>
      <c r="D89" s="153">
        <v>114.66428571428571</v>
      </c>
      <c r="E89" s="153">
        <v>70.077820125820452</v>
      </c>
      <c r="F89" s="155">
        <v>19810.836000000003</v>
      </c>
      <c r="G89" s="155">
        <v>371350.55130000011</v>
      </c>
      <c r="H89" s="155">
        <v>2652.5039378571437</v>
      </c>
      <c r="I89" s="155">
        <v>4373.469495968975</v>
      </c>
      <c r="J89" s="155">
        <v>1600</v>
      </c>
      <c r="K89" s="155">
        <v>175600</v>
      </c>
      <c r="L89" s="155">
        <v>1254.2857142857142</v>
      </c>
      <c r="M89" s="155">
        <v>281.66295194697881</v>
      </c>
      <c r="N89" s="156">
        <v>6</v>
      </c>
      <c r="O89" s="156">
        <v>6</v>
      </c>
      <c r="P89" s="156">
        <v>4.2857142857142858E-2</v>
      </c>
      <c r="Q89" s="156">
        <v>0.50709255283710997</v>
      </c>
      <c r="R89" s="158">
        <v>0.99508599508599505</v>
      </c>
      <c r="S89" s="159">
        <v>32</v>
      </c>
      <c r="T89" s="159">
        <v>61</v>
      </c>
      <c r="U89" s="159">
        <v>47</v>
      </c>
      <c r="V89" s="159">
        <v>75</v>
      </c>
      <c r="W89" s="159">
        <v>65</v>
      </c>
      <c r="X89" s="157">
        <v>20.350000000000001</v>
      </c>
    </row>
    <row r="90" spans="1:24" s="154" customFormat="1" ht="11.35">
      <c r="A90" s="152">
        <v>77</v>
      </c>
      <c r="B90" s="152">
        <v>153</v>
      </c>
      <c r="C90" s="152">
        <v>10551</v>
      </c>
      <c r="D90" s="153">
        <v>75.364285714285714</v>
      </c>
      <c r="E90" s="153">
        <v>47.643189811948453</v>
      </c>
      <c r="F90" s="155">
        <v>13117.986000000003</v>
      </c>
      <c r="G90" s="155">
        <v>329105.28210000013</v>
      </c>
      <c r="H90" s="155">
        <v>2350.7520150000009</v>
      </c>
      <c r="I90" s="155">
        <v>3412.9392931372781</v>
      </c>
      <c r="J90" s="155">
        <v>1600</v>
      </c>
      <c r="K90" s="155">
        <v>182050</v>
      </c>
      <c r="L90" s="155">
        <v>1300.3571428571429</v>
      </c>
      <c r="M90" s="155">
        <v>278.38798740489199</v>
      </c>
      <c r="N90" s="156">
        <v>3</v>
      </c>
      <c r="O90" s="156">
        <v>6</v>
      </c>
      <c r="P90" s="156">
        <v>4.2857142857142858E-2</v>
      </c>
      <c r="Q90" s="156">
        <v>0.35727643956068428</v>
      </c>
      <c r="R90" s="158">
        <v>0.99518072289156623</v>
      </c>
      <c r="S90" s="159">
        <v>25</v>
      </c>
      <c r="T90" s="159">
        <v>58</v>
      </c>
      <c r="U90" s="159">
        <v>57</v>
      </c>
      <c r="V90" s="159">
        <v>60</v>
      </c>
      <c r="W90" s="159">
        <v>80</v>
      </c>
      <c r="X90" s="157">
        <v>20.75</v>
      </c>
    </row>
    <row r="91" spans="1:24" s="154" customFormat="1" ht="11.35">
      <c r="A91" s="152">
        <v>78</v>
      </c>
      <c r="B91" s="152">
        <v>114</v>
      </c>
      <c r="C91" s="152">
        <v>9954</v>
      </c>
      <c r="D91" s="153">
        <v>71.099999999999994</v>
      </c>
      <c r="E91" s="153">
        <v>28.543870059710041</v>
      </c>
      <c r="F91" s="155">
        <v>9905.4180000000015</v>
      </c>
      <c r="G91" s="155">
        <v>241391.7646000002</v>
      </c>
      <c r="H91" s="155">
        <v>1724.2268900000015</v>
      </c>
      <c r="I91" s="155">
        <v>2403.6642923095005</v>
      </c>
      <c r="J91" s="155">
        <v>1600</v>
      </c>
      <c r="K91" s="155">
        <v>176100</v>
      </c>
      <c r="L91" s="155">
        <v>1257.8571428571429</v>
      </c>
      <c r="M91" s="155">
        <v>262.75186126095184</v>
      </c>
      <c r="N91" s="156">
        <v>0</v>
      </c>
      <c r="O91" s="156">
        <v>0</v>
      </c>
      <c r="P91" s="156">
        <v>0</v>
      </c>
      <c r="Q91" s="156">
        <v>0</v>
      </c>
      <c r="R91" s="158">
        <v>1</v>
      </c>
      <c r="S91" s="159">
        <v>26</v>
      </c>
      <c r="T91" s="159">
        <v>71</v>
      </c>
      <c r="U91" s="159">
        <v>43</v>
      </c>
      <c r="V91" s="159">
        <v>69</v>
      </c>
      <c r="W91" s="159">
        <v>71</v>
      </c>
      <c r="X91" s="157">
        <v>20.5</v>
      </c>
    </row>
    <row r="92" spans="1:24" s="154" customFormat="1" ht="11.35">
      <c r="A92" s="152">
        <v>79</v>
      </c>
      <c r="B92" s="152">
        <v>114</v>
      </c>
      <c r="C92" s="152">
        <v>8055</v>
      </c>
      <c r="D92" s="153">
        <v>57.535714285714285</v>
      </c>
      <c r="E92" s="153">
        <v>35.08969200630915</v>
      </c>
      <c r="F92" s="155">
        <v>9637.7040000000015</v>
      </c>
      <c r="G92" s="155">
        <v>171980.96090000012</v>
      </c>
      <c r="H92" s="155">
        <v>1228.4354350000008</v>
      </c>
      <c r="I92" s="155">
        <v>1920.72822018644</v>
      </c>
      <c r="J92" s="155">
        <v>1600</v>
      </c>
      <c r="K92" s="155">
        <v>174950</v>
      </c>
      <c r="L92" s="155">
        <v>1249.6428571428571</v>
      </c>
      <c r="M92" s="155">
        <v>261.73854468906677</v>
      </c>
      <c r="N92" s="156">
        <v>6</v>
      </c>
      <c r="O92" s="156">
        <v>24</v>
      </c>
      <c r="P92" s="156">
        <v>0.17142857142857143</v>
      </c>
      <c r="Q92" s="156">
        <v>0.93641638299597696</v>
      </c>
      <c r="R92" s="158">
        <v>0.98053527980535282</v>
      </c>
      <c r="S92" s="159">
        <v>27</v>
      </c>
      <c r="T92" s="159">
        <v>72</v>
      </c>
      <c r="U92" s="159">
        <v>41</v>
      </c>
      <c r="V92" s="159">
        <v>66</v>
      </c>
      <c r="W92" s="159">
        <v>74</v>
      </c>
      <c r="X92" s="157">
        <v>20.55</v>
      </c>
    </row>
    <row r="93" spans="1:24" s="154" customFormat="1" ht="11.35">
      <c r="A93" s="152">
        <v>80</v>
      </c>
      <c r="B93" s="152">
        <v>183</v>
      </c>
      <c r="C93" s="152">
        <v>11985</v>
      </c>
      <c r="D93" s="153">
        <v>85.607142857142861</v>
      </c>
      <c r="E93" s="153">
        <v>53.279863302232911</v>
      </c>
      <c r="F93" s="155">
        <v>13921.128000000002</v>
      </c>
      <c r="G93" s="155">
        <v>323275.06610000023</v>
      </c>
      <c r="H93" s="155">
        <v>2309.1076150000017</v>
      </c>
      <c r="I93" s="155">
        <v>3357.8070655232814</v>
      </c>
      <c r="J93" s="155">
        <v>1600</v>
      </c>
      <c r="K93" s="155">
        <v>178300</v>
      </c>
      <c r="L93" s="155">
        <v>1273.5714285714287</v>
      </c>
      <c r="M93" s="155">
        <v>284.32950645782245</v>
      </c>
      <c r="N93" s="156">
        <v>3</v>
      </c>
      <c r="O93" s="156">
        <v>6</v>
      </c>
      <c r="P93" s="156">
        <v>4.2857142857142858E-2</v>
      </c>
      <c r="Q93" s="156">
        <v>0.35727643956068428</v>
      </c>
      <c r="R93" s="158">
        <v>0.99518072289156623</v>
      </c>
      <c r="S93" s="159">
        <v>30</v>
      </c>
      <c r="T93" s="159">
        <v>58</v>
      </c>
      <c r="U93" s="159">
        <v>52</v>
      </c>
      <c r="V93" s="159">
        <v>64</v>
      </c>
      <c r="W93" s="159">
        <v>76</v>
      </c>
      <c r="X93" s="157">
        <v>20.75</v>
      </c>
    </row>
    <row r="94" spans="1:24" s="154" customFormat="1" ht="11.35">
      <c r="A94" s="152">
        <v>81</v>
      </c>
      <c r="B94" s="152">
        <v>135</v>
      </c>
      <c r="C94" s="152">
        <v>7998</v>
      </c>
      <c r="D94" s="153">
        <v>57.128571428571426</v>
      </c>
      <c r="E94" s="153">
        <v>40.470407139780662</v>
      </c>
      <c r="F94" s="155">
        <v>12047.130000000001</v>
      </c>
      <c r="G94" s="155">
        <v>187288.25250000006</v>
      </c>
      <c r="H94" s="155">
        <v>1337.7732321428575</v>
      </c>
      <c r="I94" s="155">
        <v>2274.2762994858535</v>
      </c>
      <c r="J94" s="155">
        <v>1600</v>
      </c>
      <c r="K94" s="155">
        <v>177450</v>
      </c>
      <c r="L94" s="155">
        <v>1267.5</v>
      </c>
      <c r="M94" s="155">
        <v>278.15715500000687</v>
      </c>
      <c r="N94" s="156">
        <v>6</v>
      </c>
      <c r="O94" s="156">
        <v>12</v>
      </c>
      <c r="P94" s="156">
        <v>8.5714285714285715E-2</v>
      </c>
      <c r="Q94" s="156">
        <v>0.61732439947157391</v>
      </c>
      <c r="R94" s="158">
        <v>0.99040767386091133</v>
      </c>
      <c r="S94" s="159">
        <v>29</v>
      </c>
      <c r="T94" s="159">
        <v>62</v>
      </c>
      <c r="U94" s="159">
        <v>49</v>
      </c>
      <c r="V94" s="159">
        <v>74</v>
      </c>
      <c r="W94" s="159">
        <v>66</v>
      </c>
      <c r="X94" s="157">
        <v>20.85</v>
      </c>
    </row>
    <row r="95" spans="1:24" s="154" customFormat="1" ht="11.35">
      <c r="A95" s="152">
        <v>82</v>
      </c>
      <c r="B95" s="152">
        <v>177</v>
      </c>
      <c r="C95" s="152">
        <v>13986</v>
      </c>
      <c r="D95" s="153">
        <v>99.9</v>
      </c>
      <c r="E95" s="153">
        <v>46.314890313464005</v>
      </c>
      <c r="F95" s="155">
        <v>15527.412000000002</v>
      </c>
      <c r="G95" s="155">
        <v>343996.12969999993</v>
      </c>
      <c r="H95" s="155">
        <v>2457.1152121428568</v>
      </c>
      <c r="I95" s="155">
        <v>3513.4944494189076</v>
      </c>
      <c r="J95" s="155">
        <v>1600</v>
      </c>
      <c r="K95" s="155">
        <v>177500</v>
      </c>
      <c r="L95" s="155">
        <v>1267.8571428571429</v>
      </c>
      <c r="M95" s="155">
        <v>281.7003502991866</v>
      </c>
      <c r="N95" s="156">
        <v>3</v>
      </c>
      <c r="O95" s="156">
        <v>3</v>
      </c>
      <c r="P95" s="156">
        <v>2.1428571428571429E-2</v>
      </c>
      <c r="Q95" s="156">
        <v>0.25354627641855498</v>
      </c>
      <c r="R95" s="158">
        <v>0.99757281553398058</v>
      </c>
      <c r="S95" s="159">
        <v>30</v>
      </c>
      <c r="T95" s="159">
        <v>60</v>
      </c>
      <c r="U95" s="159">
        <v>50</v>
      </c>
      <c r="V95" s="159">
        <v>67</v>
      </c>
      <c r="W95" s="159">
        <v>73</v>
      </c>
      <c r="X95" s="157">
        <v>20.6</v>
      </c>
    </row>
    <row r="96" spans="1:24" s="154" customFormat="1" ht="11.35">
      <c r="A96" s="152">
        <v>83</v>
      </c>
      <c r="B96" s="152">
        <v>153</v>
      </c>
      <c r="C96" s="152">
        <v>10965</v>
      </c>
      <c r="D96" s="153">
        <v>78.321428571428569</v>
      </c>
      <c r="E96" s="153">
        <v>49.394356106853827</v>
      </c>
      <c r="F96" s="155">
        <v>13653.414000000002</v>
      </c>
      <c r="G96" s="155">
        <v>251634.79969999997</v>
      </c>
      <c r="H96" s="155">
        <v>1797.3914264285713</v>
      </c>
      <c r="I96" s="155">
        <v>2950.8161084454491</v>
      </c>
      <c r="J96" s="155">
        <v>1600</v>
      </c>
      <c r="K96" s="155">
        <v>176000</v>
      </c>
      <c r="L96" s="155">
        <v>1257.1428571428571</v>
      </c>
      <c r="M96" s="155">
        <v>255.06180860255282</v>
      </c>
      <c r="N96" s="156">
        <v>3</v>
      </c>
      <c r="O96" s="156">
        <v>3</v>
      </c>
      <c r="P96" s="156">
        <v>2.1428571428571429E-2</v>
      </c>
      <c r="Q96" s="156">
        <v>0.25354627641855498</v>
      </c>
      <c r="R96" s="158">
        <v>0.9975609756097561</v>
      </c>
      <c r="S96" s="159">
        <v>24</v>
      </c>
      <c r="T96" s="159">
        <v>75</v>
      </c>
      <c r="U96" s="159">
        <v>41</v>
      </c>
      <c r="V96" s="159">
        <v>71</v>
      </c>
      <c r="W96" s="159">
        <v>69</v>
      </c>
      <c r="X96" s="157">
        <v>20.5</v>
      </c>
    </row>
    <row r="97" spans="1:24" s="154" customFormat="1" ht="11.35">
      <c r="A97" s="152">
        <v>84</v>
      </c>
      <c r="B97" s="152">
        <v>300</v>
      </c>
      <c r="C97" s="152">
        <v>18951</v>
      </c>
      <c r="D97" s="153">
        <v>135.36428571428573</v>
      </c>
      <c r="E97" s="153">
        <v>93.654900789719321</v>
      </c>
      <c r="F97" s="155">
        <v>26771.400000000005</v>
      </c>
      <c r="G97" s="155">
        <v>633299.77650000027</v>
      </c>
      <c r="H97" s="155">
        <v>4523.569832142859</v>
      </c>
      <c r="I97" s="155">
        <v>6789.3675794888359</v>
      </c>
      <c r="J97" s="155">
        <v>1600</v>
      </c>
      <c r="K97" s="155">
        <v>184050</v>
      </c>
      <c r="L97" s="155">
        <v>1314.6428571428571</v>
      </c>
      <c r="M97" s="155">
        <v>283.12849032717179</v>
      </c>
      <c r="N97" s="156">
        <v>6</v>
      </c>
      <c r="O97" s="156">
        <v>12</v>
      </c>
      <c r="P97" s="156">
        <v>8.5714285714285715E-2</v>
      </c>
      <c r="Q97" s="156">
        <v>0.61732439947157391</v>
      </c>
      <c r="R97" s="158">
        <v>0.9907192575406033</v>
      </c>
      <c r="S97" s="159">
        <v>25</v>
      </c>
      <c r="T97" s="159">
        <v>53</v>
      </c>
      <c r="U97" s="159">
        <v>62</v>
      </c>
      <c r="V97" s="159">
        <v>65</v>
      </c>
      <c r="W97" s="159">
        <v>75</v>
      </c>
      <c r="X97" s="157">
        <v>21.55</v>
      </c>
    </row>
    <row r="98" spans="1:24" s="154" customFormat="1" ht="11.35">
      <c r="A98" s="152">
        <v>85</v>
      </c>
      <c r="B98" s="152">
        <v>219</v>
      </c>
      <c r="C98" s="152">
        <v>15864</v>
      </c>
      <c r="D98" s="153">
        <v>113.31428571428572</v>
      </c>
      <c r="E98" s="153">
        <v>57.908149264889197</v>
      </c>
      <c r="F98" s="155">
        <v>19275.408000000003</v>
      </c>
      <c r="G98" s="155">
        <v>397257.82999999996</v>
      </c>
      <c r="H98" s="155">
        <v>2837.5559285714285</v>
      </c>
      <c r="I98" s="155">
        <v>4128.9818759435557</v>
      </c>
      <c r="J98" s="155">
        <v>1600</v>
      </c>
      <c r="K98" s="155">
        <v>179700</v>
      </c>
      <c r="L98" s="155">
        <v>1283.5714285714287</v>
      </c>
      <c r="M98" s="155">
        <v>275.20057153553324</v>
      </c>
      <c r="N98" s="156">
        <v>6</v>
      </c>
      <c r="O98" s="156">
        <v>9</v>
      </c>
      <c r="P98" s="156">
        <v>6.4285714285714279E-2</v>
      </c>
      <c r="Q98" s="156">
        <v>0.56531285392783426</v>
      </c>
      <c r="R98" s="158">
        <v>0.99273607748184023</v>
      </c>
      <c r="S98" s="159">
        <v>26</v>
      </c>
      <c r="T98" s="159">
        <v>62</v>
      </c>
      <c r="U98" s="159">
        <v>52</v>
      </c>
      <c r="V98" s="159">
        <v>76</v>
      </c>
      <c r="W98" s="159">
        <v>64</v>
      </c>
      <c r="X98" s="157">
        <v>20.65</v>
      </c>
    </row>
    <row r="99" spans="1:24" s="154" customFormat="1" ht="11.35">
      <c r="A99" s="152">
        <v>86</v>
      </c>
      <c r="B99" s="152">
        <v>150</v>
      </c>
      <c r="C99" s="152">
        <v>12891</v>
      </c>
      <c r="D99" s="153">
        <v>92.078571428571422</v>
      </c>
      <c r="E99" s="153">
        <v>40.575902381334785</v>
      </c>
      <c r="F99" s="155">
        <v>12850.272000000003</v>
      </c>
      <c r="G99" s="155">
        <v>312582.8664</v>
      </c>
      <c r="H99" s="155">
        <v>2232.7347599999998</v>
      </c>
      <c r="I99" s="155">
        <v>3023.2492307657872</v>
      </c>
      <c r="J99" s="155">
        <v>1600</v>
      </c>
      <c r="K99" s="155">
        <v>179500</v>
      </c>
      <c r="L99" s="155">
        <v>1282.1428571428571</v>
      </c>
      <c r="M99" s="155">
        <v>260.46937630319991</v>
      </c>
      <c r="N99" s="156">
        <v>6</v>
      </c>
      <c r="O99" s="156">
        <v>6</v>
      </c>
      <c r="P99" s="156">
        <v>4.2857142857142858E-2</v>
      </c>
      <c r="Q99" s="156">
        <v>0.50709255283710997</v>
      </c>
      <c r="R99" s="158">
        <v>0.99501246882793015</v>
      </c>
      <c r="S99" s="159">
        <v>22</v>
      </c>
      <c r="T99" s="159">
        <v>70</v>
      </c>
      <c r="U99" s="159">
        <v>48</v>
      </c>
      <c r="V99" s="159">
        <v>69</v>
      </c>
      <c r="W99" s="159">
        <v>71</v>
      </c>
      <c r="X99" s="157">
        <v>20.05</v>
      </c>
    </row>
    <row r="100" spans="1:24" s="154" customFormat="1" ht="11.35">
      <c r="A100" s="152">
        <v>87</v>
      </c>
      <c r="B100" s="152">
        <v>240</v>
      </c>
      <c r="C100" s="152">
        <v>18768</v>
      </c>
      <c r="D100" s="153">
        <v>134.05714285714285</v>
      </c>
      <c r="E100" s="153">
        <v>65.270083204805076</v>
      </c>
      <c r="F100" s="155">
        <v>21149.406000000003</v>
      </c>
      <c r="G100" s="155">
        <v>495199.50960000034</v>
      </c>
      <c r="H100" s="155">
        <v>3537.1393542857168</v>
      </c>
      <c r="I100" s="155">
        <v>5089.4521267495966</v>
      </c>
      <c r="J100" s="155">
        <v>1600</v>
      </c>
      <c r="K100" s="155">
        <v>179450</v>
      </c>
      <c r="L100" s="155">
        <v>1281.7857142857142</v>
      </c>
      <c r="M100" s="155">
        <v>284.56774706938938</v>
      </c>
      <c r="N100" s="156">
        <v>6</v>
      </c>
      <c r="O100" s="156">
        <v>6</v>
      </c>
      <c r="P100" s="156">
        <v>4.2857142857142858E-2</v>
      </c>
      <c r="Q100" s="156">
        <v>0.50709255283710997</v>
      </c>
      <c r="R100" s="158">
        <v>0.99513381995133809</v>
      </c>
      <c r="S100" s="159">
        <v>29</v>
      </c>
      <c r="T100" s="159">
        <v>57</v>
      </c>
      <c r="U100" s="159">
        <v>54</v>
      </c>
      <c r="V100" s="159">
        <v>72</v>
      </c>
      <c r="W100" s="159">
        <v>68</v>
      </c>
      <c r="X100" s="157">
        <v>20.55</v>
      </c>
    </row>
    <row r="101" spans="1:24" s="154" customFormat="1" ht="11.35">
      <c r="A101" s="152">
        <v>88</v>
      </c>
      <c r="B101" s="152">
        <v>177</v>
      </c>
      <c r="C101" s="152">
        <v>15537</v>
      </c>
      <c r="D101" s="153">
        <v>110.97857142857143</v>
      </c>
      <c r="E101" s="153">
        <v>54.332902423064851</v>
      </c>
      <c r="F101" s="155">
        <v>15259.698000000002</v>
      </c>
      <c r="G101" s="155">
        <v>390545.64509999991</v>
      </c>
      <c r="H101" s="155">
        <v>2789.6117507142849</v>
      </c>
      <c r="I101" s="155">
        <v>3771.403050370182</v>
      </c>
      <c r="J101" s="155">
        <v>1600</v>
      </c>
      <c r="K101" s="155">
        <v>178850</v>
      </c>
      <c r="L101" s="155">
        <v>1277.5</v>
      </c>
      <c r="M101" s="155">
        <v>269.04607666142704</v>
      </c>
      <c r="N101" s="156">
        <v>0</v>
      </c>
      <c r="O101" s="156">
        <v>0</v>
      </c>
      <c r="P101" s="156">
        <v>0</v>
      </c>
      <c r="Q101" s="156">
        <v>0</v>
      </c>
      <c r="R101" s="158">
        <v>1</v>
      </c>
      <c r="S101" s="159">
        <v>25</v>
      </c>
      <c r="T101" s="159">
        <v>66</v>
      </c>
      <c r="U101" s="159">
        <v>49</v>
      </c>
      <c r="V101" s="159">
        <v>65</v>
      </c>
      <c r="W101" s="159">
        <v>75</v>
      </c>
      <c r="X101" s="157">
        <v>20.25</v>
      </c>
    </row>
    <row r="102" spans="1:24" s="154" customFormat="1" ht="11.35">
      <c r="A102" s="152">
        <v>89</v>
      </c>
      <c r="B102" s="152">
        <v>246</v>
      </c>
      <c r="C102" s="152">
        <v>19959</v>
      </c>
      <c r="D102" s="153">
        <v>142.56428571428572</v>
      </c>
      <c r="E102" s="153">
        <v>84.160536105799736</v>
      </c>
      <c r="F102" s="155">
        <v>21952.548000000003</v>
      </c>
      <c r="G102" s="155">
        <v>528001.91110000026</v>
      </c>
      <c r="H102" s="155">
        <v>3771.442222142859</v>
      </c>
      <c r="I102" s="155">
        <v>5374.8643332355832</v>
      </c>
      <c r="J102" s="155">
        <v>1600</v>
      </c>
      <c r="K102" s="155">
        <v>181500</v>
      </c>
      <c r="L102" s="155">
        <v>1296.4285714285713</v>
      </c>
      <c r="M102" s="155">
        <v>266.51513766062357</v>
      </c>
      <c r="N102" s="156">
        <v>3</v>
      </c>
      <c r="O102" s="156">
        <v>9</v>
      </c>
      <c r="P102" s="156">
        <v>6.4285714285714279E-2</v>
      </c>
      <c r="Q102" s="156">
        <v>0.43598419689059265</v>
      </c>
      <c r="R102" s="158">
        <v>0.99313501144164762</v>
      </c>
      <c r="S102" s="159">
        <v>22</v>
      </c>
      <c r="T102" s="159">
        <v>65</v>
      </c>
      <c r="U102" s="159">
        <v>53</v>
      </c>
      <c r="V102" s="159">
        <v>77</v>
      </c>
      <c r="W102" s="159">
        <v>63</v>
      </c>
      <c r="X102" s="157">
        <v>21.85</v>
      </c>
    </row>
    <row r="103" spans="1:24" s="154" customFormat="1" ht="11.35">
      <c r="A103" s="152">
        <v>90</v>
      </c>
      <c r="B103" s="152">
        <v>141</v>
      </c>
      <c r="C103" s="152">
        <v>8187</v>
      </c>
      <c r="D103" s="153">
        <v>58.478571428571428</v>
      </c>
      <c r="E103" s="153">
        <v>39.291104647481234</v>
      </c>
      <c r="F103" s="155">
        <v>11779.416000000001</v>
      </c>
      <c r="G103" s="155">
        <v>206055.00389999998</v>
      </c>
      <c r="H103" s="155">
        <v>1471.8214564285713</v>
      </c>
      <c r="I103" s="155">
        <v>2425.2038994560862</v>
      </c>
      <c r="J103" s="155">
        <v>1600</v>
      </c>
      <c r="K103" s="155">
        <v>176200</v>
      </c>
      <c r="L103" s="155">
        <v>1258.5714285714287</v>
      </c>
      <c r="M103" s="155">
        <v>270.22125607611747</v>
      </c>
      <c r="N103" s="156">
        <v>6</v>
      </c>
      <c r="O103" s="156">
        <v>21</v>
      </c>
      <c r="P103" s="156">
        <v>0.15</v>
      </c>
      <c r="Q103" s="156">
        <v>0.74837954437975063</v>
      </c>
      <c r="R103" s="158">
        <v>0.98313253012048185</v>
      </c>
      <c r="S103" s="159">
        <v>28</v>
      </c>
      <c r="T103" s="159">
        <v>67</v>
      </c>
      <c r="U103" s="159">
        <v>45</v>
      </c>
      <c r="V103" s="159">
        <v>73</v>
      </c>
      <c r="W103" s="159">
        <v>67</v>
      </c>
      <c r="X103" s="157">
        <v>20.75</v>
      </c>
    </row>
    <row r="104" spans="1:24" s="154" customFormat="1" ht="11.35">
      <c r="A104" s="152">
        <v>91</v>
      </c>
      <c r="B104" s="152">
        <v>147</v>
      </c>
      <c r="C104" s="152">
        <v>9681</v>
      </c>
      <c r="D104" s="153">
        <v>69.150000000000006</v>
      </c>
      <c r="E104" s="153">
        <v>33.945560521763234</v>
      </c>
      <c r="F104" s="155">
        <v>12314.844000000003</v>
      </c>
      <c r="G104" s="155">
        <v>213176.19630000001</v>
      </c>
      <c r="H104" s="155">
        <v>1522.6871164285715</v>
      </c>
      <c r="I104" s="155">
        <v>2205.5062022846091</v>
      </c>
      <c r="J104" s="155">
        <v>1600</v>
      </c>
      <c r="K104" s="155">
        <v>174700</v>
      </c>
      <c r="L104" s="155">
        <v>1247.8571428571429</v>
      </c>
      <c r="M104" s="155">
        <v>271.34566267705191</v>
      </c>
      <c r="N104" s="156">
        <v>0</v>
      </c>
      <c r="O104" s="156">
        <v>0</v>
      </c>
      <c r="P104" s="156">
        <v>0</v>
      </c>
      <c r="Q104" s="156">
        <v>0</v>
      </c>
      <c r="R104" s="158">
        <v>1</v>
      </c>
      <c r="S104" s="159">
        <v>30</v>
      </c>
      <c r="T104" s="159">
        <v>67</v>
      </c>
      <c r="U104" s="159">
        <v>43</v>
      </c>
      <c r="V104" s="159">
        <v>82</v>
      </c>
      <c r="W104" s="159">
        <v>58</v>
      </c>
      <c r="X104" s="157">
        <v>20.45</v>
      </c>
    </row>
    <row r="105" spans="1:24" s="154" customFormat="1" ht="11.35">
      <c r="A105" s="152">
        <v>92</v>
      </c>
      <c r="B105" s="152">
        <v>153</v>
      </c>
      <c r="C105" s="152">
        <v>11349</v>
      </c>
      <c r="D105" s="153">
        <v>81.064285714285717</v>
      </c>
      <c r="E105" s="153">
        <v>47.67443709917859</v>
      </c>
      <c r="F105" s="155">
        <v>13117.986000000003</v>
      </c>
      <c r="G105" s="155">
        <v>324879.8628</v>
      </c>
      <c r="H105" s="155">
        <v>2320.5704485714286</v>
      </c>
      <c r="I105" s="155">
        <v>3521.9441280272945</v>
      </c>
      <c r="J105" s="155">
        <v>1600</v>
      </c>
      <c r="K105" s="155">
        <v>179900</v>
      </c>
      <c r="L105" s="155">
        <v>1285</v>
      </c>
      <c r="M105" s="155">
        <v>289.17521013785637</v>
      </c>
      <c r="N105" s="156">
        <v>0</v>
      </c>
      <c r="O105" s="156">
        <v>0</v>
      </c>
      <c r="P105" s="156">
        <v>0</v>
      </c>
      <c r="Q105" s="156">
        <v>0</v>
      </c>
      <c r="R105" s="158">
        <v>1</v>
      </c>
      <c r="S105" s="159">
        <v>30</v>
      </c>
      <c r="T105" s="159">
        <v>54</v>
      </c>
      <c r="U105" s="159">
        <v>56</v>
      </c>
      <c r="V105" s="159">
        <v>71</v>
      </c>
      <c r="W105" s="159">
        <v>69</v>
      </c>
      <c r="X105" s="157">
        <v>20.45</v>
      </c>
    </row>
    <row r="106" spans="1:24" s="154" customFormat="1" ht="11.35">
      <c r="A106" s="152">
        <v>93</v>
      </c>
      <c r="B106" s="152">
        <v>135</v>
      </c>
      <c r="C106" s="152">
        <v>8205</v>
      </c>
      <c r="D106" s="153">
        <v>58.607142857142854</v>
      </c>
      <c r="E106" s="153">
        <v>39.617541429274837</v>
      </c>
      <c r="F106" s="155">
        <v>12047.130000000001</v>
      </c>
      <c r="G106" s="155">
        <v>252550.97650000014</v>
      </c>
      <c r="H106" s="155">
        <v>1803.9355464285725</v>
      </c>
      <c r="I106" s="155">
        <v>2804.2229486860961</v>
      </c>
      <c r="J106" s="155">
        <v>1600</v>
      </c>
      <c r="K106" s="155">
        <v>184300</v>
      </c>
      <c r="L106" s="155">
        <v>1316.4285714285713</v>
      </c>
      <c r="M106" s="155">
        <v>273.49607451465005</v>
      </c>
      <c r="N106" s="156">
        <v>3</v>
      </c>
      <c r="O106" s="156">
        <v>9</v>
      </c>
      <c r="P106" s="156">
        <v>6.4285714285714279E-2</v>
      </c>
      <c r="Q106" s="156">
        <v>0.43598419689059265</v>
      </c>
      <c r="R106" s="158">
        <v>0.9926829268292684</v>
      </c>
      <c r="S106" s="159">
        <v>22</v>
      </c>
      <c r="T106" s="159">
        <v>58</v>
      </c>
      <c r="U106" s="159">
        <v>60</v>
      </c>
      <c r="V106" s="159">
        <v>77</v>
      </c>
      <c r="W106" s="159">
        <v>63</v>
      </c>
      <c r="X106" s="157">
        <v>20.5</v>
      </c>
    </row>
    <row r="107" spans="1:24" s="154" customFormat="1" ht="11.35">
      <c r="A107" s="152">
        <v>94</v>
      </c>
      <c r="B107" s="152">
        <v>198</v>
      </c>
      <c r="C107" s="152">
        <v>12048</v>
      </c>
      <c r="D107" s="153">
        <v>86.057142857142864</v>
      </c>
      <c r="E107" s="153">
        <v>62.733852739551956</v>
      </c>
      <c r="F107" s="155">
        <v>14724.270000000002</v>
      </c>
      <c r="G107" s="155">
        <v>260943.81040000002</v>
      </c>
      <c r="H107" s="155">
        <v>1863.88436</v>
      </c>
      <c r="I107" s="155">
        <v>3002.7408636067394</v>
      </c>
      <c r="J107" s="155">
        <v>1600</v>
      </c>
      <c r="K107" s="155">
        <v>176800</v>
      </c>
      <c r="L107" s="155">
        <v>1262.8571428571429</v>
      </c>
      <c r="M107" s="155">
        <v>285.96494657219256</v>
      </c>
      <c r="N107" s="156">
        <v>6</v>
      </c>
      <c r="O107" s="156">
        <v>15</v>
      </c>
      <c r="P107" s="156">
        <v>0.10714285714285714</v>
      </c>
      <c r="Q107" s="156">
        <v>0.66458651148182102</v>
      </c>
      <c r="R107" s="158">
        <v>0.98803827751196172</v>
      </c>
      <c r="S107" s="159">
        <v>32</v>
      </c>
      <c r="T107" s="159">
        <v>58</v>
      </c>
      <c r="U107" s="159">
        <v>50</v>
      </c>
      <c r="V107" s="159">
        <v>80</v>
      </c>
      <c r="W107" s="159">
        <v>60</v>
      </c>
      <c r="X107" s="157">
        <v>20.9</v>
      </c>
    </row>
    <row r="108" spans="1:24" s="154" customFormat="1" ht="11.35">
      <c r="A108" s="152">
        <v>95</v>
      </c>
      <c r="B108" s="152">
        <v>192</v>
      </c>
      <c r="C108" s="152">
        <v>12783</v>
      </c>
      <c r="D108" s="153">
        <v>91.307142857142864</v>
      </c>
      <c r="E108" s="153">
        <v>50.099167331579224</v>
      </c>
      <c r="F108" s="155">
        <v>15795.126000000002</v>
      </c>
      <c r="G108" s="155">
        <v>337047.46409999992</v>
      </c>
      <c r="H108" s="155">
        <v>2407.4818864285708</v>
      </c>
      <c r="I108" s="155">
        <v>3637.5417417371896</v>
      </c>
      <c r="J108" s="155">
        <v>1600</v>
      </c>
      <c r="K108" s="155">
        <v>176950</v>
      </c>
      <c r="L108" s="155">
        <v>1263.9285714285713</v>
      </c>
      <c r="M108" s="155">
        <v>269.49645672066816</v>
      </c>
      <c r="N108" s="156">
        <v>0</v>
      </c>
      <c r="O108" s="156">
        <v>0</v>
      </c>
      <c r="P108" s="156">
        <v>0</v>
      </c>
      <c r="Q108" s="156">
        <v>0</v>
      </c>
      <c r="R108" s="158">
        <v>1</v>
      </c>
      <c r="S108" s="159">
        <v>27</v>
      </c>
      <c r="T108" s="159">
        <v>67</v>
      </c>
      <c r="U108" s="159">
        <v>46</v>
      </c>
      <c r="V108" s="159">
        <v>68</v>
      </c>
      <c r="W108" s="159">
        <v>72</v>
      </c>
      <c r="X108" s="157">
        <v>21.1</v>
      </c>
    </row>
    <row r="109" spans="1:24" s="154" customFormat="1" ht="11.35">
      <c r="A109" s="152">
        <v>96</v>
      </c>
      <c r="B109" s="152">
        <v>129</v>
      </c>
      <c r="C109" s="152">
        <v>9735</v>
      </c>
      <c r="D109" s="153">
        <v>69.535714285714292</v>
      </c>
      <c r="E109" s="153">
        <v>44.671850811017549</v>
      </c>
      <c r="F109" s="155">
        <v>11243.988000000001</v>
      </c>
      <c r="G109" s="155">
        <v>234982.9889</v>
      </c>
      <c r="H109" s="155">
        <v>1678.4499207142858</v>
      </c>
      <c r="I109" s="155">
        <v>2716.0730181896292</v>
      </c>
      <c r="J109" s="155">
        <v>1600</v>
      </c>
      <c r="K109" s="155">
        <v>179000</v>
      </c>
      <c r="L109" s="155">
        <v>1278.5714285714287</v>
      </c>
      <c r="M109" s="155">
        <v>279.84726417124688</v>
      </c>
      <c r="N109" s="156">
        <v>3</v>
      </c>
      <c r="O109" s="156">
        <v>3</v>
      </c>
      <c r="P109" s="156">
        <v>2.1428571428571429E-2</v>
      </c>
      <c r="Q109" s="156">
        <v>0.25354627641855498</v>
      </c>
      <c r="R109" s="158">
        <v>0.99757869249394671</v>
      </c>
      <c r="S109" s="159">
        <v>28</v>
      </c>
      <c r="T109" s="159">
        <v>60</v>
      </c>
      <c r="U109" s="159">
        <v>52</v>
      </c>
      <c r="V109" s="159">
        <v>68</v>
      </c>
      <c r="W109" s="159">
        <v>72</v>
      </c>
      <c r="X109" s="157">
        <v>20.65</v>
      </c>
    </row>
    <row r="110" spans="1:24" s="154" customFormat="1" ht="11.35">
      <c r="A110" s="152">
        <v>97</v>
      </c>
      <c r="B110" s="152">
        <v>219</v>
      </c>
      <c r="C110" s="152">
        <v>14052</v>
      </c>
      <c r="D110" s="153">
        <v>100.37142857142857</v>
      </c>
      <c r="E110" s="153">
        <v>61.065755673127583</v>
      </c>
      <c r="F110" s="155">
        <v>17401.410000000003</v>
      </c>
      <c r="G110" s="155">
        <v>349821.88379999995</v>
      </c>
      <c r="H110" s="155">
        <v>2498.7277414285709</v>
      </c>
      <c r="I110" s="155">
        <v>3692.8917765312999</v>
      </c>
      <c r="J110" s="155">
        <v>1600</v>
      </c>
      <c r="K110" s="155">
        <v>179200</v>
      </c>
      <c r="L110" s="155">
        <v>1280</v>
      </c>
      <c r="M110" s="155">
        <v>266.66067139543605</v>
      </c>
      <c r="N110" s="156">
        <v>3</v>
      </c>
      <c r="O110" s="156">
        <v>12</v>
      </c>
      <c r="P110" s="156">
        <v>8.5714285714285715E-2</v>
      </c>
      <c r="Q110" s="156">
        <v>0.50159048167328846</v>
      </c>
      <c r="R110" s="158">
        <v>0.99074074074074081</v>
      </c>
      <c r="S110" s="159">
        <v>24</v>
      </c>
      <c r="T110" s="159">
        <v>67</v>
      </c>
      <c r="U110" s="159">
        <v>49</v>
      </c>
      <c r="V110" s="159">
        <v>73</v>
      </c>
      <c r="W110" s="159">
        <v>67</v>
      </c>
      <c r="X110" s="157">
        <v>21.6</v>
      </c>
    </row>
    <row r="111" spans="1:24" s="154" customFormat="1" ht="11.35">
      <c r="A111" s="152">
        <v>98</v>
      </c>
      <c r="B111" s="152">
        <v>105</v>
      </c>
      <c r="C111" s="152">
        <v>7569</v>
      </c>
      <c r="D111" s="153">
        <v>54.064285714285717</v>
      </c>
      <c r="E111" s="153">
        <v>30.342223284964053</v>
      </c>
      <c r="F111" s="155">
        <v>9102.2760000000017</v>
      </c>
      <c r="G111" s="155">
        <v>201105.26950000011</v>
      </c>
      <c r="H111" s="155">
        <v>1436.4662107142865</v>
      </c>
      <c r="I111" s="155">
        <v>2215.5978845607337</v>
      </c>
      <c r="J111" s="155">
        <v>1600</v>
      </c>
      <c r="K111" s="155">
        <v>179850</v>
      </c>
      <c r="L111" s="155">
        <v>1284.6428571428571</v>
      </c>
      <c r="M111" s="155">
        <v>285.74630473207685</v>
      </c>
      <c r="N111" s="156">
        <v>3</v>
      </c>
      <c r="O111" s="156">
        <v>3</v>
      </c>
      <c r="P111" s="156">
        <v>2.1428571428571429E-2</v>
      </c>
      <c r="Q111" s="156">
        <v>0.25354627641855498</v>
      </c>
      <c r="R111" s="158">
        <v>0.99749373433583954</v>
      </c>
      <c r="S111" s="159">
        <v>29</v>
      </c>
      <c r="T111" s="159">
        <v>56</v>
      </c>
      <c r="U111" s="159">
        <v>55</v>
      </c>
      <c r="V111" s="159">
        <v>77</v>
      </c>
      <c r="W111" s="159">
        <v>63</v>
      </c>
      <c r="X111" s="157">
        <v>19.95</v>
      </c>
    </row>
    <row r="112" spans="1:24" s="154" customFormat="1" ht="11.35">
      <c r="A112" s="152">
        <v>99</v>
      </c>
      <c r="B112" s="152">
        <v>135</v>
      </c>
      <c r="C112" s="152">
        <v>9900</v>
      </c>
      <c r="D112" s="153">
        <v>70.714285714285708</v>
      </c>
      <c r="E112" s="153">
        <v>38.361642584595934</v>
      </c>
      <c r="F112" s="155">
        <v>11779.416000000001</v>
      </c>
      <c r="G112" s="155">
        <v>265682.34819999995</v>
      </c>
      <c r="H112" s="155">
        <v>1897.7310585714283</v>
      </c>
      <c r="I112" s="155">
        <v>2731.7501312907079</v>
      </c>
      <c r="J112" s="155">
        <v>1600</v>
      </c>
      <c r="K112" s="155">
        <v>179750</v>
      </c>
      <c r="L112" s="155">
        <v>1283.9285714285713</v>
      </c>
      <c r="M112" s="155">
        <v>278.76060854367933</v>
      </c>
      <c r="N112" s="156">
        <v>0</v>
      </c>
      <c r="O112" s="156">
        <v>0</v>
      </c>
      <c r="P112" s="156">
        <v>0</v>
      </c>
      <c r="Q112" s="156">
        <v>0</v>
      </c>
      <c r="R112" s="158">
        <v>1</v>
      </c>
      <c r="S112" s="159">
        <v>27</v>
      </c>
      <c r="T112" s="159">
        <v>60</v>
      </c>
      <c r="U112" s="159">
        <v>53</v>
      </c>
      <c r="V112" s="159">
        <v>66</v>
      </c>
      <c r="W112" s="159">
        <v>74</v>
      </c>
      <c r="X112" s="157">
        <v>19.5</v>
      </c>
    </row>
    <row r="113" spans="1:24" s="154" customFormat="1" ht="11.35">
      <c r="A113" s="152">
        <v>100</v>
      </c>
      <c r="B113" s="152">
        <v>168</v>
      </c>
      <c r="C113" s="152">
        <v>12204</v>
      </c>
      <c r="D113" s="153">
        <v>87.171428571428578</v>
      </c>
      <c r="E113" s="153">
        <v>47.366919649489482</v>
      </c>
      <c r="F113" s="155">
        <v>12850.272000000003</v>
      </c>
      <c r="G113" s="155">
        <v>238240.17589999997</v>
      </c>
      <c r="H113" s="155">
        <v>1701.715542142857</v>
      </c>
      <c r="I113" s="155">
        <v>2588.4995113286527</v>
      </c>
      <c r="J113" s="155">
        <v>1600</v>
      </c>
      <c r="K113" s="155">
        <v>174100</v>
      </c>
      <c r="L113" s="155">
        <v>1243.5714285714287</v>
      </c>
      <c r="M113" s="155">
        <v>282.5782413547675</v>
      </c>
      <c r="N113" s="156">
        <v>0</v>
      </c>
      <c r="O113" s="156">
        <v>0</v>
      </c>
      <c r="P113" s="156">
        <v>0</v>
      </c>
      <c r="Q113" s="156">
        <v>0</v>
      </c>
      <c r="R113" s="158">
        <v>1</v>
      </c>
      <c r="S113" s="159">
        <v>34</v>
      </c>
      <c r="T113" s="159">
        <v>61</v>
      </c>
      <c r="U113" s="159">
        <v>45</v>
      </c>
      <c r="V113" s="159">
        <v>70</v>
      </c>
      <c r="W113" s="159">
        <v>70</v>
      </c>
      <c r="X113" s="157">
        <v>19.850000000000001</v>
      </c>
    </row>
    <row r="114" spans="1:24" s="154" customFormat="1" ht="11.35">
      <c r="A114" s="152">
        <v>101</v>
      </c>
      <c r="B114" s="152">
        <v>114</v>
      </c>
      <c r="C114" s="152">
        <v>8640</v>
      </c>
      <c r="D114" s="153">
        <v>61.714285714285715</v>
      </c>
      <c r="E114" s="153">
        <v>30.243207386309173</v>
      </c>
      <c r="F114" s="155">
        <v>9905.4180000000015</v>
      </c>
      <c r="G114" s="155">
        <v>207158.5805000001</v>
      </c>
      <c r="H114" s="155">
        <v>1479.7041464285721</v>
      </c>
      <c r="I114" s="155">
        <v>2058.2080421886271</v>
      </c>
      <c r="J114" s="155">
        <v>1600</v>
      </c>
      <c r="K114" s="155">
        <v>180200</v>
      </c>
      <c r="L114" s="155">
        <v>1287.1428571428571</v>
      </c>
      <c r="M114" s="155">
        <v>283.43800335730145</v>
      </c>
      <c r="N114" s="156">
        <v>0</v>
      </c>
      <c r="O114" s="156">
        <v>0</v>
      </c>
      <c r="P114" s="156">
        <v>0</v>
      </c>
      <c r="Q114" s="156">
        <v>0</v>
      </c>
      <c r="R114" s="158">
        <v>1</v>
      </c>
      <c r="S114" s="159">
        <v>28</v>
      </c>
      <c r="T114" s="159">
        <v>57</v>
      </c>
      <c r="U114" s="159">
        <v>55</v>
      </c>
      <c r="V114" s="159">
        <v>75</v>
      </c>
      <c r="W114" s="159">
        <v>65</v>
      </c>
      <c r="X114" s="157">
        <v>20.6</v>
      </c>
    </row>
    <row r="115" spans="1:24" s="154" customFormat="1" ht="11.35">
      <c r="A115" s="152">
        <v>102</v>
      </c>
      <c r="B115" s="152">
        <v>180</v>
      </c>
      <c r="C115" s="152">
        <v>14769</v>
      </c>
      <c r="D115" s="153">
        <v>105.49285714285715</v>
      </c>
      <c r="E115" s="153">
        <v>49.060159286207764</v>
      </c>
      <c r="F115" s="155">
        <v>15795.126000000002</v>
      </c>
      <c r="G115" s="155">
        <v>362218.52930000023</v>
      </c>
      <c r="H115" s="155">
        <v>2587.2752092857158</v>
      </c>
      <c r="I115" s="155">
        <v>3817.6628363889195</v>
      </c>
      <c r="J115" s="155">
        <v>1600</v>
      </c>
      <c r="K115" s="155">
        <v>171400</v>
      </c>
      <c r="L115" s="155">
        <v>1224.2857142857142</v>
      </c>
      <c r="M115" s="155">
        <v>277.8052287452328</v>
      </c>
      <c r="N115" s="156">
        <v>3</v>
      </c>
      <c r="O115" s="156">
        <v>3</v>
      </c>
      <c r="P115" s="156">
        <v>2.1428571428571429E-2</v>
      </c>
      <c r="Q115" s="156">
        <v>0.25354627641855498</v>
      </c>
      <c r="R115" s="158">
        <v>0.99748743718592958</v>
      </c>
      <c r="S115" s="159">
        <v>36</v>
      </c>
      <c r="T115" s="159">
        <v>64</v>
      </c>
      <c r="U115" s="159">
        <v>40</v>
      </c>
      <c r="V115" s="159">
        <v>66</v>
      </c>
      <c r="W115" s="159">
        <v>74</v>
      </c>
      <c r="X115" s="157">
        <v>19.899999999999999</v>
      </c>
    </row>
    <row r="116" spans="1:24" s="154" customFormat="1" ht="11.35">
      <c r="A116" s="152">
        <v>103</v>
      </c>
      <c r="B116" s="152">
        <v>114</v>
      </c>
      <c r="C116" s="152">
        <v>8472</v>
      </c>
      <c r="D116" s="153">
        <v>60.514285714285712</v>
      </c>
      <c r="E116" s="153">
        <v>34.787016041874537</v>
      </c>
      <c r="F116" s="155">
        <v>9905.4180000000015</v>
      </c>
      <c r="G116" s="155">
        <v>188922.79520000005</v>
      </c>
      <c r="H116" s="155">
        <v>1349.4485371428575</v>
      </c>
      <c r="I116" s="155">
        <v>2007.4379744089067</v>
      </c>
      <c r="J116" s="155">
        <v>1600</v>
      </c>
      <c r="K116" s="155">
        <v>175850</v>
      </c>
      <c r="L116" s="155">
        <v>1256.0714285714287</v>
      </c>
      <c r="M116" s="155">
        <v>272.37747936298194</v>
      </c>
      <c r="N116" s="156">
        <v>0</v>
      </c>
      <c r="O116" s="156">
        <v>0</v>
      </c>
      <c r="P116" s="156">
        <v>0</v>
      </c>
      <c r="Q116" s="156">
        <v>0</v>
      </c>
      <c r="R116" s="158">
        <v>1</v>
      </c>
      <c r="S116" s="159">
        <v>29</v>
      </c>
      <c r="T116" s="159">
        <v>66</v>
      </c>
      <c r="U116" s="159">
        <v>45</v>
      </c>
      <c r="V116" s="159">
        <v>63</v>
      </c>
      <c r="W116" s="159">
        <v>77</v>
      </c>
      <c r="X116" s="157">
        <v>20.399999999999999</v>
      </c>
    </row>
    <row r="117" spans="1:24" s="154" customFormat="1" ht="11.35">
      <c r="A117" s="152">
        <v>104</v>
      </c>
      <c r="B117" s="152">
        <v>138</v>
      </c>
      <c r="C117" s="152">
        <v>8436</v>
      </c>
      <c r="D117" s="153">
        <v>60.25714285714286</v>
      </c>
      <c r="E117" s="153">
        <v>39.493259861801981</v>
      </c>
      <c r="F117" s="155">
        <v>11511.702000000001</v>
      </c>
      <c r="G117" s="155">
        <v>217307.91570000004</v>
      </c>
      <c r="H117" s="155">
        <v>1552.1993978571431</v>
      </c>
      <c r="I117" s="155">
        <v>2509.134369249376</v>
      </c>
      <c r="J117" s="155">
        <v>1600</v>
      </c>
      <c r="K117" s="155">
        <v>177550</v>
      </c>
      <c r="L117" s="155">
        <v>1268.2142857142858</v>
      </c>
      <c r="M117" s="155">
        <v>285.19907942061064</v>
      </c>
      <c r="N117" s="156">
        <v>6</v>
      </c>
      <c r="O117" s="156">
        <v>12</v>
      </c>
      <c r="P117" s="156">
        <v>8.5714285714285715E-2</v>
      </c>
      <c r="Q117" s="156">
        <v>0.61732439947157391</v>
      </c>
      <c r="R117" s="158">
        <v>0.99014778325123154</v>
      </c>
      <c r="S117" s="159">
        <v>31</v>
      </c>
      <c r="T117" s="159">
        <v>58</v>
      </c>
      <c r="U117" s="159">
        <v>51</v>
      </c>
      <c r="V117" s="159">
        <v>71</v>
      </c>
      <c r="W117" s="159">
        <v>69</v>
      </c>
      <c r="X117" s="157">
        <v>20.3</v>
      </c>
    </row>
    <row r="118" spans="1:24" s="154" customFormat="1" ht="11.35">
      <c r="A118" s="152">
        <v>105</v>
      </c>
      <c r="B118" s="152">
        <v>120</v>
      </c>
      <c r="C118" s="152">
        <v>7224</v>
      </c>
      <c r="D118" s="153">
        <v>51.6</v>
      </c>
      <c r="E118" s="153">
        <v>42.22018338297557</v>
      </c>
      <c r="F118" s="155">
        <v>10440.846000000001</v>
      </c>
      <c r="G118" s="155">
        <v>224568.91430000003</v>
      </c>
      <c r="H118" s="155">
        <v>1604.0636735714288</v>
      </c>
      <c r="I118" s="155">
        <v>2715.4117407687472</v>
      </c>
      <c r="J118" s="155">
        <v>1600</v>
      </c>
      <c r="K118" s="155">
        <v>176950</v>
      </c>
      <c r="L118" s="155">
        <v>1263.9285714285713</v>
      </c>
      <c r="M118" s="155">
        <v>269.49645672066816</v>
      </c>
      <c r="N118" s="156">
        <v>3</v>
      </c>
      <c r="O118" s="156">
        <v>9</v>
      </c>
      <c r="P118" s="156">
        <v>6.4285714285714279E-2</v>
      </c>
      <c r="Q118" s="156">
        <v>0.43598419689059265</v>
      </c>
      <c r="R118" s="158">
        <v>0.99259259259259269</v>
      </c>
      <c r="S118" s="159">
        <v>27</v>
      </c>
      <c r="T118" s="159">
        <v>67</v>
      </c>
      <c r="U118" s="159">
        <v>46</v>
      </c>
      <c r="V118" s="159">
        <v>65</v>
      </c>
      <c r="W118" s="159">
        <v>75</v>
      </c>
      <c r="X118" s="157">
        <v>20.25</v>
      </c>
    </row>
    <row r="119" spans="1:24" s="154" customFormat="1" ht="11.35">
      <c r="A119" s="152">
        <v>106</v>
      </c>
      <c r="B119" s="152">
        <v>228</v>
      </c>
      <c r="C119" s="152">
        <v>13068</v>
      </c>
      <c r="D119" s="153">
        <v>93.342857142857142</v>
      </c>
      <c r="E119" s="153">
        <v>64.155473412300708</v>
      </c>
      <c r="F119" s="155">
        <v>20346.264000000003</v>
      </c>
      <c r="G119" s="155">
        <v>394771.06440000009</v>
      </c>
      <c r="H119" s="155">
        <v>2819.7933171428576</v>
      </c>
      <c r="I119" s="155">
        <v>4542.8252553279272</v>
      </c>
      <c r="J119" s="155">
        <v>1600</v>
      </c>
      <c r="K119" s="155">
        <v>182500</v>
      </c>
      <c r="L119" s="155">
        <v>1303.5714285714287</v>
      </c>
      <c r="M119" s="155">
        <v>282.88358799629367</v>
      </c>
      <c r="N119" s="156">
        <v>0</v>
      </c>
      <c r="O119" s="156">
        <v>0</v>
      </c>
      <c r="P119" s="156">
        <v>0</v>
      </c>
      <c r="Q119" s="156">
        <v>0</v>
      </c>
      <c r="R119" s="158">
        <v>1</v>
      </c>
      <c r="S119" s="159">
        <v>26</v>
      </c>
      <c r="T119" s="159">
        <v>55</v>
      </c>
      <c r="U119" s="159">
        <v>59</v>
      </c>
      <c r="V119" s="159">
        <v>71</v>
      </c>
      <c r="W119" s="159">
        <v>69</v>
      </c>
      <c r="X119" s="157">
        <v>20.85</v>
      </c>
    </row>
    <row r="120" spans="1:24" s="154" customFormat="1" ht="11.35">
      <c r="A120" s="152">
        <v>107</v>
      </c>
      <c r="B120" s="152">
        <v>81</v>
      </c>
      <c r="C120" s="152">
        <v>5556</v>
      </c>
      <c r="D120" s="153">
        <v>39.685714285714283</v>
      </c>
      <c r="E120" s="153">
        <v>25.900497402041832</v>
      </c>
      <c r="F120" s="155">
        <v>7228.2780000000012</v>
      </c>
      <c r="G120" s="155">
        <v>126401.16510000004</v>
      </c>
      <c r="H120" s="155">
        <v>902.86546500000031</v>
      </c>
      <c r="I120" s="155">
        <v>1523.4941136693283</v>
      </c>
      <c r="J120" s="155">
        <v>1600</v>
      </c>
      <c r="K120" s="155">
        <v>174350</v>
      </c>
      <c r="L120" s="155">
        <v>1245.3571428571429</v>
      </c>
      <c r="M120" s="155">
        <v>273.39435957585715</v>
      </c>
      <c r="N120" s="156">
        <v>3</v>
      </c>
      <c r="O120" s="156">
        <v>3</v>
      </c>
      <c r="P120" s="156">
        <v>2.1428571428571429E-2</v>
      </c>
      <c r="Q120" s="156">
        <v>0.25354627641855498</v>
      </c>
      <c r="R120" s="158">
        <v>0.99745547073791341</v>
      </c>
      <c r="S120" s="159">
        <v>31</v>
      </c>
      <c r="T120" s="159">
        <v>66</v>
      </c>
      <c r="U120" s="159">
        <v>43</v>
      </c>
      <c r="V120" s="159">
        <v>72</v>
      </c>
      <c r="W120" s="159">
        <v>68</v>
      </c>
      <c r="X120" s="157">
        <v>19.649999999999999</v>
      </c>
    </row>
    <row r="121" spans="1:24" s="154" customFormat="1" ht="11.35">
      <c r="A121" s="152">
        <v>108</v>
      </c>
      <c r="B121" s="152">
        <v>246</v>
      </c>
      <c r="C121" s="152">
        <v>21039</v>
      </c>
      <c r="D121" s="153">
        <v>150.27857142857144</v>
      </c>
      <c r="E121" s="153">
        <v>71.897315651869093</v>
      </c>
      <c r="F121" s="155">
        <v>21149.406000000003</v>
      </c>
      <c r="G121" s="155">
        <v>552644.98480000009</v>
      </c>
      <c r="H121" s="155">
        <v>3947.4641771428578</v>
      </c>
      <c r="I121" s="155">
        <v>5357.9625269120415</v>
      </c>
      <c r="J121" s="155">
        <v>1600</v>
      </c>
      <c r="K121" s="155">
        <v>183800</v>
      </c>
      <c r="L121" s="155">
        <v>1312.8571428571429</v>
      </c>
      <c r="M121" s="155">
        <v>265.34702597394374</v>
      </c>
      <c r="N121" s="156">
        <v>0</v>
      </c>
      <c r="O121" s="156">
        <v>0</v>
      </c>
      <c r="P121" s="156">
        <v>0</v>
      </c>
      <c r="Q121" s="156">
        <v>0</v>
      </c>
      <c r="R121" s="158">
        <v>1</v>
      </c>
      <c r="S121" s="159">
        <v>20</v>
      </c>
      <c r="T121" s="159">
        <v>63</v>
      </c>
      <c r="U121" s="159">
        <v>57</v>
      </c>
      <c r="V121" s="159">
        <v>71</v>
      </c>
      <c r="W121" s="159">
        <v>69</v>
      </c>
      <c r="X121" s="157">
        <v>21.1</v>
      </c>
    </row>
    <row r="122" spans="1:24" s="154" customFormat="1" ht="11.35">
      <c r="A122" s="152">
        <v>109</v>
      </c>
      <c r="B122" s="152">
        <v>93</v>
      </c>
      <c r="C122" s="152">
        <v>8517</v>
      </c>
      <c r="D122" s="153">
        <v>60.835714285714289</v>
      </c>
      <c r="E122" s="153">
        <v>26.237600213315076</v>
      </c>
      <c r="F122" s="155">
        <v>8031.420000000001</v>
      </c>
      <c r="G122" s="155">
        <v>218354.97490000003</v>
      </c>
      <c r="H122" s="155">
        <v>1559.6783921428573</v>
      </c>
      <c r="I122" s="155">
        <v>2172.4585098028297</v>
      </c>
      <c r="J122" s="155">
        <v>1600</v>
      </c>
      <c r="K122" s="155">
        <v>179400</v>
      </c>
      <c r="L122" s="155">
        <v>1281.4285714285713</v>
      </c>
      <c r="M122" s="155">
        <v>281.07852772160669</v>
      </c>
      <c r="N122" s="156">
        <v>3</v>
      </c>
      <c r="O122" s="156">
        <v>3</v>
      </c>
      <c r="P122" s="156">
        <v>2.1428571428571429E-2</v>
      </c>
      <c r="Q122" s="156">
        <v>0.25354627641855498</v>
      </c>
      <c r="R122" s="158">
        <v>0.99748110831234249</v>
      </c>
      <c r="S122" s="159">
        <v>28</v>
      </c>
      <c r="T122" s="159">
        <v>59</v>
      </c>
      <c r="U122" s="159">
        <v>53</v>
      </c>
      <c r="V122" s="159">
        <v>76</v>
      </c>
      <c r="W122" s="159">
        <v>64</v>
      </c>
      <c r="X122" s="157">
        <v>19.850000000000001</v>
      </c>
    </row>
    <row r="123" spans="1:24" s="154" customFormat="1" ht="11.35">
      <c r="A123" s="152">
        <v>110</v>
      </c>
      <c r="B123" s="152">
        <v>183</v>
      </c>
      <c r="C123" s="152">
        <v>12702</v>
      </c>
      <c r="D123" s="153">
        <v>90.728571428571428</v>
      </c>
      <c r="E123" s="153">
        <v>45.047990853742753</v>
      </c>
      <c r="F123" s="155">
        <v>16062.840000000002</v>
      </c>
      <c r="G123" s="155">
        <v>294738.2410000001</v>
      </c>
      <c r="H123" s="155">
        <v>2105.2731500000009</v>
      </c>
      <c r="I123" s="155">
        <v>3054.3640980613213</v>
      </c>
      <c r="J123" s="155">
        <v>1600</v>
      </c>
      <c r="K123" s="155">
        <v>177450</v>
      </c>
      <c r="L123" s="155">
        <v>1267.5</v>
      </c>
      <c r="M123" s="155">
        <v>278.15715500000687</v>
      </c>
      <c r="N123" s="156">
        <v>3</v>
      </c>
      <c r="O123" s="156">
        <v>3</v>
      </c>
      <c r="P123" s="156">
        <v>2.1428571428571429E-2</v>
      </c>
      <c r="Q123" s="156">
        <v>0.25354627641855498</v>
      </c>
      <c r="R123" s="158">
        <v>0.99754901960784315</v>
      </c>
      <c r="S123" s="159">
        <v>29</v>
      </c>
      <c r="T123" s="159">
        <v>62</v>
      </c>
      <c r="U123" s="159">
        <v>49</v>
      </c>
      <c r="V123" s="159">
        <v>69</v>
      </c>
      <c r="W123" s="159">
        <v>71</v>
      </c>
      <c r="X123" s="157">
        <v>20.399999999999999</v>
      </c>
    </row>
    <row r="124" spans="1:24" s="154" customFormat="1" ht="11.35">
      <c r="A124" s="152">
        <v>111</v>
      </c>
      <c r="B124" s="152">
        <v>108</v>
      </c>
      <c r="C124" s="152">
        <v>6120</v>
      </c>
      <c r="D124" s="153">
        <v>43.714285714285715</v>
      </c>
      <c r="E124" s="153">
        <v>32.570738890301925</v>
      </c>
      <c r="F124" s="155">
        <v>8566.8480000000018</v>
      </c>
      <c r="G124" s="155">
        <v>124454.28940000004</v>
      </c>
      <c r="H124" s="155">
        <v>888.95921000000033</v>
      </c>
      <c r="I124" s="155">
        <v>1346.3109509164497</v>
      </c>
      <c r="J124" s="155">
        <v>1600</v>
      </c>
      <c r="K124" s="155">
        <v>176800</v>
      </c>
      <c r="L124" s="155">
        <v>1262.8571428571429</v>
      </c>
      <c r="M124" s="155">
        <v>285.96494657219256</v>
      </c>
      <c r="N124" s="156">
        <v>0</v>
      </c>
      <c r="O124" s="156">
        <v>0</v>
      </c>
      <c r="P124" s="156">
        <v>0</v>
      </c>
      <c r="Q124" s="156">
        <v>0</v>
      </c>
      <c r="R124" s="158">
        <v>1</v>
      </c>
      <c r="S124" s="159">
        <v>32</v>
      </c>
      <c r="T124" s="159">
        <v>58</v>
      </c>
      <c r="U124" s="159">
        <v>50</v>
      </c>
      <c r="V124" s="159">
        <v>75</v>
      </c>
      <c r="W124" s="159">
        <v>65</v>
      </c>
      <c r="X124" s="157">
        <v>19.850000000000001</v>
      </c>
    </row>
    <row r="125" spans="1:24" s="154" customFormat="1" ht="11.35">
      <c r="A125" s="152">
        <v>112</v>
      </c>
      <c r="B125" s="152">
        <v>162</v>
      </c>
      <c r="C125" s="152">
        <v>11022</v>
      </c>
      <c r="D125" s="153">
        <v>78.728571428571428</v>
      </c>
      <c r="E125" s="153">
        <v>45.032177601435571</v>
      </c>
      <c r="F125" s="155">
        <v>13385.700000000003</v>
      </c>
      <c r="G125" s="155">
        <v>244082.29029999996</v>
      </c>
      <c r="H125" s="155">
        <v>1743.4449307142854</v>
      </c>
      <c r="I125" s="155">
        <v>2683.7445487488735</v>
      </c>
      <c r="J125" s="155">
        <v>1600</v>
      </c>
      <c r="K125" s="155">
        <v>175550</v>
      </c>
      <c r="L125" s="155">
        <v>1253.9285714285713</v>
      </c>
      <c r="M125" s="155">
        <v>278.10172671312614</v>
      </c>
      <c r="N125" s="156">
        <v>0</v>
      </c>
      <c r="O125" s="156">
        <v>0</v>
      </c>
      <c r="P125" s="156">
        <v>0</v>
      </c>
      <c r="Q125" s="156">
        <v>0</v>
      </c>
      <c r="R125" s="158">
        <v>1</v>
      </c>
      <c r="S125" s="159">
        <v>31</v>
      </c>
      <c r="T125" s="159">
        <v>63</v>
      </c>
      <c r="U125" s="159">
        <v>46</v>
      </c>
      <c r="V125" s="159">
        <v>68</v>
      </c>
      <c r="W125" s="159">
        <v>72</v>
      </c>
      <c r="X125" s="157">
        <v>20.3</v>
      </c>
    </row>
    <row r="126" spans="1:24" s="154" customFormat="1" ht="11.35">
      <c r="A126" s="152">
        <v>113</v>
      </c>
      <c r="B126" s="152">
        <v>72</v>
      </c>
      <c r="C126" s="152">
        <v>4254</v>
      </c>
      <c r="D126" s="153">
        <v>30.385714285714286</v>
      </c>
      <c r="E126" s="153">
        <v>20.864960029678517</v>
      </c>
      <c r="F126" s="155">
        <v>5086.5660000000007</v>
      </c>
      <c r="G126" s="155">
        <v>106205.11840000006</v>
      </c>
      <c r="H126" s="155">
        <v>758.60798857142902</v>
      </c>
      <c r="I126" s="155">
        <v>1243.0641112572184</v>
      </c>
      <c r="J126" s="155">
        <v>1600</v>
      </c>
      <c r="K126" s="155">
        <v>177700</v>
      </c>
      <c r="L126" s="155">
        <v>1269.2857142857142</v>
      </c>
      <c r="M126" s="155">
        <v>295.44416716117115</v>
      </c>
      <c r="N126" s="156">
        <v>6</v>
      </c>
      <c r="O126" s="156">
        <v>12</v>
      </c>
      <c r="P126" s="156">
        <v>8.5714285714285715E-2</v>
      </c>
      <c r="Q126" s="156">
        <v>0.61732439947157391</v>
      </c>
      <c r="R126" s="158">
        <v>0.99004975124378114</v>
      </c>
      <c r="S126" s="159">
        <v>34</v>
      </c>
      <c r="T126" s="159">
        <v>52</v>
      </c>
      <c r="U126" s="159">
        <v>54</v>
      </c>
      <c r="V126" s="159">
        <v>70</v>
      </c>
      <c r="W126" s="159">
        <v>70</v>
      </c>
      <c r="X126" s="157">
        <v>20.100000000000001</v>
      </c>
    </row>
    <row r="127" spans="1:24" s="154" customFormat="1" ht="11.35">
      <c r="A127" s="152">
        <v>114</v>
      </c>
      <c r="B127" s="152">
        <v>153</v>
      </c>
      <c r="C127" s="152">
        <v>11682</v>
      </c>
      <c r="D127" s="153">
        <v>83.442857142857136</v>
      </c>
      <c r="E127" s="153">
        <v>51.752492231868999</v>
      </c>
      <c r="F127" s="155">
        <v>13653.414000000002</v>
      </c>
      <c r="G127" s="155">
        <v>344555.35450000002</v>
      </c>
      <c r="H127" s="155">
        <v>2461.1096750000002</v>
      </c>
      <c r="I127" s="155">
        <v>3618.7454708019345</v>
      </c>
      <c r="J127" s="155">
        <v>1600</v>
      </c>
      <c r="K127" s="155">
        <v>180750</v>
      </c>
      <c r="L127" s="155">
        <v>1291.0714285714287</v>
      </c>
      <c r="M127" s="155">
        <v>294.75437019007205</v>
      </c>
      <c r="N127" s="156">
        <v>0</v>
      </c>
      <c r="O127" s="156">
        <v>0</v>
      </c>
      <c r="P127" s="156">
        <v>0</v>
      </c>
      <c r="Q127" s="156">
        <v>0</v>
      </c>
      <c r="R127" s="158">
        <v>1</v>
      </c>
      <c r="S127" s="159">
        <v>31</v>
      </c>
      <c r="T127" s="159">
        <v>50</v>
      </c>
      <c r="U127" s="159">
        <v>59</v>
      </c>
      <c r="V127" s="159">
        <v>60</v>
      </c>
      <c r="W127" s="159">
        <v>80</v>
      </c>
      <c r="X127" s="157">
        <v>20.6</v>
      </c>
    </row>
    <row r="128" spans="1:24" s="154" customFormat="1" ht="11.35">
      <c r="A128" s="152">
        <v>115</v>
      </c>
      <c r="B128" s="152">
        <v>150</v>
      </c>
      <c r="C128" s="152">
        <v>11043</v>
      </c>
      <c r="D128" s="153">
        <v>78.878571428571433</v>
      </c>
      <c r="E128" s="153">
        <v>40.172732772070113</v>
      </c>
      <c r="F128" s="155">
        <v>12582.558000000003</v>
      </c>
      <c r="G128" s="155">
        <v>293908.32760000002</v>
      </c>
      <c r="H128" s="155">
        <v>2099.3451971428572</v>
      </c>
      <c r="I128" s="155">
        <v>2954.5959106698865</v>
      </c>
      <c r="J128" s="155">
        <v>1600</v>
      </c>
      <c r="K128" s="155">
        <v>176350</v>
      </c>
      <c r="L128" s="155">
        <v>1259.6428571428571</v>
      </c>
      <c r="M128" s="155">
        <v>281.04996026407798</v>
      </c>
      <c r="N128" s="156">
        <v>0</v>
      </c>
      <c r="O128" s="156">
        <v>0</v>
      </c>
      <c r="P128" s="156">
        <v>0</v>
      </c>
      <c r="Q128" s="156">
        <v>0</v>
      </c>
      <c r="R128" s="158">
        <v>1</v>
      </c>
      <c r="S128" s="159">
        <v>31</v>
      </c>
      <c r="T128" s="159">
        <v>61</v>
      </c>
      <c r="U128" s="159">
        <v>48</v>
      </c>
      <c r="V128" s="159">
        <v>72</v>
      </c>
      <c r="W128" s="159">
        <v>68</v>
      </c>
      <c r="X128" s="157">
        <v>20.149999999999999</v>
      </c>
    </row>
    <row r="129" spans="1:24" s="154" customFormat="1" ht="11.35">
      <c r="A129" s="152">
        <v>116</v>
      </c>
      <c r="B129" s="152">
        <v>90</v>
      </c>
      <c r="C129" s="152">
        <v>5709</v>
      </c>
      <c r="D129" s="153">
        <v>40.778571428571432</v>
      </c>
      <c r="E129" s="153">
        <v>21.19151040045082</v>
      </c>
      <c r="F129" s="155">
        <v>7495.9920000000011</v>
      </c>
      <c r="G129" s="155">
        <v>152735.29890000002</v>
      </c>
      <c r="H129" s="155">
        <v>1090.966420714286</v>
      </c>
      <c r="I129" s="155">
        <v>1661.0843738715262</v>
      </c>
      <c r="J129" s="155">
        <v>1600</v>
      </c>
      <c r="K129" s="155">
        <v>174450</v>
      </c>
      <c r="L129" s="155">
        <v>1246.0714285714287</v>
      </c>
      <c r="M129" s="155">
        <v>306.35169620507861</v>
      </c>
      <c r="N129" s="156">
        <v>6</v>
      </c>
      <c r="O129" s="156">
        <v>9</v>
      </c>
      <c r="P129" s="156">
        <v>6.4285714285714279E-2</v>
      </c>
      <c r="Q129" s="156">
        <v>0.56531285392783426</v>
      </c>
      <c r="R129" s="158">
        <v>0.99240506329113931</v>
      </c>
      <c r="S129" s="159">
        <v>41</v>
      </c>
      <c r="T129" s="159">
        <v>47</v>
      </c>
      <c r="U129" s="159">
        <v>52</v>
      </c>
      <c r="V129" s="159">
        <v>68</v>
      </c>
      <c r="W129" s="159">
        <v>72</v>
      </c>
      <c r="X129" s="157">
        <v>19.75</v>
      </c>
    </row>
    <row r="130" spans="1:24" s="154" customFormat="1" ht="11.35">
      <c r="A130" s="152">
        <v>117</v>
      </c>
      <c r="B130" s="152">
        <v>216</v>
      </c>
      <c r="C130" s="152">
        <v>14967</v>
      </c>
      <c r="D130" s="153">
        <v>106.90714285714286</v>
      </c>
      <c r="E130" s="153">
        <v>54.290836359751502</v>
      </c>
      <c r="F130" s="155">
        <v>17936.838000000003</v>
      </c>
      <c r="G130" s="155">
        <v>372989.55590000015</v>
      </c>
      <c r="H130" s="155">
        <v>2664.2111135714295</v>
      </c>
      <c r="I130" s="155">
        <v>3940.3144427368925</v>
      </c>
      <c r="J130" s="155">
        <v>1600</v>
      </c>
      <c r="K130" s="155">
        <v>174800</v>
      </c>
      <c r="L130" s="155">
        <v>1248.5714285714287</v>
      </c>
      <c r="M130" s="155">
        <v>278.61055935143099</v>
      </c>
      <c r="N130" s="156">
        <v>0</v>
      </c>
      <c r="O130" s="156">
        <v>0</v>
      </c>
      <c r="P130" s="156">
        <v>0</v>
      </c>
      <c r="Q130" s="156">
        <v>0</v>
      </c>
      <c r="R130" s="158">
        <v>1</v>
      </c>
      <c r="S130" s="159">
        <v>32</v>
      </c>
      <c r="T130" s="159">
        <v>63</v>
      </c>
      <c r="U130" s="159">
        <v>45</v>
      </c>
      <c r="V130" s="159">
        <v>70</v>
      </c>
      <c r="W130" s="159">
        <v>70</v>
      </c>
      <c r="X130" s="157">
        <v>20.350000000000001</v>
      </c>
    </row>
    <row r="131" spans="1:24" s="154" customFormat="1" ht="11.35">
      <c r="A131" s="152">
        <v>118</v>
      </c>
      <c r="B131" s="152">
        <v>159</v>
      </c>
      <c r="C131" s="152">
        <v>12282</v>
      </c>
      <c r="D131" s="153">
        <v>87.728571428571428</v>
      </c>
      <c r="E131" s="153">
        <v>51.826612265820508</v>
      </c>
      <c r="F131" s="155">
        <v>12582.558000000003</v>
      </c>
      <c r="G131" s="155">
        <v>338371.16110000003</v>
      </c>
      <c r="H131" s="155">
        <v>2416.9368650000001</v>
      </c>
      <c r="I131" s="155">
        <v>3335.2824742206299</v>
      </c>
      <c r="J131" s="155">
        <v>1600</v>
      </c>
      <c r="K131" s="155">
        <v>180000</v>
      </c>
      <c r="L131" s="155">
        <v>1285.7142857142858</v>
      </c>
      <c r="M131" s="155">
        <v>295.91254506496381</v>
      </c>
      <c r="N131" s="156">
        <v>0</v>
      </c>
      <c r="O131" s="156">
        <v>0</v>
      </c>
      <c r="P131" s="156">
        <v>0</v>
      </c>
      <c r="Q131" s="156">
        <v>0</v>
      </c>
      <c r="R131" s="158">
        <v>1</v>
      </c>
      <c r="S131" s="159">
        <v>32</v>
      </c>
      <c r="T131" s="159">
        <v>50</v>
      </c>
      <c r="U131" s="159">
        <v>58</v>
      </c>
      <c r="V131" s="159">
        <v>74</v>
      </c>
      <c r="W131" s="159">
        <v>66</v>
      </c>
      <c r="X131" s="157">
        <v>20.95</v>
      </c>
    </row>
    <row r="132" spans="1:24" s="154" customFormat="1" ht="11.35">
      <c r="A132" s="152">
        <v>119</v>
      </c>
      <c r="B132" s="152">
        <v>111</v>
      </c>
      <c r="C132" s="152">
        <v>8670</v>
      </c>
      <c r="D132" s="153">
        <v>61.928571428571431</v>
      </c>
      <c r="E132" s="153">
        <v>39.991121830759269</v>
      </c>
      <c r="F132" s="155">
        <v>9637.7040000000015</v>
      </c>
      <c r="G132" s="155">
        <v>207972.13360000012</v>
      </c>
      <c r="H132" s="155">
        <v>1485.5152400000009</v>
      </c>
      <c r="I132" s="155">
        <v>2315.6813870378255</v>
      </c>
      <c r="J132" s="155">
        <v>1600</v>
      </c>
      <c r="K132" s="155">
        <v>177950</v>
      </c>
      <c r="L132" s="155">
        <v>1271.0714285714287</v>
      </c>
      <c r="M132" s="155">
        <v>258.80660380022465</v>
      </c>
      <c r="N132" s="156">
        <v>6</v>
      </c>
      <c r="O132" s="156">
        <v>21</v>
      </c>
      <c r="P132" s="156">
        <v>0.15</v>
      </c>
      <c r="Q132" s="156">
        <v>0.74837954437975063</v>
      </c>
      <c r="R132" s="158">
        <v>0.98321342925659461</v>
      </c>
      <c r="S132" s="159">
        <v>23</v>
      </c>
      <c r="T132" s="159">
        <v>72</v>
      </c>
      <c r="U132" s="159">
        <v>45</v>
      </c>
      <c r="V132" s="159">
        <v>68</v>
      </c>
      <c r="W132" s="159">
        <v>72</v>
      </c>
      <c r="X132" s="157">
        <v>20.85</v>
      </c>
    </row>
    <row r="133" spans="1:24" s="154" customFormat="1" ht="11.35">
      <c r="A133" s="152">
        <v>120</v>
      </c>
      <c r="B133" s="152">
        <v>153</v>
      </c>
      <c r="C133" s="152">
        <v>12951</v>
      </c>
      <c r="D133" s="153">
        <v>92.507142857142853</v>
      </c>
      <c r="E133" s="153">
        <v>48.220192854988149</v>
      </c>
      <c r="F133" s="155">
        <v>12850.272000000003</v>
      </c>
      <c r="G133" s="155">
        <v>280289.12149999989</v>
      </c>
      <c r="H133" s="155">
        <v>2002.0651535714278</v>
      </c>
      <c r="I133" s="155">
        <v>2748.3997717615298</v>
      </c>
      <c r="J133" s="155">
        <v>1600</v>
      </c>
      <c r="K133" s="155">
        <v>179450</v>
      </c>
      <c r="L133" s="155">
        <v>1281.7857142857142</v>
      </c>
      <c r="M133" s="155">
        <v>256.65324662486393</v>
      </c>
      <c r="N133" s="156">
        <v>0</v>
      </c>
      <c r="O133" s="156">
        <v>0</v>
      </c>
      <c r="P133" s="156">
        <v>0</v>
      </c>
      <c r="Q133" s="156">
        <v>0</v>
      </c>
      <c r="R133" s="158">
        <v>1</v>
      </c>
      <c r="S133" s="159">
        <v>21</v>
      </c>
      <c r="T133" s="159">
        <v>72</v>
      </c>
      <c r="U133" s="159">
        <v>47</v>
      </c>
      <c r="V133" s="159">
        <v>70</v>
      </c>
      <c r="W133" s="159">
        <v>70</v>
      </c>
      <c r="X133" s="157">
        <v>20.85</v>
      </c>
    </row>
    <row r="134" spans="1:24" s="154" customFormat="1" ht="11.35">
      <c r="A134" s="152">
        <v>121</v>
      </c>
      <c r="B134" s="152">
        <v>138</v>
      </c>
      <c r="C134" s="152">
        <v>10497</v>
      </c>
      <c r="D134" s="153">
        <v>74.978571428571428</v>
      </c>
      <c r="E134" s="153">
        <v>38.938517827549269</v>
      </c>
      <c r="F134" s="155">
        <v>11243.988000000001</v>
      </c>
      <c r="G134" s="155">
        <v>250233.76310000013</v>
      </c>
      <c r="H134" s="155">
        <v>1787.3840221428582</v>
      </c>
      <c r="I134" s="155">
        <v>2424.2267812155092</v>
      </c>
      <c r="J134" s="155">
        <v>1600</v>
      </c>
      <c r="K134" s="155">
        <v>179050</v>
      </c>
      <c r="L134" s="155">
        <v>1278.9285714285713</v>
      </c>
      <c r="M134" s="155">
        <v>283.35527291474932</v>
      </c>
      <c r="N134" s="156">
        <v>0</v>
      </c>
      <c r="O134" s="156">
        <v>0</v>
      </c>
      <c r="P134" s="156">
        <v>0</v>
      </c>
      <c r="Q134" s="156">
        <v>0</v>
      </c>
      <c r="R134" s="158">
        <v>1</v>
      </c>
      <c r="S134" s="159">
        <v>29</v>
      </c>
      <c r="T134" s="159">
        <v>58</v>
      </c>
      <c r="U134" s="159">
        <v>53</v>
      </c>
      <c r="V134" s="159">
        <v>68</v>
      </c>
      <c r="W134" s="159">
        <v>72</v>
      </c>
      <c r="X134" s="157">
        <v>20.100000000000001</v>
      </c>
    </row>
    <row r="135" spans="1:24" s="154" customFormat="1" ht="11.35">
      <c r="A135" s="152">
        <v>122</v>
      </c>
      <c r="B135" s="152">
        <v>198</v>
      </c>
      <c r="C135" s="152">
        <v>15495</v>
      </c>
      <c r="D135" s="153">
        <v>110.67857142857143</v>
      </c>
      <c r="E135" s="153">
        <v>51.396087505705545</v>
      </c>
      <c r="F135" s="155">
        <v>17669.124000000003</v>
      </c>
      <c r="G135" s="155">
        <v>417806.3667999999</v>
      </c>
      <c r="H135" s="155">
        <v>2984.3311914285709</v>
      </c>
      <c r="I135" s="155">
        <v>3729.8405718973418</v>
      </c>
      <c r="J135" s="155">
        <v>1600</v>
      </c>
      <c r="K135" s="155">
        <v>181300</v>
      </c>
      <c r="L135" s="155">
        <v>1295</v>
      </c>
      <c r="M135" s="155">
        <v>279.79308901734959</v>
      </c>
      <c r="N135" s="156">
        <v>3</v>
      </c>
      <c r="O135" s="156">
        <v>3</v>
      </c>
      <c r="P135" s="156">
        <v>2.1428571428571429E-2</v>
      </c>
      <c r="Q135" s="156">
        <v>0.25354627641855498</v>
      </c>
      <c r="R135" s="158">
        <v>0.99761904761904763</v>
      </c>
      <c r="S135" s="159">
        <v>26</v>
      </c>
      <c r="T135" s="159">
        <v>58</v>
      </c>
      <c r="U135" s="159">
        <v>56</v>
      </c>
      <c r="V135" s="159">
        <v>56</v>
      </c>
      <c r="W135" s="159">
        <v>84</v>
      </c>
      <c r="X135" s="157">
        <v>21</v>
      </c>
    </row>
    <row r="136" spans="1:24" s="154" customFormat="1" ht="11.35">
      <c r="A136" s="152">
        <v>123</v>
      </c>
      <c r="B136" s="152">
        <v>210</v>
      </c>
      <c r="C136" s="152">
        <v>15666</v>
      </c>
      <c r="D136" s="153">
        <v>111.9</v>
      </c>
      <c r="E136" s="153">
        <v>56.351326004327916</v>
      </c>
      <c r="F136" s="155">
        <v>15795.126000000002</v>
      </c>
      <c r="G136" s="155">
        <v>376725.65350000013</v>
      </c>
      <c r="H136" s="155">
        <v>2690.8975250000008</v>
      </c>
      <c r="I136" s="155">
        <v>3515.079376754481</v>
      </c>
      <c r="J136" s="155">
        <v>1600</v>
      </c>
      <c r="K136" s="155">
        <v>182450</v>
      </c>
      <c r="L136" s="155">
        <v>1303.2142857142858</v>
      </c>
      <c r="M136" s="155">
        <v>250.91277356550626</v>
      </c>
      <c r="N136" s="156">
        <v>3</v>
      </c>
      <c r="O136" s="156">
        <v>6</v>
      </c>
      <c r="P136" s="156">
        <v>4.2857142857142858E-2</v>
      </c>
      <c r="Q136" s="156">
        <v>0.35727643956068428</v>
      </c>
      <c r="R136" s="158">
        <v>0.99518072289156623</v>
      </c>
      <c r="S136" s="159">
        <v>17</v>
      </c>
      <c r="T136" s="159">
        <v>72</v>
      </c>
      <c r="U136" s="159">
        <v>51</v>
      </c>
      <c r="V136" s="159">
        <v>63</v>
      </c>
      <c r="W136" s="159">
        <v>77</v>
      </c>
      <c r="X136" s="157">
        <v>20.75</v>
      </c>
    </row>
    <row r="137" spans="1:24" s="154" customFormat="1" ht="11.35">
      <c r="A137" s="152">
        <v>124</v>
      </c>
      <c r="B137" s="152">
        <v>228</v>
      </c>
      <c r="C137" s="152">
        <v>16608</v>
      </c>
      <c r="D137" s="153">
        <v>118.62857142857143</v>
      </c>
      <c r="E137" s="153">
        <v>58.778249642516805</v>
      </c>
      <c r="F137" s="155">
        <v>20078.550000000003</v>
      </c>
      <c r="G137" s="155">
        <v>413572.02369999996</v>
      </c>
      <c r="H137" s="155">
        <v>2954.0858835714284</v>
      </c>
      <c r="I137" s="155">
        <v>4301.6772281461745</v>
      </c>
      <c r="J137" s="155">
        <v>1600</v>
      </c>
      <c r="K137" s="155">
        <v>176500</v>
      </c>
      <c r="L137" s="155">
        <v>1260.7142857142858</v>
      </c>
      <c r="M137" s="155">
        <v>291.47267566233285</v>
      </c>
      <c r="N137" s="156">
        <v>0</v>
      </c>
      <c r="O137" s="156">
        <v>0</v>
      </c>
      <c r="P137" s="156">
        <v>0</v>
      </c>
      <c r="Q137" s="156">
        <v>0</v>
      </c>
      <c r="R137" s="158">
        <v>1</v>
      </c>
      <c r="S137" s="159">
        <v>34</v>
      </c>
      <c r="T137" s="159">
        <v>55</v>
      </c>
      <c r="U137" s="159">
        <v>51</v>
      </c>
      <c r="V137" s="159">
        <v>69</v>
      </c>
      <c r="W137" s="159">
        <v>71</v>
      </c>
      <c r="X137" s="157">
        <v>20.75</v>
      </c>
    </row>
    <row r="138" spans="1:24" s="154" customFormat="1" ht="11.35">
      <c r="A138" s="152">
        <v>125</v>
      </c>
      <c r="B138" s="152">
        <v>234</v>
      </c>
      <c r="C138" s="152">
        <v>19011</v>
      </c>
      <c r="D138" s="153">
        <v>135.79285714285714</v>
      </c>
      <c r="E138" s="153">
        <v>65.179276446650903</v>
      </c>
      <c r="F138" s="155">
        <v>20078.550000000003</v>
      </c>
      <c r="G138" s="155">
        <v>431569.84100000007</v>
      </c>
      <c r="H138" s="155">
        <v>3082.6417214285721</v>
      </c>
      <c r="I138" s="155">
        <v>4529.3877383825657</v>
      </c>
      <c r="J138" s="155">
        <v>1600</v>
      </c>
      <c r="K138" s="155">
        <v>175100</v>
      </c>
      <c r="L138" s="155">
        <v>1250.7142857142858</v>
      </c>
      <c r="M138" s="155">
        <v>272.93935041155794</v>
      </c>
      <c r="N138" s="156">
        <v>0</v>
      </c>
      <c r="O138" s="156">
        <v>0</v>
      </c>
      <c r="P138" s="156">
        <v>0</v>
      </c>
      <c r="Q138" s="156">
        <v>0</v>
      </c>
      <c r="R138" s="158">
        <v>1</v>
      </c>
      <c r="S138" s="159">
        <v>30</v>
      </c>
      <c r="T138" s="159">
        <v>66</v>
      </c>
      <c r="U138" s="159">
        <v>44</v>
      </c>
      <c r="V138" s="159">
        <v>69</v>
      </c>
      <c r="W138" s="159">
        <v>71</v>
      </c>
      <c r="X138" s="157">
        <v>20.3</v>
      </c>
    </row>
    <row r="139" spans="1:24" s="154" customFormat="1" ht="11.35">
      <c r="A139" s="152">
        <v>126</v>
      </c>
      <c r="B139" s="152">
        <v>135</v>
      </c>
      <c r="C139" s="152">
        <v>6111</v>
      </c>
      <c r="D139" s="153">
        <v>43.65</v>
      </c>
      <c r="E139" s="153">
        <v>26.773208180175057</v>
      </c>
      <c r="F139" s="155">
        <v>12047.130000000001</v>
      </c>
      <c r="G139" s="155">
        <v>199741.41540000009</v>
      </c>
      <c r="H139" s="155">
        <v>1426.7243957142864</v>
      </c>
      <c r="I139" s="155">
        <v>2255.3161843862831</v>
      </c>
      <c r="J139" s="155">
        <v>1600</v>
      </c>
      <c r="K139" s="155">
        <v>179650</v>
      </c>
      <c r="L139" s="155">
        <v>1283.2142857142858</v>
      </c>
      <c r="M139" s="155">
        <v>271.59340075564882</v>
      </c>
      <c r="N139" s="156">
        <v>6</v>
      </c>
      <c r="O139" s="156">
        <v>9</v>
      </c>
      <c r="P139" s="156">
        <v>6.4285714285714279E-2</v>
      </c>
      <c r="Q139" s="156">
        <v>0.56531285392783426</v>
      </c>
      <c r="R139" s="158">
        <v>0.9926829268292684</v>
      </c>
      <c r="S139" s="159">
        <v>25</v>
      </c>
      <c r="T139" s="159">
        <v>64</v>
      </c>
      <c r="U139" s="159">
        <v>51</v>
      </c>
      <c r="V139" s="159">
        <v>56</v>
      </c>
      <c r="W139" s="159">
        <v>84</v>
      </c>
      <c r="X139" s="157">
        <v>20.5</v>
      </c>
    </row>
    <row r="140" spans="1:24" s="154" customFormat="1" ht="11.35">
      <c r="A140" s="152">
        <v>127</v>
      </c>
      <c r="B140" s="152">
        <v>240</v>
      </c>
      <c r="C140" s="152">
        <v>19497</v>
      </c>
      <c r="D140" s="153">
        <v>139.26428571428571</v>
      </c>
      <c r="E140" s="153">
        <v>75.574120148214575</v>
      </c>
      <c r="F140" s="155">
        <v>20613.978000000003</v>
      </c>
      <c r="G140" s="155">
        <v>411870.55250000011</v>
      </c>
      <c r="H140" s="155">
        <v>2941.9325178571435</v>
      </c>
      <c r="I140" s="155">
        <v>4270.0310284315119</v>
      </c>
      <c r="J140" s="155">
        <v>1600</v>
      </c>
      <c r="K140" s="155">
        <v>176300</v>
      </c>
      <c r="L140" s="155">
        <v>1259.2857142857142</v>
      </c>
      <c r="M140" s="155">
        <v>277.4878125709044</v>
      </c>
      <c r="N140" s="156">
        <v>0</v>
      </c>
      <c r="O140" s="156">
        <v>0</v>
      </c>
      <c r="P140" s="156">
        <v>0</v>
      </c>
      <c r="Q140" s="156">
        <v>0</v>
      </c>
      <c r="R140" s="158">
        <v>1</v>
      </c>
      <c r="S140" s="159">
        <v>30</v>
      </c>
      <c r="T140" s="159">
        <v>63</v>
      </c>
      <c r="U140" s="159">
        <v>47</v>
      </c>
      <c r="V140" s="159">
        <v>68</v>
      </c>
      <c r="W140" s="159">
        <v>72</v>
      </c>
      <c r="X140" s="157">
        <v>21.35</v>
      </c>
    </row>
    <row r="141" spans="1:24" s="154" customFormat="1" ht="11.35">
      <c r="A141" s="152">
        <v>128</v>
      </c>
      <c r="B141" s="152">
        <v>177</v>
      </c>
      <c r="C141" s="152">
        <v>14031</v>
      </c>
      <c r="D141" s="153">
        <v>100.22142857142858</v>
      </c>
      <c r="E141" s="153">
        <v>47.710317098681415</v>
      </c>
      <c r="F141" s="155">
        <v>14456.556000000002</v>
      </c>
      <c r="G141" s="155">
        <v>300477.7317</v>
      </c>
      <c r="H141" s="155">
        <v>2146.2695121428574</v>
      </c>
      <c r="I141" s="155">
        <v>2941.2386025844826</v>
      </c>
      <c r="J141" s="155">
        <v>1600</v>
      </c>
      <c r="K141" s="155">
        <v>178150</v>
      </c>
      <c r="L141" s="155">
        <v>1272.5</v>
      </c>
      <c r="M141" s="155">
        <v>273.6855439704795</v>
      </c>
      <c r="N141" s="156">
        <v>0</v>
      </c>
      <c r="O141" s="156">
        <v>0</v>
      </c>
      <c r="P141" s="156">
        <v>0</v>
      </c>
      <c r="Q141" s="156">
        <v>0</v>
      </c>
      <c r="R141" s="158">
        <v>1</v>
      </c>
      <c r="S141" s="159">
        <v>27</v>
      </c>
      <c r="T141" s="159">
        <v>64</v>
      </c>
      <c r="U141" s="159">
        <v>49</v>
      </c>
      <c r="V141" s="159">
        <v>76</v>
      </c>
      <c r="W141" s="159">
        <v>64</v>
      </c>
      <c r="X141" s="157">
        <v>20.3</v>
      </c>
    </row>
    <row r="142" spans="1:24" s="154" customFormat="1" ht="11.35">
      <c r="A142" s="152">
        <v>129</v>
      </c>
      <c r="B142" s="152">
        <v>291</v>
      </c>
      <c r="C142" s="152">
        <v>22248</v>
      </c>
      <c r="D142" s="153">
        <v>158.91428571428571</v>
      </c>
      <c r="E142" s="153">
        <v>76.686457370845091</v>
      </c>
      <c r="F142" s="155">
        <v>25700.544000000005</v>
      </c>
      <c r="G142" s="155">
        <v>595898.64340000018</v>
      </c>
      <c r="H142" s="155">
        <v>4256.4188814285726</v>
      </c>
      <c r="I142" s="155">
        <v>6242.0581029939103</v>
      </c>
      <c r="J142" s="155">
        <v>1600</v>
      </c>
      <c r="K142" s="155">
        <v>181500</v>
      </c>
      <c r="L142" s="155">
        <v>1296.4285714285713</v>
      </c>
      <c r="M142" s="155">
        <v>266.51513766062357</v>
      </c>
      <c r="N142" s="156">
        <v>0</v>
      </c>
      <c r="O142" s="156">
        <v>0</v>
      </c>
      <c r="P142" s="156">
        <v>0</v>
      </c>
      <c r="Q142" s="156">
        <v>0</v>
      </c>
      <c r="R142" s="158">
        <v>1</v>
      </c>
      <c r="S142" s="159">
        <v>22</v>
      </c>
      <c r="T142" s="159">
        <v>65</v>
      </c>
      <c r="U142" s="159">
        <v>53</v>
      </c>
      <c r="V142" s="159">
        <v>77</v>
      </c>
      <c r="W142" s="159">
        <v>63</v>
      </c>
      <c r="X142" s="157">
        <v>21.4</v>
      </c>
    </row>
    <row r="143" spans="1:24" s="154" customFormat="1" ht="11.35">
      <c r="A143" s="152">
        <v>130</v>
      </c>
      <c r="B143" s="152">
        <v>162</v>
      </c>
      <c r="C143" s="152">
        <v>10953</v>
      </c>
      <c r="D143" s="153">
        <v>78.23571428571428</v>
      </c>
      <c r="E143" s="153">
        <v>53.868025608326896</v>
      </c>
      <c r="F143" s="155">
        <v>14456.556000000002</v>
      </c>
      <c r="G143" s="155">
        <v>239485.04599999997</v>
      </c>
      <c r="H143" s="155">
        <v>1710.6074714285712</v>
      </c>
      <c r="I143" s="155">
        <v>2877.1971833795537</v>
      </c>
      <c r="J143" s="155">
        <v>1600</v>
      </c>
      <c r="K143" s="155">
        <v>175100</v>
      </c>
      <c r="L143" s="155">
        <v>1250.7142857142858</v>
      </c>
      <c r="M143" s="155">
        <v>272.93935041155794</v>
      </c>
      <c r="N143" s="156">
        <v>0</v>
      </c>
      <c r="O143" s="156">
        <v>0</v>
      </c>
      <c r="P143" s="156">
        <v>0</v>
      </c>
      <c r="Q143" s="156">
        <v>0</v>
      </c>
      <c r="R143" s="158">
        <v>1</v>
      </c>
      <c r="S143" s="159">
        <v>30</v>
      </c>
      <c r="T143" s="159">
        <v>66</v>
      </c>
      <c r="U143" s="159">
        <v>44</v>
      </c>
      <c r="V143" s="159">
        <v>72</v>
      </c>
      <c r="W143" s="159">
        <v>68</v>
      </c>
      <c r="X143" s="157">
        <v>20.45</v>
      </c>
    </row>
    <row r="144" spans="1:24" s="154" customFormat="1" ht="11.35">
      <c r="A144" s="152">
        <v>131</v>
      </c>
      <c r="B144" s="152">
        <v>126</v>
      </c>
      <c r="C144" s="152">
        <v>8481</v>
      </c>
      <c r="D144" s="153">
        <v>60.578571428571429</v>
      </c>
      <c r="E144" s="153">
        <v>34.717993978024865</v>
      </c>
      <c r="F144" s="155">
        <v>11243.988000000001</v>
      </c>
      <c r="G144" s="155">
        <v>154578.06360000011</v>
      </c>
      <c r="H144" s="155">
        <v>1104.1290257142864</v>
      </c>
      <c r="I144" s="155">
        <v>1755.3654447846327</v>
      </c>
      <c r="J144" s="155">
        <v>1600</v>
      </c>
      <c r="K144" s="155">
        <v>174200</v>
      </c>
      <c r="L144" s="155">
        <v>1244.2857142857142</v>
      </c>
      <c r="M144" s="155">
        <v>262.19094271528934</v>
      </c>
      <c r="N144" s="156">
        <v>6</v>
      </c>
      <c r="O144" s="156">
        <v>6</v>
      </c>
      <c r="P144" s="156">
        <v>4.2857142857142858E-2</v>
      </c>
      <c r="Q144" s="156">
        <v>0.50709255283710997</v>
      </c>
      <c r="R144" s="158">
        <v>0.99513381995133809</v>
      </c>
      <c r="S144" s="159">
        <v>28</v>
      </c>
      <c r="T144" s="159">
        <v>72</v>
      </c>
      <c r="U144" s="159">
        <v>40</v>
      </c>
      <c r="V144" s="159">
        <v>86</v>
      </c>
      <c r="W144" s="159">
        <v>54</v>
      </c>
      <c r="X144" s="157">
        <v>20.55</v>
      </c>
    </row>
    <row r="145" spans="1:24" s="154" customFormat="1" ht="11.35">
      <c r="A145" s="152">
        <v>132</v>
      </c>
      <c r="B145" s="152">
        <v>180</v>
      </c>
      <c r="C145" s="152">
        <v>15594</v>
      </c>
      <c r="D145" s="153">
        <v>111.38571428571429</v>
      </c>
      <c r="E145" s="153">
        <v>52.380811703694746</v>
      </c>
      <c r="F145" s="155">
        <v>15795.126000000002</v>
      </c>
      <c r="G145" s="155">
        <v>378950.65429999994</v>
      </c>
      <c r="H145" s="155">
        <v>2706.7903878571424</v>
      </c>
      <c r="I145" s="155">
        <v>3752.6616555084061</v>
      </c>
      <c r="J145" s="155">
        <v>1600</v>
      </c>
      <c r="K145" s="155">
        <v>176050</v>
      </c>
      <c r="L145" s="155">
        <v>1257.5</v>
      </c>
      <c r="M145" s="155">
        <v>258.93563267828472</v>
      </c>
      <c r="N145" s="156">
        <v>0</v>
      </c>
      <c r="O145" s="156">
        <v>0</v>
      </c>
      <c r="P145" s="156">
        <v>0</v>
      </c>
      <c r="Q145" s="156">
        <v>0</v>
      </c>
      <c r="R145" s="158">
        <v>1</v>
      </c>
      <c r="S145" s="159">
        <v>25</v>
      </c>
      <c r="T145" s="159">
        <v>73</v>
      </c>
      <c r="U145" s="159">
        <v>42</v>
      </c>
      <c r="V145" s="159">
        <v>64</v>
      </c>
      <c r="W145" s="159">
        <v>76</v>
      </c>
      <c r="X145" s="157">
        <v>20.45</v>
      </c>
    </row>
    <row r="146" spans="1:24" s="154" customFormat="1" ht="11.35">
      <c r="A146" s="152">
        <v>133</v>
      </c>
      <c r="B146" s="152">
        <v>234</v>
      </c>
      <c r="C146" s="152">
        <v>17769</v>
      </c>
      <c r="D146" s="153">
        <v>126.92142857142858</v>
      </c>
      <c r="E146" s="153">
        <v>71.570568672484185</v>
      </c>
      <c r="F146" s="155">
        <v>20881.692000000003</v>
      </c>
      <c r="G146" s="155">
        <v>449844.29610000027</v>
      </c>
      <c r="H146" s="155">
        <v>3213.1735435714304</v>
      </c>
      <c r="I146" s="155">
        <v>4789.1525643673504</v>
      </c>
      <c r="J146" s="155">
        <v>1600</v>
      </c>
      <c r="K146" s="155">
        <v>181650</v>
      </c>
      <c r="L146" s="155">
        <v>1297.5</v>
      </c>
      <c r="M146" s="155">
        <v>277.34124371904352</v>
      </c>
      <c r="N146" s="156">
        <v>0</v>
      </c>
      <c r="O146" s="156">
        <v>0</v>
      </c>
      <c r="P146" s="156">
        <v>0</v>
      </c>
      <c r="Q146" s="156">
        <v>0</v>
      </c>
      <c r="R146" s="158">
        <v>1</v>
      </c>
      <c r="S146" s="159">
        <v>25</v>
      </c>
      <c r="T146" s="159">
        <v>59</v>
      </c>
      <c r="U146" s="159">
        <v>56</v>
      </c>
      <c r="V146" s="159">
        <v>72</v>
      </c>
      <c r="W146" s="159">
        <v>68</v>
      </c>
      <c r="X146" s="157">
        <v>20.85</v>
      </c>
    </row>
    <row r="147" spans="1:24" s="154" customFormat="1" ht="11.35">
      <c r="A147" s="152">
        <v>134</v>
      </c>
      <c r="B147" s="152">
        <v>129</v>
      </c>
      <c r="C147" s="152">
        <v>7440</v>
      </c>
      <c r="D147" s="153">
        <v>53.142857142857146</v>
      </c>
      <c r="E147" s="153">
        <v>34.388924816739873</v>
      </c>
      <c r="F147" s="155">
        <v>9637.7040000000015</v>
      </c>
      <c r="G147" s="155">
        <v>173785.05580000003</v>
      </c>
      <c r="H147" s="155">
        <v>1241.3218271428573</v>
      </c>
      <c r="I147" s="155">
        <v>1842.5165977592396</v>
      </c>
      <c r="J147" s="155">
        <v>1600</v>
      </c>
      <c r="K147" s="155">
        <v>178200</v>
      </c>
      <c r="L147" s="155">
        <v>1272.8571428571429</v>
      </c>
      <c r="M147" s="155">
        <v>277.27939760664094</v>
      </c>
      <c r="N147" s="156">
        <v>0</v>
      </c>
      <c r="O147" s="156">
        <v>0</v>
      </c>
      <c r="P147" s="156">
        <v>0</v>
      </c>
      <c r="Q147" s="156">
        <v>0</v>
      </c>
      <c r="R147" s="158">
        <v>1</v>
      </c>
      <c r="S147" s="159">
        <v>28</v>
      </c>
      <c r="T147" s="159">
        <v>62</v>
      </c>
      <c r="U147" s="159">
        <v>50</v>
      </c>
      <c r="V147" s="159">
        <v>65</v>
      </c>
      <c r="W147" s="159">
        <v>75</v>
      </c>
      <c r="X147" s="157">
        <v>19.95</v>
      </c>
    </row>
    <row r="148" spans="1:24" s="154" customFormat="1" ht="11.35">
      <c r="A148" s="152">
        <v>135</v>
      </c>
      <c r="B148" s="152">
        <v>186</v>
      </c>
      <c r="C148" s="152">
        <v>12855</v>
      </c>
      <c r="D148" s="153">
        <v>91.821428571428569</v>
      </c>
      <c r="E148" s="153">
        <v>57.070607266541671</v>
      </c>
      <c r="F148" s="155">
        <v>15259.698000000002</v>
      </c>
      <c r="G148" s="155">
        <v>311028.63790000009</v>
      </c>
      <c r="H148" s="155">
        <v>2221.6331278571433</v>
      </c>
      <c r="I148" s="155">
        <v>3308.6911713700583</v>
      </c>
      <c r="J148" s="155">
        <v>1600</v>
      </c>
      <c r="K148" s="155">
        <v>176850</v>
      </c>
      <c r="L148" s="155">
        <v>1263.2142857142858</v>
      </c>
      <c r="M148" s="155">
        <v>289.41833966426259</v>
      </c>
      <c r="N148" s="156">
        <v>6</v>
      </c>
      <c r="O148" s="156">
        <v>21</v>
      </c>
      <c r="P148" s="156">
        <v>0.15</v>
      </c>
      <c r="Q148" s="156">
        <v>0.74837954437975063</v>
      </c>
      <c r="R148" s="158">
        <v>0.98313253012048185</v>
      </c>
      <c r="S148" s="159">
        <v>33</v>
      </c>
      <c r="T148" s="159">
        <v>56</v>
      </c>
      <c r="U148" s="159">
        <v>51</v>
      </c>
      <c r="V148" s="159">
        <v>65</v>
      </c>
      <c r="W148" s="159">
        <v>75</v>
      </c>
      <c r="X148" s="157">
        <v>20.75</v>
      </c>
    </row>
    <row r="149" spans="1:24" s="154" customFormat="1" ht="11.35">
      <c r="A149" s="152">
        <v>136</v>
      </c>
      <c r="B149" s="152">
        <v>216</v>
      </c>
      <c r="C149" s="152">
        <v>16158</v>
      </c>
      <c r="D149" s="153">
        <v>115.41428571428571</v>
      </c>
      <c r="E149" s="153">
        <v>65.741918092265564</v>
      </c>
      <c r="F149" s="155">
        <v>17936.838000000003</v>
      </c>
      <c r="G149" s="155">
        <v>536461.67349999992</v>
      </c>
      <c r="H149" s="155">
        <v>3831.8690964285706</v>
      </c>
      <c r="I149" s="155">
        <v>5373.543257784755</v>
      </c>
      <c r="J149" s="155">
        <v>1600</v>
      </c>
      <c r="K149" s="155">
        <v>183250</v>
      </c>
      <c r="L149" s="155">
        <v>1308.9285714285713</v>
      </c>
      <c r="M149" s="155">
        <v>281.32956793857579</v>
      </c>
      <c r="N149" s="156">
        <v>0</v>
      </c>
      <c r="O149" s="156">
        <v>0</v>
      </c>
      <c r="P149" s="156">
        <v>0</v>
      </c>
      <c r="Q149" s="156">
        <v>0</v>
      </c>
      <c r="R149" s="158">
        <v>1</v>
      </c>
      <c r="S149" s="159">
        <v>25</v>
      </c>
      <c r="T149" s="159">
        <v>55</v>
      </c>
      <c r="U149" s="159">
        <v>60</v>
      </c>
      <c r="V149" s="159">
        <v>62</v>
      </c>
      <c r="W149" s="159">
        <v>78</v>
      </c>
      <c r="X149" s="157">
        <v>21.2</v>
      </c>
    </row>
    <row r="150" spans="1:24" s="154" customFormat="1" ht="11.35">
      <c r="A150" s="152">
        <v>137</v>
      </c>
      <c r="B150" s="152">
        <v>192</v>
      </c>
      <c r="C150" s="152">
        <v>15066</v>
      </c>
      <c r="D150" s="153">
        <v>107.61428571428571</v>
      </c>
      <c r="E150" s="153">
        <v>58.699403219581768</v>
      </c>
      <c r="F150" s="155">
        <v>16865.982000000004</v>
      </c>
      <c r="G150" s="155">
        <v>387513.04040000006</v>
      </c>
      <c r="H150" s="155">
        <v>2767.9502885714292</v>
      </c>
      <c r="I150" s="155">
        <v>4067.9040196905926</v>
      </c>
      <c r="J150" s="155">
        <v>1600</v>
      </c>
      <c r="K150" s="155">
        <v>177350</v>
      </c>
      <c r="L150" s="155">
        <v>1266.7857142857142</v>
      </c>
      <c r="M150" s="155">
        <v>270.93036578390883</v>
      </c>
      <c r="N150" s="156">
        <v>3</v>
      </c>
      <c r="O150" s="156">
        <v>3</v>
      </c>
      <c r="P150" s="156">
        <v>2.1428571428571429E-2</v>
      </c>
      <c r="Q150" s="156">
        <v>0.25354627641855498</v>
      </c>
      <c r="R150" s="158">
        <v>0.99753694581280783</v>
      </c>
      <c r="S150" s="159">
        <v>27</v>
      </c>
      <c r="T150" s="159">
        <v>66</v>
      </c>
      <c r="U150" s="159">
        <v>47</v>
      </c>
      <c r="V150" s="159">
        <v>69</v>
      </c>
      <c r="W150" s="159">
        <v>71</v>
      </c>
      <c r="X150" s="157">
        <v>20.3</v>
      </c>
    </row>
    <row r="151" spans="1:24" s="154" customFormat="1" ht="11.35">
      <c r="A151" s="152">
        <v>138</v>
      </c>
      <c r="B151" s="152">
        <v>234</v>
      </c>
      <c r="C151" s="152">
        <v>16116</v>
      </c>
      <c r="D151" s="153">
        <v>115.11428571428571</v>
      </c>
      <c r="E151" s="153">
        <v>72.425311140033983</v>
      </c>
      <c r="F151" s="155">
        <v>20881.692000000003</v>
      </c>
      <c r="G151" s="155">
        <v>496770.09840000013</v>
      </c>
      <c r="H151" s="155">
        <v>3548.3578457142867</v>
      </c>
      <c r="I151" s="155">
        <v>4908.5700477264772</v>
      </c>
      <c r="J151" s="155">
        <v>1600</v>
      </c>
      <c r="K151" s="155">
        <v>185500</v>
      </c>
      <c r="L151" s="155">
        <v>1325</v>
      </c>
      <c r="M151" s="155">
        <v>275.98743585207177</v>
      </c>
      <c r="N151" s="156">
        <v>0</v>
      </c>
      <c r="O151" s="156">
        <v>0</v>
      </c>
      <c r="P151" s="156">
        <v>0</v>
      </c>
      <c r="Q151" s="156">
        <v>0</v>
      </c>
      <c r="R151" s="158">
        <v>1</v>
      </c>
      <c r="S151" s="159">
        <v>22</v>
      </c>
      <c r="T151" s="159">
        <v>55</v>
      </c>
      <c r="U151" s="159">
        <v>63</v>
      </c>
      <c r="V151" s="159">
        <v>66</v>
      </c>
      <c r="W151" s="159">
        <v>74</v>
      </c>
      <c r="X151" s="157">
        <v>21.65</v>
      </c>
    </row>
    <row r="152" spans="1:24" s="154" customFormat="1" ht="11.35">
      <c r="A152" s="152">
        <v>139</v>
      </c>
      <c r="B152" s="152">
        <v>159</v>
      </c>
      <c r="C152" s="152">
        <v>10704</v>
      </c>
      <c r="D152" s="153">
        <v>76.457142857142856</v>
      </c>
      <c r="E152" s="153">
        <v>46.006000770398629</v>
      </c>
      <c r="F152" s="155">
        <v>12582.558000000003</v>
      </c>
      <c r="G152" s="155">
        <v>279838.46960000001</v>
      </c>
      <c r="H152" s="155">
        <v>1998.8462114285715</v>
      </c>
      <c r="I152" s="155">
        <v>2938.4779753083535</v>
      </c>
      <c r="J152" s="155">
        <v>1600</v>
      </c>
      <c r="K152" s="155">
        <v>178350</v>
      </c>
      <c r="L152" s="155">
        <v>1273.9285714285713</v>
      </c>
      <c r="M152" s="155">
        <v>287.78913250731256</v>
      </c>
      <c r="N152" s="156">
        <v>3</v>
      </c>
      <c r="O152" s="156">
        <v>6</v>
      </c>
      <c r="P152" s="156">
        <v>4.2857142857142858E-2</v>
      </c>
      <c r="Q152" s="156">
        <v>0.35727643956068428</v>
      </c>
      <c r="R152" s="158">
        <v>0.99511002444987773</v>
      </c>
      <c r="S152" s="159">
        <v>31</v>
      </c>
      <c r="T152" s="159">
        <v>56</v>
      </c>
      <c r="U152" s="159">
        <v>53</v>
      </c>
      <c r="V152" s="159">
        <v>64</v>
      </c>
      <c r="W152" s="159">
        <v>76</v>
      </c>
      <c r="X152" s="157">
        <v>20.45</v>
      </c>
    </row>
    <row r="153" spans="1:24" s="154" customFormat="1" ht="11.35">
      <c r="A153" s="152">
        <v>140</v>
      </c>
      <c r="B153" s="152">
        <v>180</v>
      </c>
      <c r="C153" s="152">
        <v>11682</v>
      </c>
      <c r="D153" s="153">
        <v>83.442857142857136</v>
      </c>
      <c r="E153" s="153">
        <v>51.932339964843187</v>
      </c>
      <c r="F153" s="155">
        <v>14188.842000000002</v>
      </c>
      <c r="G153" s="155">
        <v>270629.10800000007</v>
      </c>
      <c r="H153" s="155">
        <v>1933.0650571428575</v>
      </c>
      <c r="I153" s="155">
        <v>3184.1558069531588</v>
      </c>
      <c r="J153" s="155">
        <v>1600</v>
      </c>
      <c r="K153" s="155">
        <v>174050</v>
      </c>
      <c r="L153" s="155">
        <v>1243.2142857142858</v>
      </c>
      <c r="M153" s="155">
        <v>279.01488539013519</v>
      </c>
      <c r="N153" s="156">
        <v>0</v>
      </c>
      <c r="O153" s="156">
        <v>0</v>
      </c>
      <c r="P153" s="156">
        <v>0</v>
      </c>
      <c r="Q153" s="156">
        <v>0</v>
      </c>
      <c r="R153" s="158">
        <v>1</v>
      </c>
      <c r="S153" s="159">
        <v>33</v>
      </c>
      <c r="T153" s="159">
        <v>63</v>
      </c>
      <c r="U153" s="159">
        <v>44</v>
      </c>
      <c r="V153" s="159">
        <v>73</v>
      </c>
      <c r="W153" s="159">
        <v>67</v>
      </c>
      <c r="X153" s="157">
        <v>19.95</v>
      </c>
    </row>
    <row r="154" spans="1:24" s="154" customFormat="1" ht="11.35">
      <c r="A154" s="152">
        <v>141</v>
      </c>
      <c r="B154" s="152">
        <v>132</v>
      </c>
      <c r="C154" s="152">
        <v>10119</v>
      </c>
      <c r="D154" s="153">
        <v>72.278571428571425</v>
      </c>
      <c r="E154" s="153">
        <v>37.293135491388135</v>
      </c>
      <c r="F154" s="155">
        <v>11243.988000000001</v>
      </c>
      <c r="G154" s="155">
        <v>209188.74499999994</v>
      </c>
      <c r="H154" s="155">
        <v>1494.2053214285709</v>
      </c>
      <c r="I154" s="155">
        <v>2224.3603033096833</v>
      </c>
      <c r="J154" s="155">
        <v>1600</v>
      </c>
      <c r="K154" s="155">
        <v>174950</v>
      </c>
      <c r="L154" s="155">
        <v>1249.6428571428571</v>
      </c>
      <c r="M154" s="155">
        <v>261.73854468906677</v>
      </c>
      <c r="N154" s="156">
        <v>3</v>
      </c>
      <c r="O154" s="156">
        <v>3</v>
      </c>
      <c r="P154" s="156">
        <v>2.1428571428571429E-2</v>
      </c>
      <c r="Q154" s="156">
        <v>0.25354627641855498</v>
      </c>
      <c r="R154" s="158">
        <v>0.99745547073791341</v>
      </c>
      <c r="S154" s="159">
        <v>27</v>
      </c>
      <c r="T154" s="159">
        <v>72</v>
      </c>
      <c r="U154" s="159">
        <v>41</v>
      </c>
      <c r="V154" s="159">
        <v>75</v>
      </c>
      <c r="W154" s="159">
        <v>65</v>
      </c>
      <c r="X154" s="157">
        <v>19.649999999999999</v>
      </c>
    </row>
    <row r="155" spans="1:24" s="154" customFormat="1" ht="11.35">
      <c r="A155" s="152">
        <v>142</v>
      </c>
      <c r="B155" s="152">
        <v>162</v>
      </c>
      <c r="C155" s="152">
        <v>10191</v>
      </c>
      <c r="D155" s="153">
        <v>72.792857142857144</v>
      </c>
      <c r="E155" s="153">
        <v>54.720150882844933</v>
      </c>
      <c r="F155" s="155">
        <v>13921.128000000002</v>
      </c>
      <c r="G155" s="155">
        <v>249472.26549999998</v>
      </c>
      <c r="H155" s="155">
        <v>1781.9447535714285</v>
      </c>
      <c r="I155" s="155">
        <v>2952.1454518533587</v>
      </c>
      <c r="J155" s="155">
        <v>1600</v>
      </c>
      <c r="K155" s="155">
        <v>178000</v>
      </c>
      <c r="L155" s="155">
        <v>1271.4285714285713</v>
      </c>
      <c r="M155" s="155">
        <v>262.60611812850084</v>
      </c>
      <c r="N155" s="156">
        <v>3</v>
      </c>
      <c r="O155" s="156">
        <v>6</v>
      </c>
      <c r="P155" s="156">
        <v>4.2857142857142858E-2</v>
      </c>
      <c r="Q155" s="156">
        <v>0.35727643956068428</v>
      </c>
      <c r="R155" s="158">
        <v>0.99499999999999988</v>
      </c>
      <c r="S155" s="159">
        <v>24</v>
      </c>
      <c r="T155" s="159">
        <v>70</v>
      </c>
      <c r="U155" s="159">
        <v>46</v>
      </c>
      <c r="V155" s="159">
        <v>75</v>
      </c>
      <c r="W155" s="159">
        <v>65</v>
      </c>
      <c r="X155" s="157">
        <v>20</v>
      </c>
    </row>
    <row r="156" spans="1:24" s="154" customFormat="1" ht="11.35">
      <c r="A156" s="152">
        <v>143</v>
      </c>
      <c r="B156" s="152">
        <v>117</v>
      </c>
      <c r="C156" s="152">
        <v>8943</v>
      </c>
      <c r="D156" s="153">
        <v>63.878571428571426</v>
      </c>
      <c r="E156" s="153">
        <v>35.222717460222043</v>
      </c>
      <c r="F156" s="155">
        <v>9905.4180000000015</v>
      </c>
      <c r="G156" s="155">
        <v>182851.63660000009</v>
      </c>
      <c r="H156" s="155">
        <v>1306.0831185714292</v>
      </c>
      <c r="I156" s="155">
        <v>1890.7066684148995</v>
      </c>
      <c r="J156" s="155">
        <v>1600</v>
      </c>
      <c r="K156" s="155">
        <v>175250</v>
      </c>
      <c r="L156" s="155">
        <v>1251.7857142857142</v>
      </c>
      <c r="M156" s="155">
        <v>283.69420119990139</v>
      </c>
      <c r="N156" s="156">
        <v>0</v>
      </c>
      <c r="O156" s="156">
        <v>0</v>
      </c>
      <c r="P156" s="156">
        <v>0</v>
      </c>
      <c r="Q156" s="156">
        <v>0</v>
      </c>
      <c r="R156" s="158">
        <v>1</v>
      </c>
      <c r="S156" s="159">
        <v>33</v>
      </c>
      <c r="T156" s="159">
        <v>60</v>
      </c>
      <c r="U156" s="159">
        <v>47</v>
      </c>
      <c r="V156" s="159">
        <v>66</v>
      </c>
      <c r="W156" s="159">
        <v>74</v>
      </c>
      <c r="X156" s="157">
        <v>19.149999999999999</v>
      </c>
    </row>
    <row r="157" spans="1:24" s="154" customFormat="1" ht="11.35">
      <c r="A157" s="152">
        <v>144</v>
      </c>
      <c r="B157" s="152">
        <v>174</v>
      </c>
      <c r="C157" s="152">
        <v>9723</v>
      </c>
      <c r="D157" s="153">
        <v>69.45</v>
      </c>
      <c r="E157" s="153">
        <v>47.717140940843734</v>
      </c>
      <c r="F157" s="155">
        <v>13921.128000000002</v>
      </c>
      <c r="G157" s="155">
        <v>280678.79409999994</v>
      </c>
      <c r="H157" s="155">
        <v>2004.8485292857138</v>
      </c>
      <c r="I157" s="155">
        <v>3294.3765816429859</v>
      </c>
      <c r="J157" s="155">
        <v>1600</v>
      </c>
      <c r="K157" s="155">
        <v>177450</v>
      </c>
      <c r="L157" s="155">
        <v>1267.5</v>
      </c>
      <c r="M157" s="155">
        <v>278.15715500000687</v>
      </c>
      <c r="N157" s="156">
        <v>0</v>
      </c>
      <c r="O157" s="156">
        <v>0</v>
      </c>
      <c r="P157" s="156">
        <v>0</v>
      </c>
      <c r="Q157" s="156">
        <v>0</v>
      </c>
      <c r="R157" s="158">
        <v>1</v>
      </c>
      <c r="S157" s="159">
        <v>29</v>
      </c>
      <c r="T157" s="159">
        <v>62</v>
      </c>
      <c r="U157" s="159">
        <v>49</v>
      </c>
      <c r="V157" s="159">
        <v>67</v>
      </c>
      <c r="W157" s="159">
        <v>73</v>
      </c>
      <c r="X157" s="157">
        <v>19.850000000000001</v>
      </c>
    </row>
    <row r="158" spans="1:24" s="154" customFormat="1" ht="11.35">
      <c r="A158" s="152">
        <v>145</v>
      </c>
      <c r="B158" s="152">
        <v>228</v>
      </c>
      <c r="C158" s="152">
        <v>15243</v>
      </c>
      <c r="D158" s="153">
        <v>108.87857142857143</v>
      </c>
      <c r="E158" s="153">
        <v>62.966071468830606</v>
      </c>
      <c r="F158" s="155">
        <v>19543.122000000003</v>
      </c>
      <c r="G158" s="155">
        <v>388232.89360000007</v>
      </c>
      <c r="H158" s="155">
        <v>2773.0920971428577</v>
      </c>
      <c r="I158" s="155">
        <v>4301.067764187138</v>
      </c>
      <c r="J158" s="155">
        <v>1600</v>
      </c>
      <c r="K158" s="155">
        <v>177900</v>
      </c>
      <c r="L158" s="155">
        <v>1270.7142857142858</v>
      </c>
      <c r="M158" s="155">
        <v>254.94996788661373</v>
      </c>
      <c r="N158" s="156">
        <v>3</v>
      </c>
      <c r="O158" s="156">
        <v>3</v>
      </c>
      <c r="P158" s="156">
        <v>2.1428571428571429E-2</v>
      </c>
      <c r="Q158" s="156">
        <v>0.25354627641855498</v>
      </c>
      <c r="R158" s="158">
        <v>0.99757281553398058</v>
      </c>
      <c r="S158" s="159">
        <v>22</v>
      </c>
      <c r="T158" s="159">
        <v>74</v>
      </c>
      <c r="U158" s="159">
        <v>44</v>
      </c>
      <c r="V158" s="159">
        <v>61</v>
      </c>
      <c r="W158" s="159">
        <v>79</v>
      </c>
      <c r="X158" s="157">
        <v>20.6</v>
      </c>
    </row>
    <row r="159" spans="1:24" s="154" customFormat="1" ht="11.35">
      <c r="A159" s="152">
        <v>146</v>
      </c>
      <c r="B159" s="152">
        <v>117</v>
      </c>
      <c r="C159" s="152">
        <v>9123</v>
      </c>
      <c r="D159" s="153">
        <v>65.164285714285711</v>
      </c>
      <c r="E159" s="153">
        <v>30.183041289779158</v>
      </c>
      <c r="F159" s="155">
        <v>9905.4180000000015</v>
      </c>
      <c r="G159" s="155">
        <v>232990.00690000012</v>
      </c>
      <c r="H159" s="155">
        <v>1664.2143350000008</v>
      </c>
      <c r="I159" s="155">
        <v>2219.9147996551287</v>
      </c>
      <c r="J159" s="155">
        <v>1600</v>
      </c>
      <c r="K159" s="155">
        <v>181900</v>
      </c>
      <c r="L159" s="155">
        <v>1299.2857142857142</v>
      </c>
      <c r="M159" s="155">
        <v>267.61575282736368</v>
      </c>
      <c r="N159" s="156">
        <v>3</v>
      </c>
      <c r="O159" s="156">
        <v>6</v>
      </c>
      <c r="P159" s="156">
        <v>4.2857142857142858E-2</v>
      </c>
      <c r="Q159" s="156">
        <v>0.35727643956068428</v>
      </c>
      <c r="R159" s="158">
        <v>0.99515738498789341</v>
      </c>
      <c r="S159" s="159">
        <v>22</v>
      </c>
      <c r="T159" s="159">
        <v>64</v>
      </c>
      <c r="U159" s="159">
        <v>54</v>
      </c>
      <c r="V159" s="159">
        <v>71</v>
      </c>
      <c r="W159" s="159">
        <v>69</v>
      </c>
      <c r="X159" s="157">
        <v>20.65</v>
      </c>
    </row>
    <row r="160" spans="1:24" s="154" customFormat="1" ht="11.35">
      <c r="A160" s="152">
        <v>147</v>
      </c>
      <c r="B160" s="152">
        <v>141</v>
      </c>
      <c r="C160" s="152">
        <v>9426</v>
      </c>
      <c r="D160" s="153">
        <v>67.328571428571422</v>
      </c>
      <c r="E160" s="153">
        <v>41.895457911663343</v>
      </c>
      <c r="F160" s="155">
        <v>11779.416000000001</v>
      </c>
      <c r="G160" s="155">
        <v>235461.8995</v>
      </c>
      <c r="H160" s="155">
        <v>1681.8707107142857</v>
      </c>
      <c r="I160" s="155">
        <v>2463.3181810565143</v>
      </c>
      <c r="J160" s="155">
        <v>1600</v>
      </c>
      <c r="K160" s="155">
        <v>178700</v>
      </c>
      <c r="L160" s="155">
        <v>1276.4285714285713</v>
      </c>
      <c r="M160" s="155">
        <v>285.59182884491037</v>
      </c>
      <c r="N160" s="156">
        <v>6</v>
      </c>
      <c r="O160" s="156">
        <v>9</v>
      </c>
      <c r="P160" s="156">
        <v>6.4285714285714279E-2</v>
      </c>
      <c r="Q160" s="156">
        <v>0.56531285392783426</v>
      </c>
      <c r="R160" s="158">
        <v>0.99251870324189528</v>
      </c>
      <c r="S160" s="159">
        <v>30</v>
      </c>
      <c r="T160" s="159">
        <v>57</v>
      </c>
      <c r="U160" s="159">
        <v>53</v>
      </c>
      <c r="V160" s="159">
        <v>62</v>
      </c>
      <c r="W160" s="159">
        <v>78</v>
      </c>
      <c r="X160" s="157">
        <v>20.05</v>
      </c>
    </row>
    <row r="161" spans="1:24" s="154" customFormat="1" ht="11.35">
      <c r="A161" s="152">
        <v>148</v>
      </c>
      <c r="B161" s="152">
        <v>129</v>
      </c>
      <c r="C161" s="152">
        <v>8631</v>
      </c>
      <c r="D161" s="153">
        <v>61.65</v>
      </c>
      <c r="E161" s="153">
        <v>41.08246225624714</v>
      </c>
      <c r="F161" s="155">
        <v>11243.988000000001</v>
      </c>
      <c r="G161" s="155">
        <v>227968.8821000001</v>
      </c>
      <c r="H161" s="155">
        <v>1628.3491578571436</v>
      </c>
      <c r="I161" s="155">
        <v>2603.2745846453167</v>
      </c>
      <c r="J161" s="155">
        <v>1600</v>
      </c>
      <c r="K161" s="155">
        <v>176650</v>
      </c>
      <c r="L161" s="155">
        <v>1261.7857142857142</v>
      </c>
      <c r="M161" s="155">
        <v>275.34221442824327</v>
      </c>
      <c r="N161" s="156">
        <v>6</v>
      </c>
      <c r="O161" s="156">
        <v>9</v>
      </c>
      <c r="P161" s="156">
        <v>6.4285714285714279E-2</v>
      </c>
      <c r="Q161" s="156">
        <v>0.56531285392783426</v>
      </c>
      <c r="R161" s="158">
        <v>0.99261083743842371</v>
      </c>
      <c r="S161" s="159">
        <v>29</v>
      </c>
      <c r="T161" s="159">
        <v>64</v>
      </c>
      <c r="U161" s="159">
        <v>47</v>
      </c>
      <c r="V161" s="159">
        <v>58</v>
      </c>
      <c r="W161" s="159">
        <v>82</v>
      </c>
      <c r="X161" s="157">
        <v>20.3</v>
      </c>
    </row>
    <row r="162" spans="1:24" s="154" customFormat="1" ht="11.35">
      <c r="A162" s="152">
        <v>149</v>
      </c>
      <c r="B162" s="152">
        <v>210</v>
      </c>
      <c r="C162" s="152">
        <v>13398</v>
      </c>
      <c r="D162" s="153">
        <v>95.7</v>
      </c>
      <c r="E162" s="153">
        <v>56.598510288756486</v>
      </c>
      <c r="F162" s="155">
        <v>18204.552000000003</v>
      </c>
      <c r="G162" s="155">
        <v>352735.5045000001</v>
      </c>
      <c r="H162" s="155">
        <v>2519.5393178571435</v>
      </c>
      <c r="I162" s="155">
        <v>3907.4166622651328</v>
      </c>
      <c r="J162" s="155">
        <v>1600</v>
      </c>
      <c r="K162" s="155">
        <v>176250</v>
      </c>
      <c r="L162" s="155">
        <v>1258.9285714285713</v>
      </c>
      <c r="M162" s="155">
        <v>273.87886948252094</v>
      </c>
      <c r="N162" s="156">
        <v>3</v>
      </c>
      <c r="O162" s="156">
        <v>3</v>
      </c>
      <c r="P162" s="156">
        <v>2.1428571428571429E-2</v>
      </c>
      <c r="Q162" s="156">
        <v>0.25354627641855498</v>
      </c>
      <c r="R162" s="158">
        <v>0.99754299754299747</v>
      </c>
      <c r="S162" s="159">
        <v>29</v>
      </c>
      <c r="T162" s="159">
        <v>65</v>
      </c>
      <c r="U162" s="159">
        <v>46</v>
      </c>
      <c r="V162" s="159">
        <v>76</v>
      </c>
      <c r="W162" s="159">
        <v>64</v>
      </c>
      <c r="X162" s="157">
        <v>20.350000000000001</v>
      </c>
    </row>
    <row r="163" spans="1:24" s="154" customFormat="1" ht="11.35">
      <c r="A163" s="152">
        <v>150</v>
      </c>
      <c r="B163" s="152">
        <v>246</v>
      </c>
      <c r="C163" s="152">
        <v>18366</v>
      </c>
      <c r="D163" s="153">
        <v>131.18571428571428</v>
      </c>
      <c r="E163" s="153">
        <v>69.500539381405304</v>
      </c>
      <c r="F163" s="155">
        <v>21417.120000000003</v>
      </c>
      <c r="G163" s="155">
        <v>504459.43940000021</v>
      </c>
      <c r="H163" s="155">
        <v>3603.2817100000016</v>
      </c>
      <c r="I163" s="155">
        <v>5374.4218592929474</v>
      </c>
      <c r="J163" s="155">
        <v>1600</v>
      </c>
      <c r="K163" s="155">
        <v>179000</v>
      </c>
      <c r="L163" s="155">
        <v>1278.5714285714287</v>
      </c>
      <c r="M163" s="155">
        <v>279.84726417124688</v>
      </c>
      <c r="N163" s="156">
        <v>3</v>
      </c>
      <c r="O163" s="156">
        <v>6</v>
      </c>
      <c r="P163" s="156">
        <v>4.2857142857142858E-2</v>
      </c>
      <c r="Q163" s="156">
        <v>0.35727643956068428</v>
      </c>
      <c r="R163" s="158">
        <v>0.99526066350710896</v>
      </c>
      <c r="S163" s="159">
        <v>28</v>
      </c>
      <c r="T163" s="159">
        <v>60</v>
      </c>
      <c r="U163" s="159">
        <v>52</v>
      </c>
      <c r="V163" s="159">
        <v>64</v>
      </c>
      <c r="W163" s="159">
        <v>76</v>
      </c>
      <c r="X163" s="157">
        <v>21.1</v>
      </c>
    </row>
    <row r="164" spans="1:24" s="154" customFormat="1" ht="11.35">
      <c r="A164" s="152">
        <v>151</v>
      </c>
      <c r="B164" s="152">
        <v>126</v>
      </c>
      <c r="C164" s="152">
        <v>9579</v>
      </c>
      <c r="D164" s="153">
        <v>68.421428571428578</v>
      </c>
      <c r="E164" s="153">
        <v>26.818083627569148</v>
      </c>
      <c r="F164" s="155">
        <v>10708.560000000001</v>
      </c>
      <c r="G164" s="155">
        <v>243088.7739</v>
      </c>
      <c r="H164" s="155">
        <v>1736.348385</v>
      </c>
      <c r="I164" s="155">
        <v>2597.9756564667146</v>
      </c>
      <c r="J164" s="155">
        <v>1600</v>
      </c>
      <c r="K164" s="155">
        <v>174650</v>
      </c>
      <c r="L164" s="155">
        <v>1247.5</v>
      </c>
      <c r="M164" s="155">
        <v>267.63855417979909</v>
      </c>
      <c r="N164" s="156">
        <v>0</v>
      </c>
      <c r="O164" s="156">
        <v>0</v>
      </c>
      <c r="P164" s="156">
        <v>0</v>
      </c>
      <c r="Q164" s="156">
        <v>0</v>
      </c>
      <c r="R164" s="158">
        <v>1</v>
      </c>
      <c r="S164" s="159">
        <v>29</v>
      </c>
      <c r="T164" s="159">
        <v>69</v>
      </c>
      <c r="U164" s="159">
        <v>42</v>
      </c>
      <c r="V164" s="159">
        <v>70</v>
      </c>
      <c r="W164" s="159">
        <v>70</v>
      </c>
      <c r="X164" s="157">
        <v>19.75</v>
      </c>
    </row>
    <row r="165" spans="1:24" s="154" customFormat="1" ht="11.35">
      <c r="A165" s="152">
        <v>152</v>
      </c>
      <c r="B165" s="152">
        <v>147</v>
      </c>
      <c r="C165" s="152">
        <v>8175</v>
      </c>
      <c r="D165" s="153">
        <v>58.392857142857146</v>
      </c>
      <c r="E165" s="153">
        <v>39.279426293003603</v>
      </c>
      <c r="F165" s="155">
        <v>12582.558000000003</v>
      </c>
      <c r="G165" s="155">
        <v>219573.07360000012</v>
      </c>
      <c r="H165" s="155">
        <v>1568.379097142858</v>
      </c>
      <c r="I165" s="155">
        <v>2558.7535779927734</v>
      </c>
      <c r="J165" s="155">
        <v>1600</v>
      </c>
      <c r="K165" s="155">
        <v>176250</v>
      </c>
      <c r="L165" s="155">
        <v>1258.9285714285713</v>
      </c>
      <c r="M165" s="155">
        <v>273.87886948252094</v>
      </c>
      <c r="N165" s="156">
        <v>6</v>
      </c>
      <c r="O165" s="156">
        <v>9</v>
      </c>
      <c r="P165" s="156">
        <v>6.4285714285714279E-2</v>
      </c>
      <c r="Q165" s="156">
        <v>0.56531285392783426</v>
      </c>
      <c r="R165" s="158">
        <v>0.99259259259259269</v>
      </c>
      <c r="S165" s="159">
        <v>29</v>
      </c>
      <c r="T165" s="159">
        <v>65</v>
      </c>
      <c r="U165" s="159">
        <v>46</v>
      </c>
      <c r="V165" s="159">
        <v>56</v>
      </c>
      <c r="W165" s="159">
        <v>84</v>
      </c>
      <c r="X165" s="157">
        <v>20.25</v>
      </c>
    </row>
    <row r="166" spans="1:24" s="154" customFormat="1" ht="11.35">
      <c r="A166" s="152">
        <v>153</v>
      </c>
      <c r="B166" s="152">
        <v>213</v>
      </c>
      <c r="C166" s="152">
        <v>16491</v>
      </c>
      <c r="D166" s="153">
        <v>117.79285714285714</v>
      </c>
      <c r="E166" s="153">
        <v>57.728151858152032</v>
      </c>
      <c r="F166" s="155">
        <v>19007.694000000003</v>
      </c>
      <c r="G166" s="155">
        <v>393439.93090000004</v>
      </c>
      <c r="H166" s="155">
        <v>2810.285220714286</v>
      </c>
      <c r="I166" s="155">
        <v>4180.4705243670851</v>
      </c>
      <c r="J166" s="155">
        <v>1600</v>
      </c>
      <c r="K166" s="155">
        <v>179900</v>
      </c>
      <c r="L166" s="155">
        <v>1285</v>
      </c>
      <c r="M166" s="155">
        <v>261.75253291842017</v>
      </c>
      <c r="N166" s="156">
        <v>0</v>
      </c>
      <c r="O166" s="156">
        <v>0</v>
      </c>
      <c r="P166" s="156">
        <v>0</v>
      </c>
      <c r="Q166" s="156">
        <v>0</v>
      </c>
      <c r="R166" s="158">
        <v>1</v>
      </c>
      <c r="S166" s="159">
        <v>22</v>
      </c>
      <c r="T166" s="159">
        <v>69</v>
      </c>
      <c r="U166" s="159">
        <v>49</v>
      </c>
      <c r="V166" s="159">
        <v>75</v>
      </c>
      <c r="W166" s="159">
        <v>65</v>
      </c>
      <c r="X166" s="157">
        <v>21.15</v>
      </c>
    </row>
    <row r="167" spans="1:24" s="154" customFormat="1" ht="11.35">
      <c r="A167" s="152">
        <v>154</v>
      </c>
      <c r="B167" s="152">
        <v>102</v>
      </c>
      <c r="C167" s="152">
        <v>9495</v>
      </c>
      <c r="D167" s="153">
        <v>67.821428571428569</v>
      </c>
      <c r="E167" s="153">
        <v>20.658674509195293</v>
      </c>
      <c r="F167" s="155">
        <v>8299.1340000000018</v>
      </c>
      <c r="G167" s="155">
        <v>236263.55419999998</v>
      </c>
      <c r="H167" s="155">
        <v>1687.5968157142856</v>
      </c>
      <c r="I167" s="155">
        <v>2219.1005988816637</v>
      </c>
      <c r="J167" s="155">
        <v>1600</v>
      </c>
      <c r="K167" s="155">
        <v>175650</v>
      </c>
      <c r="L167" s="155">
        <v>1254.6428571428571</v>
      </c>
      <c r="M167" s="155">
        <v>285.17925881950583</v>
      </c>
      <c r="N167" s="156">
        <v>0</v>
      </c>
      <c r="O167" s="156">
        <v>0</v>
      </c>
      <c r="P167" s="156">
        <v>0</v>
      </c>
      <c r="Q167" s="156">
        <v>0</v>
      </c>
      <c r="R167" s="158">
        <v>1</v>
      </c>
      <c r="S167" s="159">
        <v>33</v>
      </c>
      <c r="T167" s="159">
        <v>59</v>
      </c>
      <c r="U167" s="159">
        <v>48</v>
      </c>
      <c r="V167" s="159">
        <v>71</v>
      </c>
      <c r="W167" s="159">
        <v>69</v>
      </c>
      <c r="X167" s="157">
        <v>19.399999999999999</v>
      </c>
    </row>
    <row r="168" spans="1:24" s="154" customFormat="1" ht="11.35">
      <c r="A168" s="152">
        <v>155</v>
      </c>
      <c r="B168" s="152">
        <v>129</v>
      </c>
      <c r="C168" s="152">
        <v>6405</v>
      </c>
      <c r="D168" s="153">
        <v>45.75</v>
      </c>
      <c r="E168" s="153">
        <v>39.082301096440133</v>
      </c>
      <c r="F168" s="155">
        <v>11243.988000000001</v>
      </c>
      <c r="G168" s="155">
        <v>146533.2579</v>
      </c>
      <c r="H168" s="155">
        <v>1046.6661278571428</v>
      </c>
      <c r="I168" s="155">
        <v>1752.041185851928</v>
      </c>
      <c r="J168" s="155">
        <v>1600</v>
      </c>
      <c r="K168" s="155">
        <v>179450</v>
      </c>
      <c r="L168" s="155">
        <v>1281.7857142857142</v>
      </c>
      <c r="M168" s="155">
        <v>284.56774706938938</v>
      </c>
      <c r="N168" s="156">
        <v>6</v>
      </c>
      <c r="O168" s="156">
        <v>21</v>
      </c>
      <c r="P168" s="156">
        <v>0.15</v>
      </c>
      <c r="Q168" s="156">
        <v>0.74837954437975063</v>
      </c>
      <c r="R168" s="158">
        <v>0.98258706467661683</v>
      </c>
      <c r="S168" s="159">
        <v>29</v>
      </c>
      <c r="T168" s="159">
        <v>57</v>
      </c>
      <c r="U168" s="159">
        <v>54</v>
      </c>
      <c r="V168" s="159">
        <v>70</v>
      </c>
      <c r="W168" s="159">
        <v>70</v>
      </c>
      <c r="X168" s="157">
        <v>20.100000000000001</v>
      </c>
    </row>
    <row r="169" spans="1:24" s="154" customFormat="1" ht="11.35">
      <c r="A169" s="152">
        <v>156</v>
      </c>
      <c r="B169" s="152">
        <v>225</v>
      </c>
      <c r="C169" s="152">
        <v>17562</v>
      </c>
      <c r="D169" s="153">
        <v>125.44285714285714</v>
      </c>
      <c r="E169" s="153">
        <v>70.81542239746905</v>
      </c>
      <c r="F169" s="155">
        <v>19543.122000000003</v>
      </c>
      <c r="G169" s="155">
        <v>382552.89490000013</v>
      </c>
      <c r="H169" s="155">
        <v>2732.5206778571437</v>
      </c>
      <c r="I169" s="155">
        <v>4114.2646198335597</v>
      </c>
      <c r="J169" s="155">
        <v>1600</v>
      </c>
      <c r="K169" s="155">
        <v>175700</v>
      </c>
      <c r="L169" s="155">
        <v>1255</v>
      </c>
      <c r="M169" s="155">
        <v>261.17471205273176</v>
      </c>
      <c r="N169" s="156">
        <v>3</v>
      </c>
      <c r="O169" s="156">
        <v>3</v>
      </c>
      <c r="P169" s="156">
        <v>2.1428571428571429E-2</v>
      </c>
      <c r="Q169" s="156">
        <v>0.25354627641855498</v>
      </c>
      <c r="R169" s="158">
        <v>0.99765807962529274</v>
      </c>
      <c r="S169" s="159">
        <v>26</v>
      </c>
      <c r="T169" s="159">
        <v>72</v>
      </c>
      <c r="U169" s="159">
        <v>42</v>
      </c>
      <c r="V169" s="159">
        <v>70</v>
      </c>
      <c r="W169" s="159">
        <v>70</v>
      </c>
      <c r="X169" s="157">
        <v>21.35</v>
      </c>
    </row>
    <row r="170" spans="1:24" s="154" customFormat="1" ht="11.35">
      <c r="A170" s="152">
        <v>157</v>
      </c>
      <c r="B170" s="152">
        <v>159</v>
      </c>
      <c r="C170" s="152">
        <v>9960</v>
      </c>
      <c r="D170" s="153">
        <v>71.142857142857139</v>
      </c>
      <c r="E170" s="153">
        <v>55.692058179744009</v>
      </c>
      <c r="F170" s="155">
        <v>13653.414000000002</v>
      </c>
      <c r="G170" s="155">
        <v>260383.09829999993</v>
      </c>
      <c r="H170" s="155">
        <v>1859.879273571428</v>
      </c>
      <c r="I170" s="155">
        <v>3144.6273802287997</v>
      </c>
      <c r="J170" s="155">
        <v>1600</v>
      </c>
      <c r="K170" s="155">
        <v>181450</v>
      </c>
      <c r="L170" s="155">
        <v>1296.0714285714287</v>
      </c>
      <c r="M170" s="155">
        <v>262.80637188975891</v>
      </c>
      <c r="N170" s="156">
        <v>6</v>
      </c>
      <c r="O170" s="156">
        <v>12</v>
      </c>
      <c r="P170" s="156">
        <v>8.5714285714285715E-2</v>
      </c>
      <c r="Q170" s="156">
        <v>0.61732439947157391</v>
      </c>
      <c r="R170" s="158">
        <v>0.99040767386091133</v>
      </c>
      <c r="S170" s="159">
        <v>21</v>
      </c>
      <c r="T170" s="159">
        <v>67</v>
      </c>
      <c r="U170" s="159">
        <v>52</v>
      </c>
      <c r="V170" s="159">
        <v>70</v>
      </c>
      <c r="W170" s="159">
        <v>70</v>
      </c>
      <c r="X170" s="157">
        <v>20.85</v>
      </c>
    </row>
    <row r="171" spans="1:24" s="154" customFormat="1" ht="11.35">
      <c r="A171" s="152">
        <v>158</v>
      </c>
      <c r="B171" s="152">
        <v>222</v>
      </c>
      <c r="C171" s="152">
        <v>18534</v>
      </c>
      <c r="D171" s="153">
        <v>132.38571428571427</v>
      </c>
      <c r="E171" s="153">
        <v>65.888895551830899</v>
      </c>
      <c r="F171" s="155">
        <v>17936.838000000003</v>
      </c>
      <c r="G171" s="155">
        <v>485340.19790000009</v>
      </c>
      <c r="H171" s="155">
        <v>3466.7156992857149</v>
      </c>
      <c r="I171" s="155">
        <v>4593.7831722496712</v>
      </c>
      <c r="J171" s="155">
        <v>1600</v>
      </c>
      <c r="K171" s="155">
        <v>179900</v>
      </c>
      <c r="L171" s="155">
        <v>1285</v>
      </c>
      <c r="M171" s="155">
        <v>289.17521013785637</v>
      </c>
      <c r="N171" s="156">
        <v>0</v>
      </c>
      <c r="O171" s="156">
        <v>0</v>
      </c>
      <c r="P171" s="156">
        <v>0</v>
      </c>
      <c r="Q171" s="156">
        <v>0</v>
      </c>
      <c r="R171" s="158">
        <v>1</v>
      </c>
      <c r="S171" s="159">
        <v>30</v>
      </c>
      <c r="T171" s="159">
        <v>54</v>
      </c>
      <c r="U171" s="159">
        <v>56</v>
      </c>
      <c r="V171" s="159">
        <v>72</v>
      </c>
      <c r="W171" s="159">
        <v>68</v>
      </c>
      <c r="X171" s="157">
        <v>20.7</v>
      </c>
    </row>
    <row r="172" spans="1:24" s="154" customFormat="1" ht="11.35">
      <c r="A172" s="152">
        <v>159</v>
      </c>
      <c r="B172" s="152">
        <v>177</v>
      </c>
      <c r="C172" s="152">
        <v>9174</v>
      </c>
      <c r="D172" s="153">
        <v>65.528571428571425</v>
      </c>
      <c r="E172" s="153">
        <v>47.125035405538725</v>
      </c>
      <c r="F172" s="155">
        <v>15795.126000000002</v>
      </c>
      <c r="G172" s="155">
        <v>239821.17580000003</v>
      </c>
      <c r="H172" s="155">
        <v>1713.0083985714289</v>
      </c>
      <c r="I172" s="155">
        <v>3077.4419969328815</v>
      </c>
      <c r="J172" s="155">
        <v>1600</v>
      </c>
      <c r="K172" s="155">
        <v>176950</v>
      </c>
      <c r="L172" s="155">
        <v>1263.9285714285713</v>
      </c>
      <c r="M172" s="155">
        <v>269.49645672066816</v>
      </c>
      <c r="N172" s="156">
        <v>6</v>
      </c>
      <c r="O172" s="156">
        <v>9</v>
      </c>
      <c r="P172" s="156">
        <v>6.4285714285714279E-2</v>
      </c>
      <c r="Q172" s="156">
        <v>0.56531285392783426</v>
      </c>
      <c r="R172" s="158">
        <v>0.99266503667481665</v>
      </c>
      <c r="S172" s="159">
        <v>27</v>
      </c>
      <c r="T172" s="159">
        <v>67</v>
      </c>
      <c r="U172" s="159">
        <v>46</v>
      </c>
      <c r="V172" s="159">
        <v>77</v>
      </c>
      <c r="W172" s="159">
        <v>63</v>
      </c>
      <c r="X172" s="157">
        <v>20.45</v>
      </c>
    </row>
    <row r="173" spans="1:24" s="154" customFormat="1" ht="11.35">
      <c r="A173" s="152">
        <v>160</v>
      </c>
      <c r="B173" s="152">
        <v>147</v>
      </c>
      <c r="C173" s="152">
        <v>8637</v>
      </c>
      <c r="D173" s="153">
        <v>61.692857142857143</v>
      </c>
      <c r="E173" s="153">
        <v>37.585948780559477</v>
      </c>
      <c r="F173" s="155">
        <v>12850.272000000003</v>
      </c>
      <c r="G173" s="155">
        <v>229826.51980000007</v>
      </c>
      <c r="H173" s="155">
        <v>1641.6179985714291</v>
      </c>
      <c r="I173" s="155">
        <v>2631.2952736984771</v>
      </c>
      <c r="J173" s="155">
        <v>1600</v>
      </c>
      <c r="K173" s="155">
        <v>178450</v>
      </c>
      <c r="L173" s="155">
        <v>1274.6428571428571</v>
      </c>
      <c r="M173" s="155">
        <v>267.7172639219404</v>
      </c>
      <c r="N173" s="156">
        <v>6</v>
      </c>
      <c r="O173" s="156">
        <v>9</v>
      </c>
      <c r="P173" s="156">
        <v>6.4285714285714279E-2</v>
      </c>
      <c r="Q173" s="156">
        <v>0.56531285392783426</v>
      </c>
      <c r="R173" s="158">
        <v>0.9928909952606636</v>
      </c>
      <c r="S173" s="159">
        <v>25</v>
      </c>
      <c r="T173" s="159">
        <v>67</v>
      </c>
      <c r="U173" s="159">
        <v>48</v>
      </c>
      <c r="V173" s="159">
        <v>70</v>
      </c>
      <c r="W173" s="159">
        <v>70</v>
      </c>
      <c r="X173" s="157">
        <v>21.1</v>
      </c>
    </row>
    <row r="174" spans="1:24" s="154" customFormat="1" ht="11.35">
      <c r="A174" s="152">
        <v>161</v>
      </c>
      <c r="B174" s="152">
        <v>222</v>
      </c>
      <c r="C174" s="152">
        <v>15456</v>
      </c>
      <c r="D174" s="153">
        <v>110.4</v>
      </c>
      <c r="E174" s="153">
        <v>69.485032806876205</v>
      </c>
      <c r="F174" s="155">
        <v>19275.408000000003</v>
      </c>
      <c r="G174" s="155">
        <v>395059.60060000012</v>
      </c>
      <c r="H174" s="155">
        <v>2821.8542900000007</v>
      </c>
      <c r="I174" s="155">
        <v>4739.1859207703064</v>
      </c>
      <c r="J174" s="155">
        <v>1600</v>
      </c>
      <c r="K174" s="155">
        <v>173550</v>
      </c>
      <c r="L174" s="155">
        <v>1239.6428571428571</v>
      </c>
      <c r="M174" s="155">
        <v>296.71440793576244</v>
      </c>
      <c r="N174" s="156">
        <v>3</v>
      </c>
      <c r="O174" s="156">
        <v>9</v>
      </c>
      <c r="P174" s="156">
        <v>6.4285714285714279E-2</v>
      </c>
      <c r="Q174" s="156">
        <v>0.43598419689059265</v>
      </c>
      <c r="R174" s="158">
        <v>0.9928909952606636</v>
      </c>
      <c r="S174" s="159">
        <v>39</v>
      </c>
      <c r="T174" s="159">
        <v>53</v>
      </c>
      <c r="U174" s="159">
        <v>48</v>
      </c>
      <c r="V174" s="159">
        <v>69</v>
      </c>
      <c r="W174" s="159">
        <v>71</v>
      </c>
      <c r="X174" s="157">
        <v>21.1</v>
      </c>
    </row>
    <row r="175" spans="1:24" s="154" customFormat="1" ht="11.35">
      <c r="A175" s="152">
        <v>162</v>
      </c>
      <c r="B175" s="152">
        <v>183</v>
      </c>
      <c r="C175" s="152">
        <v>16275</v>
      </c>
      <c r="D175" s="153">
        <v>116.25</v>
      </c>
      <c r="E175" s="153">
        <v>51.055355062672319</v>
      </c>
      <c r="F175" s="155">
        <v>15795.126000000002</v>
      </c>
      <c r="G175" s="155">
        <v>444664.03019999992</v>
      </c>
      <c r="H175" s="155">
        <v>3176.1716442857137</v>
      </c>
      <c r="I175" s="155">
        <v>4206.0457180465191</v>
      </c>
      <c r="J175" s="155">
        <v>1600</v>
      </c>
      <c r="K175" s="155">
        <v>181750</v>
      </c>
      <c r="L175" s="155">
        <v>1298.2142857142858</v>
      </c>
      <c r="M175" s="155">
        <v>256.38681392692797</v>
      </c>
      <c r="N175" s="156">
        <v>0</v>
      </c>
      <c r="O175" s="156">
        <v>0</v>
      </c>
      <c r="P175" s="156">
        <v>0</v>
      </c>
      <c r="Q175" s="156">
        <v>0</v>
      </c>
      <c r="R175" s="158">
        <v>1</v>
      </c>
      <c r="S175" s="159">
        <v>19</v>
      </c>
      <c r="T175" s="159">
        <v>70</v>
      </c>
      <c r="U175" s="159">
        <v>51</v>
      </c>
      <c r="V175" s="159">
        <v>67</v>
      </c>
      <c r="W175" s="159">
        <v>73</v>
      </c>
      <c r="X175" s="157">
        <v>20.55</v>
      </c>
    </row>
    <row r="176" spans="1:24" s="154" customFormat="1" ht="11.35">
      <c r="A176" s="152">
        <v>163</v>
      </c>
      <c r="B176" s="152">
        <v>165</v>
      </c>
      <c r="C176" s="152">
        <v>11244</v>
      </c>
      <c r="D176" s="153">
        <v>80.314285714285717</v>
      </c>
      <c r="E176" s="153">
        <v>41.994361682911553</v>
      </c>
      <c r="F176" s="155">
        <v>13921.128000000002</v>
      </c>
      <c r="G176" s="155">
        <v>245150.17170000012</v>
      </c>
      <c r="H176" s="155">
        <v>1751.0726550000009</v>
      </c>
      <c r="I176" s="155">
        <v>2885.1188125339104</v>
      </c>
      <c r="J176" s="155">
        <v>1600</v>
      </c>
      <c r="K176" s="155">
        <v>177250</v>
      </c>
      <c r="L176" s="155">
        <v>1266.0714285714287</v>
      </c>
      <c r="M176" s="155">
        <v>263.50350202735143</v>
      </c>
      <c r="N176" s="156">
        <v>3</v>
      </c>
      <c r="O176" s="156">
        <v>3</v>
      </c>
      <c r="P176" s="156">
        <v>2.1428571428571429E-2</v>
      </c>
      <c r="Q176" s="156">
        <v>0.25354627641855498</v>
      </c>
      <c r="R176" s="158">
        <v>0.99757281553398058</v>
      </c>
      <c r="S176" s="159">
        <v>25</v>
      </c>
      <c r="T176" s="159">
        <v>70</v>
      </c>
      <c r="U176" s="159">
        <v>45</v>
      </c>
      <c r="V176" s="159">
        <v>86</v>
      </c>
      <c r="W176" s="159">
        <v>54</v>
      </c>
      <c r="X176" s="157">
        <v>20.6</v>
      </c>
    </row>
    <row r="177" spans="1:24" s="154" customFormat="1" ht="11.35">
      <c r="A177" s="152">
        <v>164</v>
      </c>
      <c r="B177" s="152">
        <v>159</v>
      </c>
      <c r="C177" s="152">
        <v>12057</v>
      </c>
      <c r="D177" s="153">
        <v>86.121428571428567</v>
      </c>
      <c r="E177" s="153">
        <v>40.333585244358403</v>
      </c>
      <c r="F177" s="155">
        <v>13921.128000000002</v>
      </c>
      <c r="G177" s="155">
        <v>336616.14710000006</v>
      </c>
      <c r="H177" s="155">
        <v>2404.4010507142862</v>
      </c>
      <c r="I177" s="155">
        <v>3440.8083181754728</v>
      </c>
      <c r="J177" s="155">
        <v>1600</v>
      </c>
      <c r="K177" s="155">
        <v>177950</v>
      </c>
      <c r="L177" s="155">
        <v>1271.0714285714287</v>
      </c>
      <c r="M177" s="155">
        <v>286.51138169306853</v>
      </c>
      <c r="N177" s="156">
        <v>0</v>
      </c>
      <c r="O177" s="156">
        <v>0</v>
      </c>
      <c r="P177" s="156">
        <v>0</v>
      </c>
      <c r="Q177" s="156">
        <v>0</v>
      </c>
      <c r="R177" s="158">
        <v>1</v>
      </c>
      <c r="S177" s="159">
        <v>31</v>
      </c>
      <c r="T177" s="159">
        <v>57</v>
      </c>
      <c r="U177" s="159">
        <v>52</v>
      </c>
      <c r="V177" s="159">
        <v>68</v>
      </c>
      <c r="W177" s="159">
        <v>72</v>
      </c>
      <c r="X177" s="157">
        <v>20.5</v>
      </c>
    </row>
    <row r="178" spans="1:24" s="154" customFormat="1" ht="11.35">
      <c r="A178" s="152">
        <v>165</v>
      </c>
      <c r="B178" s="152">
        <v>192</v>
      </c>
      <c r="C178" s="152">
        <v>13143</v>
      </c>
      <c r="D178" s="153">
        <v>93.878571428571433</v>
      </c>
      <c r="E178" s="153">
        <v>55.679513024148953</v>
      </c>
      <c r="F178" s="155">
        <v>16865.982000000004</v>
      </c>
      <c r="G178" s="155">
        <v>293468.08680000005</v>
      </c>
      <c r="H178" s="155">
        <v>2096.2006200000005</v>
      </c>
      <c r="I178" s="155">
        <v>3363.1566622501073</v>
      </c>
      <c r="J178" s="155">
        <v>1600</v>
      </c>
      <c r="K178" s="155">
        <v>170900</v>
      </c>
      <c r="L178" s="155">
        <v>1220.7142857142858</v>
      </c>
      <c r="M178" s="155">
        <v>268.55500048157501</v>
      </c>
      <c r="N178" s="156">
        <v>3</v>
      </c>
      <c r="O178" s="156">
        <v>3</v>
      </c>
      <c r="P178" s="156">
        <v>2.1428571428571429E-2</v>
      </c>
      <c r="Q178" s="156">
        <v>0.25354627641855498</v>
      </c>
      <c r="R178" s="158">
        <v>0.99759036144578306</v>
      </c>
      <c r="S178" s="159">
        <v>34</v>
      </c>
      <c r="T178" s="159">
        <v>69</v>
      </c>
      <c r="U178" s="159">
        <v>37</v>
      </c>
      <c r="V178" s="159">
        <v>64</v>
      </c>
      <c r="W178" s="159">
        <v>76</v>
      </c>
      <c r="X178" s="157">
        <v>20.75</v>
      </c>
    </row>
    <row r="179" spans="1:24" s="154" customFormat="1" ht="11.35">
      <c r="A179" s="152">
        <v>166</v>
      </c>
      <c r="B179" s="152">
        <v>171</v>
      </c>
      <c r="C179" s="152">
        <v>11850</v>
      </c>
      <c r="D179" s="153">
        <v>84.642857142857139</v>
      </c>
      <c r="E179" s="153">
        <v>44.042012550243975</v>
      </c>
      <c r="F179" s="155">
        <v>14724.270000000002</v>
      </c>
      <c r="G179" s="155">
        <v>317543.01190000004</v>
      </c>
      <c r="H179" s="155">
        <v>2268.1643707142862</v>
      </c>
      <c r="I179" s="155">
        <v>3237.2557447851586</v>
      </c>
      <c r="J179" s="155">
        <v>1600</v>
      </c>
      <c r="K179" s="155">
        <v>180650</v>
      </c>
      <c r="L179" s="155">
        <v>1290.3571428571429</v>
      </c>
      <c r="M179" s="155">
        <v>288.00332410722956</v>
      </c>
      <c r="N179" s="156">
        <v>3</v>
      </c>
      <c r="O179" s="156">
        <v>9</v>
      </c>
      <c r="P179" s="156">
        <v>6.4285714285714279E-2</v>
      </c>
      <c r="Q179" s="156">
        <v>0.43598419689059265</v>
      </c>
      <c r="R179" s="158">
        <v>0.99302325581395356</v>
      </c>
      <c r="S179" s="159">
        <v>29</v>
      </c>
      <c r="T179" s="159">
        <v>54</v>
      </c>
      <c r="U179" s="159">
        <v>57</v>
      </c>
      <c r="V179" s="159">
        <v>72</v>
      </c>
      <c r="W179" s="159">
        <v>68</v>
      </c>
      <c r="X179" s="157">
        <v>21.5</v>
      </c>
    </row>
    <row r="180" spans="1:24" s="154" customFormat="1" ht="11.35">
      <c r="A180" s="152">
        <v>167</v>
      </c>
      <c r="B180" s="152">
        <v>204</v>
      </c>
      <c r="C180" s="152">
        <v>14904</v>
      </c>
      <c r="D180" s="153">
        <v>106.45714285714286</v>
      </c>
      <c r="E180" s="153">
        <v>58.890627978655921</v>
      </c>
      <c r="F180" s="155">
        <v>16330.554000000002</v>
      </c>
      <c r="G180" s="155">
        <v>347112.02320000011</v>
      </c>
      <c r="H180" s="155">
        <v>2479.3715942857152</v>
      </c>
      <c r="I180" s="155">
        <v>3608.9740386347567</v>
      </c>
      <c r="J180" s="155">
        <v>1600</v>
      </c>
      <c r="K180" s="155">
        <v>177000</v>
      </c>
      <c r="L180" s="155">
        <v>1264.2857142857142</v>
      </c>
      <c r="M180" s="155">
        <v>273.1567206551112</v>
      </c>
      <c r="N180" s="156">
        <v>0</v>
      </c>
      <c r="O180" s="156">
        <v>0</v>
      </c>
      <c r="P180" s="156">
        <v>0</v>
      </c>
      <c r="Q180" s="156">
        <v>0</v>
      </c>
      <c r="R180" s="158">
        <v>1</v>
      </c>
      <c r="S180" s="159">
        <v>28</v>
      </c>
      <c r="T180" s="159">
        <v>65</v>
      </c>
      <c r="U180" s="159">
        <v>47</v>
      </c>
      <c r="V180" s="159">
        <v>66</v>
      </c>
      <c r="W180" s="159">
        <v>74</v>
      </c>
      <c r="X180" s="157">
        <v>20.3</v>
      </c>
    </row>
    <row r="181" spans="1:24" s="154" customFormat="1" ht="11.35">
      <c r="A181" s="152">
        <v>168</v>
      </c>
      <c r="B181" s="152">
        <v>171</v>
      </c>
      <c r="C181" s="152">
        <v>11058</v>
      </c>
      <c r="D181" s="153">
        <v>78.98571428571428</v>
      </c>
      <c r="E181" s="153">
        <v>42.840172385154126</v>
      </c>
      <c r="F181" s="155">
        <v>14188.842000000002</v>
      </c>
      <c r="G181" s="155">
        <v>282735.73000000004</v>
      </c>
      <c r="H181" s="155">
        <v>2019.5409285714288</v>
      </c>
      <c r="I181" s="155">
        <v>2779.5467779268542</v>
      </c>
      <c r="J181" s="155">
        <v>1600</v>
      </c>
      <c r="K181" s="155">
        <v>178700</v>
      </c>
      <c r="L181" s="155">
        <v>1276.4285714285713</v>
      </c>
      <c r="M181" s="155">
        <v>285.59182884491037</v>
      </c>
      <c r="N181" s="156">
        <v>0</v>
      </c>
      <c r="O181" s="156">
        <v>0</v>
      </c>
      <c r="P181" s="156">
        <v>0</v>
      </c>
      <c r="Q181" s="156">
        <v>0</v>
      </c>
      <c r="R181" s="158">
        <v>1</v>
      </c>
      <c r="S181" s="159">
        <v>30</v>
      </c>
      <c r="T181" s="159">
        <v>57</v>
      </c>
      <c r="U181" s="159">
        <v>53</v>
      </c>
      <c r="V181" s="159">
        <v>72</v>
      </c>
      <c r="W181" s="159">
        <v>68</v>
      </c>
      <c r="X181" s="157">
        <v>20.65</v>
      </c>
    </row>
    <row r="182" spans="1:24" s="154" customFormat="1" ht="11.35">
      <c r="A182" s="152">
        <v>169</v>
      </c>
      <c r="B182" s="152">
        <v>144</v>
      </c>
      <c r="C182" s="152">
        <v>10281</v>
      </c>
      <c r="D182" s="153">
        <v>73.435714285714283</v>
      </c>
      <c r="E182" s="153">
        <v>40.659705667328083</v>
      </c>
      <c r="F182" s="155">
        <v>12314.844000000003</v>
      </c>
      <c r="G182" s="155">
        <v>241195.44099999993</v>
      </c>
      <c r="H182" s="155">
        <v>1722.824578571428</v>
      </c>
      <c r="I182" s="155">
        <v>2481.9194483988003</v>
      </c>
      <c r="J182" s="155">
        <v>1600</v>
      </c>
      <c r="K182" s="155">
        <v>177300</v>
      </c>
      <c r="L182" s="155">
        <v>1266.4285714285713</v>
      </c>
      <c r="M182" s="155">
        <v>267.2429752320802</v>
      </c>
      <c r="N182" s="156">
        <v>6</v>
      </c>
      <c r="O182" s="156">
        <v>6</v>
      </c>
      <c r="P182" s="156">
        <v>4.2857142857142858E-2</v>
      </c>
      <c r="Q182" s="156">
        <v>0.50709255283710997</v>
      </c>
      <c r="R182" s="158">
        <v>0.99521531100478466</v>
      </c>
      <c r="S182" s="159">
        <v>26</v>
      </c>
      <c r="T182" s="159">
        <v>68</v>
      </c>
      <c r="U182" s="159">
        <v>46</v>
      </c>
      <c r="V182" s="159">
        <v>70</v>
      </c>
      <c r="W182" s="159">
        <v>70</v>
      </c>
      <c r="X182" s="157">
        <v>20.9</v>
      </c>
    </row>
    <row r="183" spans="1:24" s="154" customFormat="1" ht="11.35">
      <c r="A183" s="152">
        <v>170</v>
      </c>
      <c r="B183" s="152">
        <v>210</v>
      </c>
      <c r="C183" s="152">
        <v>18729</v>
      </c>
      <c r="D183" s="153">
        <v>133.77857142857144</v>
      </c>
      <c r="E183" s="153">
        <v>56.620923993835738</v>
      </c>
      <c r="F183" s="155">
        <v>18739.980000000003</v>
      </c>
      <c r="G183" s="155">
        <v>540255.77580000006</v>
      </c>
      <c r="H183" s="155">
        <v>3858.9698271428574</v>
      </c>
      <c r="I183" s="155">
        <v>5094.2012789587307</v>
      </c>
      <c r="J183" s="155">
        <v>1600</v>
      </c>
      <c r="K183" s="155">
        <v>181300</v>
      </c>
      <c r="L183" s="155">
        <v>1295</v>
      </c>
      <c r="M183" s="155">
        <v>279.79308901734959</v>
      </c>
      <c r="N183" s="156">
        <v>0</v>
      </c>
      <c r="O183" s="156">
        <v>0</v>
      </c>
      <c r="P183" s="156">
        <v>0</v>
      </c>
      <c r="Q183" s="156">
        <v>0</v>
      </c>
      <c r="R183" s="158">
        <v>1</v>
      </c>
      <c r="S183" s="159">
        <v>26</v>
      </c>
      <c r="T183" s="159">
        <v>58</v>
      </c>
      <c r="U183" s="159">
        <v>56</v>
      </c>
      <c r="V183" s="159">
        <v>71</v>
      </c>
      <c r="W183" s="159">
        <v>69</v>
      </c>
      <c r="X183" s="157">
        <v>20.85</v>
      </c>
    </row>
    <row r="184" spans="1:24" s="154" customFormat="1" ht="11.35">
      <c r="A184" s="152">
        <v>171</v>
      </c>
      <c r="B184" s="152">
        <v>147</v>
      </c>
      <c r="C184" s="152">
        <v>12072</v>
      </c>
      <c r="D184" s="153">
        <v>86.228571428571428</v>
      </c>
      <c r="E184" s="153">
        <v>45.58876910433203</v>
      </c>
      <c r="F184" s="155">
        <v>12850.272000000003</v>
      </c>
      <c r="G184" s="155">
        <v>293130.46970000002</v>
      </c>
      <c r="H184" s="155">
        <v>2093.7890692857145</v>
      </c>
      <c r="I184" s="155">
        <v>2988.0065756742492</v>
      </c>
      <c r="J184" s="155">
        <v>1600</v>
      </c>
      <c r="K184" s="155">
        <v>180200</v>
      </c>
      <c r="L184" s="155">
        <v>1287.1428571428571</v>
      </c>
      <c r="M184" s="155">
        <v>283.43800335730145</v>
      </c>
      <c r="N184" s="156">
        <v>0</v>
      </c>
      <c r="O184" s="156">
        <v>0</v>
      </c>
      <c r="P184" s="156">
        <v>0</v>
      </c>
      <c r="Q184" s="156">
        <v>0</v>
      </c>
      <c r="R184" s="158">
        <v>1</v>
      </c>
      <c r="S184" s="159">
        <v>28</v>
      </c>
      <c r="T184" s="159">
        <v>57</v>
      </c>
      <c r="U184" s="159">
        <v>55</v>
      </c>
      <c r="V184" s="159">
        <v>82</v>
      </c>
      <c r="W184" s="159">
        <v>58</v>
      </c>
      <c r="X184" s="157">
        <v>20.6</v>
      </c>
    </row>
    <row r="185" spans="1:24" s="154" customFormat="1" ht="11.35">
      <c r="A185" s="152">
        <v>172</v>
      </c>
      <c r="B185" s="152">
        <v>195</v>
      </c>
      <c r="C185" s="152">
        <v>16116</v>
      </c>
      <c r="D185" s="153">
        <v>115.11428571428571</v>
      </c>
      <c r="E185" s="153">
        <v>59.733230175974157</v>
      </c>
      <c r="F185" s="155">
        <v>17133.696000000004</v>
      </c>
      <c r="G185" s="155">
        <v>429520.3416000001</v>
      </c>
      <c r="H185" s="155">
        <v>3068.0024400000007</v>
      </c>
      <c r="I185" s="155">
        <v>4463.5665354848752</v>
      </c>
      <c r="J185" s="155">
        <v>1600</v>
      </c>
      <c r="K185" s="155">
        <v>180000</v>
      </c>
      <c r="L185" s="155">
        <v>1285.7142857142858</v>
      </c>
      <c r="M185" s="155">
        <v>269.17711763402082</v>
      </c>
      <c r="N185" s="156">
        <v>6</v>
      </c>
      <c r="O185" s="156">
        <v>6</v>
      </c>
      <c r="P185" s="156">
        <v>4.2857142857142858E-2</v>
      </c>
      <c r="Q185" s="156">
        <v>0.50709255283710997</v>
      </c>
      <c r="R185" s="158">
        <v>0.99513381995133809</v>
      </c>
      <c r="S185" s="159">
        <v>24</v>
      </c>
      <c r="T185" s="159">
        <v>65</v>
      </c>
      <c r="U185" s="159">
        <v>51</v>
      </c>
      <c r="V185" s="159">
        <v>74</v>
      </c>
      <c r="W185" s="159">
        <v>66</v>
      </c>
      <c r="X185" s="157">
        <v>20.55</v>
      </c>
    </row>
    <row r="186" spans="1:24" s="154" customFormat="1" ht="11.35">
      <c r="A186" s="152">
        <v>173</v>
      </c>
      <c r="B186" s="152">
        <v>198</v>
      </c>
      <c r="C186" s="152">
        <v>15576</v>
      </c>
      <c r="D186" s="153">
        <v>111.25714285714285</v>
      </c>
      <c r="E186" s="153">
        <v>57.624731329896491</v>
      </c>
      <c r="F186" s="155">
        <v>17133.696000000004</v>
      </c>
      <c r="G186" s="155">
        <v>401206.6115</v>
      </c>
      <c r="H186" s="155">
        <v>2865.7615107142856</v>
      </c>
      <c r="I186" s="155">
        <v>4127.3578812355308</v>
      </c>
      <c r="J186" s="155">
        <v>1600</v>
      </c>
      <c r="K186" s="155">
        <v>177850</v>
      </c>
      <c r="L186" s="155">
        <v>1270.3571428571429</v>
      </c>
      <c r="M186" s="155">
        <v>251.03357771990798</v>
      </c>
      <c r="N186" s="156">
        <v>0</v>
      </c>
      <c r="O186" s="156">
        <v>0</v>
      </c>
      <c r="P186" s="156">
        <v>0</v>
      </c>
      <c r="Q186" s="156">
        <v>0</v>
      </c>
      <c r="R186" s="158">
        <v>1</v>
      </c>
      <c r="S186" s="159">
        <v>21</v>
      </c>
      <c r="T186" s="159">
        <v>76</v>
      </c>
      <c r="U186" s="159">
        <v>43</v>
      </c>
      <c r="V186" s="159">
        <v>74</v>
      </c>
      <c r="W186" s="159">
        <v>66</v>
      </c>
      <c r="X186" s="157">
        <v>20.85</v>
      </c>
    </row>
    <row r="187" spans="1:24" s="154" customFormat="1" ht="11.35">
      <c r="A187" s="152">
        <v>174</v>
      </c>
      <c r="B187" s="152">
        <v>87</v>
      </c>
      <c r="C187" s="152">
        <v>4710</v>
      </c>
      <c r="D187" s="153">
        <v>33.642857142857146</v>
      </c>
      <c r="E187" s="153">
        <v>21.44327347653611</v>
      </c>
      <c r="F187" s="155">
        <v>7495.9920000000011</v>
      </c>
      <c r="G187" s="155">
        <v>135292.24450000006</v>
      </c>
      <c r="H187" s="155">
        <v>966.3731750000004</v>
      </c>
      <c r="I187" s="155">
        <v>1497.8681557051896</v>
      </c>
      <c r="J187" s="155">
        <v>1600</v>
      </c>
      <c r="K187" s="155">
        <v>179050</v>
      </c>
      <c r="L187" s="155">
        <v>1278.9285714285713</v>
      </c>
      <c r="M187" s="155">
        <v>283.35527291474932</v>
      </c>
      <c r="N187" s="156">
        <v>3</v>
      </c>
      <c r="O187" s="156">
        <v>6</v>
      </c>
      <c r="P187" s="156">
        <v>4.2857142857142858E-2</v>
      </c>
      <c r="Q187" s="156">
        <v>0.35727643956068428</v>
      </c>
      <c r="R187" s="158">
        <v>0.99507389162561566</v>
      </c>
      <c r="S187" s="159">
        <v>29</v>
      </c>
      <c r="T187" s="159">
        <v>58</v>
      </c>
      <c r="U187" s="159">
        <v>53</v>
      </c>
      <c r="V187" s="159">
        <v>62</v>
      </c>
      <c r="W187" s="159">
        <v>78</v>
      </c>
      <c r="X187" s="157">
        <v>20.3</v>
      </c>
    </row>
    <row r="188" spans="1:24" s="154" customFormat="1" ht="11.35">
      <c r="A188" s="152">
        <v>175</v>
      </c>
      <c r="B188" s="152">
        <v>216</v>
      </c>
      <c r="C188" s="152">
        <v>13602</v>
      </c>
      <c r="D188" s="153">
        <v>97.157142857142858</v>
      </c>
      <c r="E188" s="153">
        <v>63.690039814983017</v>
      </c>
      <c r="F188" s="155">
        <v>18739.980000000003</v>
      </c>
      <c r="G188" s="155">
        <v>489944.87870000012</v>
      </c>
      <c r="H188" s="155">
        <v>3499.6062764285721</v>
      </c>
      <c r="I188" s="155">
        <v>5067.7080676494106</v>
      </c>
      <c r="J188" s="155">
        <v>1600</v>
      </c>
      <c r="K188" s="155">
        <v>184000</v>
      </c>
      <c r="L188" s="155">
        <v>1314.2857142857142</v>
      </c>
      <c r="M188" s="155">
        <v>279.66357707290507</v>
      </c>
      <c r="N188" s="156">
        <v>6</v>
      </c>
      <c r="O188" s="156">
        <v>15</v>
      </c>
      <c r="P188" s="156">
        <v>0.10714285714285714</v>
      </c>
      <c r="Q188" s="156">
        <v>0.66458651148182102</v>
      </c>
      <c r="R188" s="158">
        <v>0.98817966903073284</v>
      </c>
      <c r="S188" s="159">
        <v>24</v>
      </c>
      <c r="T188" s="159">
        <v>55</v>
      </c>
      <c r="U188" s="159">
        <v>61</v>
      </c>
      <c r="V188" s="159">
        <v>55</v>
      </c>
      <c r="W188" s="159">
        <v>85</v>
      </c>
      <c r="X188" s="157">
        <v>21.15</v>
      </c>
    </row>
    <row r="189" spans="1:24" s="154" customFormat="1" ht="11.35">
      <c r="A189" s="152">
        <v>176</v>
      </c>
      <c r="B189" s="152">
        <v>195</v>
      </c>
      <c r="C189" s="152">
        <v>14166</v>
      </c>
      <c r="D189" s="153">
        <v>101.18571428571428</v>
      </c>
      <c r="E189" s="153">
        <v>62.79137384213319</v>
      </c>
      <c r="F189" s="155">
        <v>16598.268000000004</v>
      </c>
      <c r="G189" s="155">
        <v>361375.23019999999</v>
      </c>
      <c r="H189" s="155">
        <v>2581.2516442857141</v>
      </c>
      <c r="I189" s="155">
        <v>3976.8308019812735</v>
      </c>
      <c r="J189" s="155">
        <v>1600</v>
      </c>
      <c r="K189" s="155">
        <v>177750</v>
      </c>
      <c r="L189" s="155">
        <v>1269.6428571428571</v>
      </c>
      <c r="M189" s="155">
        <v>272.32653567903259</v>
      </c>
      <c r="N189" s="156">
        <v>0</v>
      </c>
      <c r="O189" s="156">
        <v>0</v>
      </c>
      <c r="P189" s="156">
        <v>0</v>
      </c>
      <c r="Q189" s="156">
        <v>0</v>
      </c>
      <c r="R189" s="158">
        <v>1</v>
      </c>
      <c r="S189" s="159">
        <v>27</v>
      </c>
      <c r="T189" s="159">
        <v>65</v>
      </c>
      <c r="U189" s="159">
        <v>48</v>
      </c>
      <c r="V189" s="159">
        <v>65</v>
      </c>
      <c r="W189" s="159">
        <v>75</v>
      </c>
      <c r="X189" s="157">
        <v>20.05</v>
      </c>
    </row>
    <row r="190" spans="1:24" s="154" customFormat="1" ht="11.35">
      <c r="A190" s="152">
        <v>177</v>
      </c>
      <c r="B190" s="152">
        <v>210</v>
      </c>
      <c r="C190" s="152">
        <v>12135</v>
      </c>
      <c r="D190" s="153">
        <v>86.678571428571431</v>
      </c>
      <c r="E190" s="153">
        <v>66.119280469036127</v>
      </c>
      <c r="F190" s="155">
        <v>17669.124000000003</v>
      </c>
      <c r="G190" s="155">
        <v>292538.52430000011</v>
      </c>
      <c r="H190" s="155">
        <v>2089.5608878571438</v>
      </c>
      <c r="I190" s="155">
        <v>3271.9416471571103</v>
      </c>
      <c r="J190" s="155">
        <v>1600</v>
      </c>
      <c r="K190" s="155">
        <v>174950</v>
      </c>
      <c r="L190" s="155">
        <v>1249.6428571428571</v>
      </c>
      <c r="M190" s="155">
        <v>289.16254848270955</v>
      </c>
      <c r="N190" s="156">
        <v>6</v>
      </c>
      <c r="O190" s="156">
        <v>18</v>
      </c>
      <c r="P190" s="156">
        <v>0.12857142857142856</v>
      </c>
      <c r="Q190" s="156">
        <v>0.70805089788654629</v>
      </c>
      <c r="R190" s="158">
        <v>0.98574821852731587</v>
      </c>
      <c r="S190" s="159">
        <v>35</v>
      </c>
      <c r="T190" s="159">
        <v>57</v>
      </c>
      <c r="U190" s="159">
        <v>48</v>
      </c>
      <c r="V190" s="159">
        <v>75</v>
      </c>
      <c r="W190" s="159">
        <v>65</v>
      </c>
      <c r="X190" s="157">
        <v>21.05</v>
      </c>
    </row>
    <row r="191" spans="1:24" s="154" customFormat="1" ht="11.35">
      <c r="A191" s="152">
        <v>178</v>
      </c>
      <c r="B191" s="152">
        <v>234</v>
      </c>
      <c r="C191" s="152">
        <v>15744</v>
      </c>
      <c r="D191" s="153">
        <v>112.45714285714286</v>
      </c>
      <c r="E191" s="153">
        <v>70.529484770511644</v>
      </c>
      <c r="F191" s="155">
        <v>19810.836000000003</v>
      </c>
      <c r="G191" s="155">
        <v>371103.6595000003</v>
      </c>
      <c r="H191" s="155">
        <v>2650.7404250000022</v>
      </c>
      <c r="I191" s="155">
        <v>4073.5571683624653</v>
      </c>
      <c r="J191" s="155">
        <v>1600</v>
      </c>
      <c r="K191" s="155">
        <v>179200</v>
      </c>
      <c r="L191" s="155">
        <v>1280</v>
      </c>
      <c r="M191" s="155">
        <v>266.66067139543605</v>
      </c>
      <c r="N191" s="156">
        <v>3</v>
      </c>
      <c r="O191" s="156">
        <v>3</v>
      </c>
      <c r="P191" s="156">
        <v>2.1428571428571429E-2</v>
      </c>
      <c r="Q191" s="156">
        <v>0.25354627641855498</v>
      </c>
      <c r="R191" s="158">
        <v>0.99760765550239228</v>
      </c>
      <c r="S191" s="159">
        <v>24</v>
      </c>
      <c r="T191" s="159">
        <v>67</v>
      </c>
      <c r="U191" s="159">
        <v>49</v>
      </c>
      <c r="V191" s="159">
        <v>83</v>
      </c>
      <c r="W191" s="159">
        <v>57</v>
      </c>
      <c r="X191" s="157">
        <v>20.9</v>
      </c>
    </row>
    <row r="192" spans="1:24" s="154" customFormat="1" ht="11.35">
      <c r="A192" s="152">
        <v>179</v>
      </c>
      <c r="B192" s="152">
        <v>129</v>
      </c>
      <c r="C192" s="152">
        <v>9135</v>
      </c>
      <c r="D192" s="153">
        <v>65.25</v>
      </c>
      <c r="E192" s="153">
        <v>39.940986143317986</v>
      </c>
      <c r="F192" s="155">
        <v>10976.274000000001</v>
      </c>
      <c r="G192" s="155">
        <v>205909.2485000001</v>
      </c>
      <c r="H192" s="155">
        <v>1470.7803464285721</v>
      </c>
      <c r="I192" s="155">
        <v>2358.060391733045</v>
      </c>
      <c r="J192" s="155">
        <v>1600</v>
      </c>
      <c r="K192" s="155">
        <v>175450</v>
      </c>
      <c r="L192" s="155">
        <v>1253.2142857142858</v>
      </c>
      <c r="M192" s="155">
        <v>270.83741135886754</v>
      </c>
      <c r="N192" s="156">
        <v>6</v>
      </c>
      <c r="O192" s="156">
        <v>24</v>
      </c>
      <c r="P192" s="156">
        <v>0.17142857142857143</v>
      </c>
      <c r="Q192" s="156">
        <v>0.86451098284843697</v>
      </c>
      <c r="R192" s="158">
        <v>0.9803439803439804</v>
      </c>
      <c r="S192" s="159">
        <v>29</v>
      </c>
      <c r="T192" s="159">
        <v>67</v>
      </c>
      <c r="U192" s="159">
        <v>44</v>
      </c>
      <c r="V192" s="159">
        <v>71</v>
      </c>
      <c r="W192" s="159">
        <v>69</v>
      </c>
      <c r="X192" s="157">
        <v>20.350000000000001</v>
      </c>
    </row>
    <row r="193" spans="1:24" s="154" customFormat="1" ht="11.35">
      <c r="A193" s="152">
        <v>180</v>
      </c>
      <c r="B193" s="152">
        <v>210</v>
      </c>
      <c r="C193" s="152">
        <v>14604</v>
      </c>
      <c r="D193" s="153">
        <v>104.31428571428572</v>
      </c>
      <c r="E193" s="153">
        <v>70.676086103915935</v>
      </c>
      <c r="F193" s="155">
        <v>18739.980000000003</v>
      </c>
      <c r="G193" s="155">
        <v>314827.20210000011</v>
      </c>
      <c r="H193" s="155">
        <v>2248.7657292857152</v>
      </c>
      <c r="I193" s="155">
        <v>3725.3544219894575</v>
      </c>
      <c r="J193" s="155">
        <v>1600</v>
      </c>
      <c r="K193" s="155">
        <v>174300</v>
      </c>
      <c r="L193" s="155">
        <v>1245</v>
      </c>
      <c r="M193" s="155">
        <v>296.39925436075498</v>
      </c>
      <c r="N193" s="156">
        <v>3</v>
      </c>
      <c r="O193" s="156">
        <v>15</v>
      </c>
      <c r="P193" s="156">
        <v>0.10714285714285714</v>
      </c>
      <c r="Q193" s="156">
        <v>0.55872965588545476</v>
      </c>
      <c r="R193" s="158">
        <v>0.98815165876777256</v>
      </c>
      <c r="S193" s="159">
        <v>38</v>
      </c>
      <c r="T193" s="159">
        <v>53</v>
      </c>
      <c r="U193" s="159">
        <v>49</v>
      </c>
      <c r="V193" s="159">
        <v>74</v>
      </c>
      <c r="W193" s="159">
        <v>66</v>
      </c>
      <c r="X193" s="157">
        <v>21.1</v>
      </c>
    </row>
    <row r="194" spans="1:24" s="154" customFormat="1" ht="11.35">
      <c r="A194" s="152">
        <v>181</v>
      </c>
      <c r="B194" s="152">
        <v>138</v>
      </c>
      <c r="C194" s="152">
        <v>12186</v>
      </c>
      <c r="D194" s="153">
        <v>87.042857142857144</v>
      </c>
      <c r="E194" s="153">
        <v>38.939331418841171</v>
      </c>
      <c r="F194" s="155">
        <v>12047.130000000001</v>
      </c>
      <c r="G194" s="155">
        <v>286675.58770000015</v>
      </c>
      <c r="H194" s="155">
        <v>2047.6827692857153</v>
      </c>
      <c r="I194" s="155">
        <v>2844.2580725023295</v>
      </c>
      <c r="J194" s="155">
        <v>1600</v>
      </c>
      <c r="K194" s="155">
        <v>178600</v>
      </c>
      <c r="L194" s="155">
        <v>1275.7142857142858</v>
      </c>
      <c r="M194" s="155">
        <v>278.58104708405796</v>
      </c>
      <c r="N194" s="156">
        <v>3</v>
      </c>
      <c r="O194" s="156">
        <v>3</v>
      </c>
      <c r="P194" s="156">
        <v>2.1428571428571429E-2</v>
      </c>
      <c r="Q194" s="156">
        <v>0.25354627641855498</v>
      </c>
      <c r="R194" s="158">
        <v>0.99757869249394671</v>
      </c>
      <c r="S194" s="159">
        <v>28</v>
      </c>
      <c r="T194" s="159">
        <v>61</v>
      </c>
      <c r="U194" s="159">
        <v>51</v>
      </c>
      <c r="V194" s="159">
        <v>70</v>
      </c>
      <c r="W194" s="159">
        <v>70</v>
      </c>
      <c r="X194" s="157">
        <v>20.65</v>
      </c>
    </row>
    <row r="195" spans="1:24" s="154" customFormat="1" ht="11.35">
      <c r="A195" s="152">
        <v>182</v>
      </c>
      <c r="B195" s="152">
        <v>84</v>
      </c>
      <c r="C195" s="152">
        <v>4401</v>
      </c>
      <c r="D195" s="153">
        <v>31.435714285714287</v>
      </c>
      <c r="E195" s="153">
        <v>27.174419497492373</v>
      </c>
      <c r="F195" s="155">
        <v>7495.9920000000011</v>
      </c>
      <c r="G195" s="155">
        <v>114471.53180000003</v>
      </c>
      <c r="H195" s="155">
        <v>817.65379857142875</v>
      </c>
      <c r="I195" s="155">
        <v>1463.7733921563959</v>
      </c>
      <c r="J195" s="155">
        <v>1600</v>
      </c>
      <c r="K195" s="155">
        <v>178000</v>
      </c>
      <c r="L195" s="155">
        <v>1271.4285714285713</v>
      </c>
      <c r="M195" s="155">
        <v>262.60611812850084</v>
      </c>
      <c r="N195" s="156">
        <v>3</v>
      </c>
      <c r="O195" s="156">
        <v>3</v>
      </c>
      <c r="P195" s="156">
        <v>2.1428571428571429E-2</v>
      </c>
      <c r="Q195" s="156">
        <v>0.25354627641855498</v>
      </c>
      <c r="R195" s="158">
        <v>0.99754901960784315</v>
      </c>
      <c r="S195" s="159">
        <v>24</v>
      </c>
      <c r="T195" s="159">
        <v>70</v>
      </c>
      <c r="U195" s="159">
        <v>46</v>
      </c>
      <c r="V195" s="159">
        <v>61</v>
      </c>
      <c r="W195" s="159">
        <v>79</v>
      </c>
      <c r="X195" s="157">
        <v>20.399999999999999</v>
      </c>
    </row>
    <row r="196" spans="1:24" s="154" customFormat="1" ht="11.35">
      <c r="A196" s="152">
        <v>183</v>
      </c>
      <c r="B196" s="152">
        <v>159</v>
      </c>
      <c r="C196" s="152">
        <v>11286</v>
      </c>
      <c r="D196" s="153">
        <v>80.614285714285714</v>
      </c>
      <c r="E196" s="153">
        <v>44.505692096433329</v>
      </c>
      <c r="F196" s="155">
        <v>14188.842000000002</v>
      </c>
      <c r="G196" s="155">
        <v>303337.8096000001</v>
      </c>
      <c r="H196" s="155">
        <v>2166.6986400000005</v>
      </c>
      <c r="I196" s="155">
        <v>3095.7415107083216</v>
      </c>
      <c r="J196" s="155">
        <v>1600</v>
      </c>
      <c r="K196" s="155">
        <v>176800</v>
      </c>
      <c r="L196" s="155">
        <v>1262.8571428571429</v>
      </c>
      <c r="M196" s="155">
        <v>285.96494657219256</v>
      </c>
      <c r="N196" s="156">
        <v>6</v>
      </c>
      <c r="O196" s="156">
        <v>6</v>
      </c>
      <c r="P196" s="156">
        <v>4.2857142857142858E-2</v>
      </c>
      <c r="Q196" s="156">
        <v>0.50709255283710997</v>
      </c>
      <c r="R196" s="158">
        <v>0.99518072289156623</v>
      </c>
      <c r="S196" s="159">
        <v>32</v>
      </c>
      <c r="T196" s="159">
        <v>58</v>
      </c>
      <c r="U196" s="159">
        <v>50</v>
      </c>
      <c r="V196" s="159">
        <v>57</v>
      </c>
      <c r="W196" s="159">
        <v>83</v>
      </c>
      <c r="X196" s="157">
        <v>20.75</v>
      </c>
    </row>
    <row r="197" spans="1:24" s="154" customFormat="1" ht="11.35">
      <c r="A197" s="152">
        <v>184</v>
      </c>
      <c r="B197" s="152">
        <v>198</v>
      </c>
      <c r="C197" s="152">
        <v>15729</v>
      </c>
      <c r="D197" s="153">
        <v>112.35</v>
      </c>
      <c r="E197" s="153">
        <v>55.885922475479035</v>
      </c>
      <c r="F197" s="155">
        <v>17133.696000000004</v>
      </c>
      <c r="G197" s="155">
        <v>494414.21519999992</v>
      </c>
      <c r="H197" s="155">
        <v>3531.5301085714282</v>
      </c>
      <c r="I197" s="155">
        <v>4654.9215526608705</v>
      </c>
      <c r="J197" s="155">
        <v>1600</v>
      </c>
      <c r="K197" s="155">
        <v>180200</v>
      </c>
      <c r="L197" s="155">
        <v>1287.1428571428571</v>
      </c>
      <c r="M197" s="155">
        <v>283.43800335730145</v>
      </c>
      <c r="N197" s="156">
        <v>3</v>
      </c>
      <c r="O197" s="156">
        <v>3</v>
      </c>
      <c r="P197" s="156">
        <v>2.1428571428571429E-2</v>
      </c>
      <c r="Q197" s="156">
        <v>0.25354627641855498</v>
      </c>
      <c r="R197" s="158">
        <v>0.99759036144578306</v>
      </c>
      <c r="S197" s="159">
        <v>28</v>
      </c>
      <c r="T197" s="159">
        <v>57</v>
      </c>
      <c r="U197" s="159">
        <v>55</v>
      </c>
      <c r="V197" s="159">
        <v>57</v>
      </c>
      <c r="W197" s="159">
        <v>83</v>
      </c>
      <c r="X197" s="157">
        <v>20.75</v>
      </c>
    </row>
    <row r="198" spans="1:24" s="154" customFormat="1" ht="11.35">
      <c r="A198" s="152">
        <v>185</v>
      </c>
      <c r="B198" s="152">
        <v>108</v>
      </c>
      <c r="C198" s="152">
        <v>5811</v>
      </c>
      <c r="D198" s="153">
        <v>41.50714285714286</v>
      </c>
      <c r="E198" s="153">
        <v>24.771617673008727</v>
      </c>
      <c r="F198" s="155">
        <v>8566.8480000000018</v>
      </c>
      <c r="G198" s="155">
        <v>148016.09600000005</v>
      </c>
      <c r="H198" s="155">
        <v>1057.2578285714289</v>
      </c>
      <c r="I198" s="155">
        <v>1709.8033511610026</v>
      </c>
      <c r="J198" s="155">
        <v>1600</v>
      </c>
      <c r="K198" s="155">
        <v>173400</v>
      </c>
      <c r="L198" s="155">
        <v>1238.5714285714287</v>
      </c>
      <c r="M198" s="155">
        <v>286.40307519291582</v>
      </c>
      <c r="N198" s="156">
        <v>0</v>
      </c>
      <c r="O198" s="156">
        <v>0</v>
      </c>
      <c r="P198" s="156">
        <v>0</v>
      </c>
      <c r="Q198" s="156">
        <v>0</v>
      </c>
      <c r="R198" s="158">
        <v>1</v>
      </c>
      <c r="S198" s="159">
        <v>36</v>
      </c>
      <c r="T198" s="159">
        <v>59</v>
      </c>
      <c r="U198" s="159">
        <v>45</v>
      </c>
      <c r="V198" s="159">
        <v>65</v>
      </c>
      <c r="W198" s="159">
        <v>75</v>
      </c>
      <c r="X198" s="157">
        <v>20.149999999999999</v>
      </c>
    </row>
    <row r="199" spans="1:24" s="154" customFormat="1" ht="11.35">
      <c r="A199" s="152">
        <v>186</v>
      </c>
      <c r="B199" s="152">
        <v>198</v>
      </c>
      <c r="C199" s="152">
        <v>15093</v>
      </c>
      <c r="D199" s="153">
        <v>107.80714285714286</v>
      </c>
      <c r="E199" s="153">
        <v>61.356476551376296</v>
      </c>
      <c r="F199" s="155">
        <v>17133.696000000004</v>
      </c>
      <c r="G199" s="155">
        <v>354863.83079999988</v>
      </c>
      <c r="H199" s="155">
        <v>2534.7416485714275</v>
      </c>
      <c r="I199" s="155">
        <v>4081.8861051780223</v>
      </c>
      <c r="J199" s="155">
        <v>1600</v>
      </c>
      <c r="K199" s="155">
        <v>172750</v>
      </c>
      <c r="L199" s="155">
        <v>1233.9285714285713</v>
      </c>
      <c r="M199" s="155">
        <v>266.55731206749823</v>
      </c>
      <c r="N199" s="156">
        <v>0</v>
      </c>
      <c r="O199" s="156">
        <v>0</v>
      </c>
      <c r="P199" s="156">
        <v>0</v>
      </c>
      <c r="Q199" s="156">
        <v>0</v>
      </c>
      <c r="R199" s="158">
        <v>1</v>
      </c>
      <c r="S199" s="159">
        <v>31</v>
      </c>
      <c r="T199" s="159">
        <v>70</v>
      </c>
      <c r="U199" s="159">
        <v>39</v>
      </c>
      <c r="V199" s="159">
        <v>79</v>
      </c>
      <c r="W199" s="159">
        <v>61</v>
      </c>
      <c r="X199" s="157">
        <v>19.95</v>
      </c>
    </row>
    <row r="200" spans="1:24" s="154" customFormat="1" ht="11.35">
      <c r="A200" s="152">
        <v>187</v>
      </c>
      <c r="B200" s="152">
        <v>180</v>
      </c>
      <c r="C200" s="152">
        <v>12588</v>
      </c>
      <c r="D200" s="153">
        <v>89.914285714285711</v>
      </c>
      <c r="E200" s="153">
        <v>55.700959747138228</v>
      </c>
      <c r="F200" s="155">
        <v>15527.412000000002</v>
      </c>
      <c r="G200" s="155">
        <v>312141.13829999999</v>
      </c>
      <c r="H200" s="155">
        <v>2229.5795592857144</v>
      </c>
      <c r="I200" s="155">
        <v>3578.2504657357872</v>
      </c>
      <c r="J200" s="155">
        <v>1600</v>
      </c>
      <c r="K200" s="155">
        <v>182000</v>
      </c>
      <c r="L200" s="155">
        <v>1300</v>
      </c>
      <c r="M200" s="155">
        <v>274.84462582579954</v>
      </c>
      <c r="N200" s="156">
        <v>6</v>
      </c>
      <c r="O200" s="156">
        <v>6</v>
      </c>
      <c r="P200" s="156">
        <v>4.2857142857142858E-2</v>
      </c>
      <c r="Q200" s="156">
        <v>0.50709255283710997</v>
      </c>
      <c r="R200" s="158">
        <v>0.99514563106796106</v>
      </c>
      <c r="S200" s="159">
        <v>24</v>
      </c>
      <c r="T200" s="159">
        <v>60</v>
      </c>
      <c r="U200" s="159">
        <v>56</v>
      </c>
      <c r="V200" s="159">
        <v>70</v>
      </c>
      <c r="W200" s="159">
        <v>70</v>
      </c>
      <c r="X200" s="157">
        <v>20.6</v>
      </c>
    </row>
    <row r="201" spans="1:24" s="154" customFormat="1" ht="11.35">
      <c r="A201" s="152">
        <v>188</v>
      </c>
      <c r="B201" s="152">
        <v>87</v>
      </c>
      <c r="C201" s="152">
        <v>5187</v>
      </c>
      <c r="D201" s="153">
        <v>37.049999999999997</v>
      </c>
      <c r="E201" s="153">
        <v>28.969923624686064</v>
      </c>
      <c r="F201" s="155">
        <v>7495.9920000000011</v>
      </c>
      <c r="G201" s="155">
        <v>163675.87769999998</v>
      </c>
      <c r="H201" s="155">
        <v>1169.113412142857</v>
      </c>
      <c r="I201" s="155">
        <v>1829.8352346982235</v>
      </c>
      <c r="J201" s="155">
        <v>1600</v>
      </c>
      <c r="K201" s="155">
        <v>180250</v>
      </c>
      <c r="L201" s="155">
        <v>1287.5</v>
      </c>
      <c r="M201" s="155">
        <v>286.89136389277911</v>
      </c>
      <c r="N201" s="156">
        <v>6</v>
      </c>
      <c r="O201" s="156">
        <v>27</v>
      </c>
      <c r="P201" s="156">
        <v>0.19285714285714287</v>
      </c>
      <c r="Q201" s="156">
        <v>0.89680831803743355</v>
      </c>
      <c r="R201" s="158">
        <v>0.97777777777777786</v>
      </c>
      <c r="S201" s="159">
        <v>29</v>
      </c>
      <c r="T201" s="159">
        <v>55</v>
      </c>
      <c r="U201" s="159">
        <v>56</v>
      </c>
      <c r="V201" s="159">
        <v>67</v>
      </c>
      <c r="W201" s="159">
        <v>73</v>
      </c>
      <c r="X201" s="157">
        <v>20.25</v>
      </c>
    </row>
    <row r="202" spans="1:24" s="154" customFormat="1" ht="11.35">
      <c r="A202" s="152">
        <v>189</v>
      </c>
      <c r="B202" s="152">
        <v>237</v>
      </c>
      <c r="C202" s="152">
        <v>15462</v>
      </c>
      <c r="D202" s="153">
        <v>110.44285714285714</v>
      </c>
      <c r="E202" s="153">
        <v>67.755832415448779</v>
      </c>
      <c r="F202" s="155">
        <v>20613.978000000003</v>
      </c>
      <c r="G202" s="155">
        <v>359004.47400000022</v>
      </c>
      <c r="H202" s="155">
        <v>2564.3176714285728</v>
      </c>
      <c r="I202" s="155">
        <v>3920.2608099921572</v>
      </c>
      <c r="J202" s="155">
        <v>1600</v>
      </c>
      <c r="K202" s="155">
        <v>178350</v>
      </c>
      <c r="L202" s="155">
        <v>1273.9285714285713</v>
      </c>
      <c r="M202" s="155">
        <v>260.22042794570672</v>
      </c>
      <c r="N202" s="156">
        <v>0</v>
      </c>
      <c r="O202" s="156">
        <v>0</v>
      </c>
      <c r="P202" s="156">
        <v>0</v>
      </c>
      <c r="Q202" s="156">
        <v>0</v>
      </c>
      <c r="R202" s="158">
        <v>1</v>
      </c>
      <c r="S202" s="159">
        <v>23</v>
      </c>
      <c r="T202" s="159">
        <v>71</v>
      </c>
      <c r="U202" s="159">
        <v>46</v>
      </c>
      <c r="V202" s="159">
        <v>68</v>
      </c>
      <c r="W202" s="159">
        <v>72</v>
      </c>
      <c r="X202" s="157">
        <v>20.55</v>
      </c>
    </row>
    <row r="203" spans="1:24" s="154" customFormat="1" ht="11.35">
      <c r="A203" s="152">
        <v>190</v>
      </c>
      <c r="B203" s="152">
        <v>267</v>
      </c>
      <c r="C203" s="152">
        <v>14628</v>
      </c>
      <c r="D203" s="153">
        <v>104.48571428571428</v>
      </c>
      <c r="E203" s="153">
        <v>90.442754716898634</v>
      </c>
      <c r="F203" s="155">
        <v>21417.120000000003</v>
      </c>
      <c r="G203" s="155">
        <v>372123.94730000006</v>
      </c>
      <c r="H203" s="155">
        <v>2658.0281950000003</v>
      </c>
      <c r="I203" s="155">
        <v>4506.655297310992</v>
      </c>
      <c r="J203" s="155">
        <v>1600</v>
      </c>
      <c r="K203" s="155">
        <v>177300</v>
      </c>
      <c r="L203" s="155">
        <v>1266.4285714285713</v>
      </c>
      <c r="M203" s="155">
        <v>267.2429752320802</v>
      </c>
      <c r="N203" s="156">
        <v>3</v>
      </c>
      <c r="O203" s="156">
        <v>12</v>
      </c>
      <c r="P203" s="156">
        <v>8.5714285714285715E-2</v>
      </c>
      <c r="Q203" s="156">
        <v>0.50159048167328846</v>
      </c>
      <c r="R203" s="158">
        <v>0.99052132701421802</v>
      </c>
      <c r="S203" s="159">
        <v>26</v>
      </c>
      <c r="T203" s="159">
        <v>68</v>
      </c>
      <c r="U203" s="159">
        <v>46</v>
      </c>
      <c r="V203" s="159">
        <v>65</v>
      </c>
      <c r="W203" s="159">
        <v>75</v>
      </c>
      <c r="X203" s="157">
        <v>21.1</v>
      </c>
    </row>
    <row r="204" spans="1:24" s="154" customFormat="1" ht="11.35">
      <c r="A204" s="152">
        <v>191</v>
      </c>
      <c r="B204" s="152">
        <v>234</v>
      </c>
      <c r="C204" s="152">
        <v>16704</v>
      </c>
      <c r="D204" s="153">
        <v>119.31428571428572</v>
      </c>
      <c r="E204" s="153">
        <v>68.924741119100673</v>
      </c>
      <c r="F204" s="155">
        <v>20078.550000000003</v>
      </c>
      <c r="G204" s="155">
        <v>422210.26210000034</v>
      </c>
      <c r="H204" s="155">
        <v>3015.7875864285738</v>
      </c>
      <c r="I204" s="155">
        <v>4233.9825558978218</v>
      </c>
      <c r="J204" s="155">
        <v>1600</v>
      </c>
      <c r="K204" s="155">
        <v>182250</v>
      </c>
      <c r="L204" s="155">
        <v>1301.7857142857142</v>
      </c>
      <c r="M204" s="155">
        <v>265.01056815398709</v>
      </c>
      <c r="N204" s="156">
        <v>6</v>
      </c>
      <c r="O204" s="156">
        <v>6</v>
      </c>
      <c r="P204" s="156">
        <v>4.2857142857142858E-2</v>
      </c>
      <c r="Q204" s="156">
        <v>0.50709255283710997</v>
      </c>
      <c r="R204" s="158">
        <v>0.99530516431924876</v>
      </c>
      <c r="S204" s="159">
        <v>21</v>
      </c>
      <c r="T204" s="159">
        <v>65</v>
      </c>
      <c r="U204" s="159">
        <v>54</v>
      </c>
      <c r="V204" s="159">
        <v>73</v>
      </c>
      <c r="W204" s="159">
        <v>67</v>
      </c>
      <c r="X204" s="157">
        <v>21.3</v>
      </c>
    </row>
    <row r="205" spans="1:24" s="154" customFormat="1" ht="11.35">
      <c r="A205" s="152">
        <v>192</v>
      </c>
      <c r="B205" s="152">
        <v>117</v>
      </c>
      <c r="C205" s="152">
        <v>8580</v>
      </c>
      <c r="D205" s="153">
        <v>61.285714285714285</v>
      </c>
      <c r="E205" s="153">
        <v>31.162670371230735</v>
      </c>
      <c r="F205" s="155">
        <v>9637.7040000000015</v>
      </c>
      <c r="G205" s="155">
        <v>161180.1883000001</v>
      </c>
      <c r="H205" s="155">
        <v>1151.287059285715</v>
      </c>
      <c r="I205" s="155">
        <v>1546.4675303200816</v>
      </c>
      <c r="J205" s="155">
        <v>1600</v>
      </c>
      <c r="K205" s="155">
        <v>173250</v>
      </c>
      <c r="L205" s="155">
        <v>1237.5</v>
      </c>
      <c r="M205" s="155">
        <v>275.70217744421609</v>
      </c>
      <c r="N205" s="156">
        <v>0</v>
      </c>
      <c r="O205" s="156">
        <v>0</v>
      </c>
      <c r="P205" s="156">
        <v>0</v>
      </c>
      <c r="Q205" s="156">
        <v>0</v>
      </c>
      <c r="R205" s="158">
        <v>1</v>
      </c>
      <c r="S205" s="159">
        <v>33</v>
      </c>
      <c r="T205" s="159">
        <v>65</v>
      </c>
      <c r="U205" s="159">
        <v>42</v>
      </c>
      <c r="V205" s="159">
        <v>66</v>
      </c>
      <c r="W205" s="159">
        <v>74</v>
      </c>
      <c r="X205" s="157">
        <v>19.55</v>
      </c>
    </row>
    <row r="206" spans="1:24" s="154" customFormat="1" ht="11.35">
      <c r="A206" s="152">
        <v>193</v>
      </c>
      <c r="B206" s="152">
        <v>153</v>
      </c>
      <c r="C206" s="152">
        <v>10794</v>
      </c>
      <c r="D206" s="153">
        <v>77.099999999999994</v>
      </c>
      <c r="E206" s="153">
        <v>35.325882658633041</v>
      </c>
      <c r="F206" s="155">
        <v>12850.272000000003</v>
      </c>
      <c r="G206" s="155">
        <v>284264.67440000019</v>
      </c>
      <c r="H206" s="155">
        <v>2030.4619600000015</v>
      </c>
      <c r="I206" s="155">
        <v>2799.949201491138</v>
      </c>
      <c r="J206" s="155">
        <v>1600</v>
      </c>
      <c r="K206" s="155">
        <v>179700</v>
      </c>
      <c r="L206" s="155">
        <v>1283.5714285714287</v>
      </c>
      <c r="M206" s="155">
        <v>275.20057153553324</v>
      </c>
      <c r="N206" s="156">
        <v>0</v>
      </c>
      <c r="O206" s="156">
        <v>0</v>
      </c>
      <c r="P206" s="156">
        <v>0</v>
      </c>
      <c r="Q206" s="156">
        <v>0</v>
      </c>
      <c r="R206" s="158">
        <v>1</v>
      </c>
      <c r="S206" s="159">
        <v>26</v>
      </c>
      <c r="T206" s="159">
        <v>62</v>
      </c>
      <c r="U206" s="159">
        <v>52</v>
      </c>
      <c r="V206" s="159">
        <v>72</v>
      </c>
      <c r="W206" s="159">
        <v>68</v>
      </c>
      <c r="X206" s="157">
        <v>20.25</v>
      </c>
    </row>
    <row r="207" spans="1:24" s="154" customFormat="1" ht="11.35">
      <c r="A207" s="152">
        <v>194</v>
      </c>
      <c r="B207" s="152">
        <v>171</v>
      </c>
      <c r="C207" s="152">
        <v>13143</v>
      </c>
      <c r="D207" s="153">
        <v>93.878571428571433</v>
      </c>
      <c r="E207" s="153">
        <v>52.036852997533856</v>
      </c>
      <c r="F207" s="155">
        <v>14991.984000000002</v>
      </c>
      <c r="G207" s="155">
        <v>293474.03600000008</v>
      </c>
      <c r="H207" s="155">
        <v>2096.2431142857149</v>
      </c>
      <c r="I207" s="155">
        <v>3502.1043259830958</v>
      </c>
      <c r="J207" s="155">
        <v>1600</v>
      </c>
      <c r="K207" s="155">
        <v>170950</v>
      </c>
      <c r="L207" s="155">
        <v>1221.0714285714287</v>
      </c>
      <c r="M207" s="155">
        <v>272.2850189634043</v>
      </c>
      <c r="N207" s="156">
        <v>0</v>
      </c>
      <c r="O207" s="156">
        <v>0</v>
      </c>
      <c r="P207" s="156">
        <v>0</v>
      </c>
      <c r="Q207" s="156">
        <v>0</v>
      </c>
      <c r="R207" s="158">
        <v>1</v>
      </c>
      <c r="S207" s="159">
        <v>35</v>
      </c>
      <c r="T207" s="159">
        <v>67</v>
      </c>
      <c r="U207" s="159">
        <v>38</v>
      </c>
      <c r="V207" s="159">
        <v>73</v>
      </c>
      <c r="W207" s="159">
        <v>67</v>
      </c>
      <c r="X207" s="157">
        <v>19.05</v>
      </c>
    </row>
    <row r="208" spans="1:24" s="154" customFormat="1" ht="11.35">
      <c r="A208" s="152">
        <v>195</v>
      </c>
      <c r="B208" s="152">
        <v>156</v>
      </c>
      <c r="C208" s="152">
        <v>13815</v>
      </c>
      <c r="D208" s="153">
        <v>98.678571428571431</v>
      </c>
      <c r="E208" s="153">
        <v>47.867212589725433</v>
      </c>
      <c r="F208" s="155">
        <v>13385.700000000003</v>
      </c>
      <c r="G208" s="155">
        <v>263072.13669999992</v>
      </c>
      <c r="H208" s="155">
        <v>1879.0866907142852</v>
      </c>
      <c r="I208" s="155">
        <v>2909.0181652745746</v>
      </c>
      <c r="J208" s="155">
        <v>1600</v>
      </c>
      <c r="K208" s="155">
        <v>171050</v>
      </c>
      <c r="L208" s="155">
        <v>1221.7857142857142</v>
      </c>
      <c r="M208" s="155">
        <v>279.59443355772396</v>
      </c>
      <c r="N208" s="156">
        <v>3</v>
      </c>
      <c r="O208" s="156">
        <v>3</v>
      </c>
      <c r="P208" s="156">
        <v>2.1428571428571429E-2</v>
      </c>
      <c r="Q208" s="156">
        <v>0.25354627641855498</v>
      </c>
      <c r="R208" s="158">
        <v>0.99744245524296671</v>
      </c>
      <c r="S208" s="159">
        <v>37</v>
      </c>
      <c r="T208" s="159">
        <v>63</v>
      </c>
      <c r="U208" s="159">
        <v>40</v>
      </c>
      <c r="V208" s="159">
        <v>73</v>
      </c>
      <c r="W208" s="159">
        <v>67</v>
      </c>
      <c r="X208" s="157">
        <v>19.55</v>
      </c>
    </row>
    <row r="209" spans="1:24" s="154" customFormat="1" ht="11.35">
      <c r="A209" s="152">
        <v>196</v>
      </c>
      <c r="B209" s="152">
        <v>243</v>
      </c>
      <c r="C209" s="152">
        <v>15486</v>
      </c>
      <c r="D209" s="153">
        <v>110.61428571428571</v>
      </c>
      <c r="E209" s="153">
        <v>63.080465424655529</v>
      </c>
      <c r="F209" s="155">
        <v>20613.978000000003</v>
      </c>
      <c r="G209" s="155">
        <v>476642.46750000014</v>
      </c>
      <c r="H209" s="155">
        <v>3404.5890535714298</v>
      </c>
      <c r="I209" s="155">
        <v>4862.195218250572</v>
      </c>
      <c r="J209" s="155">
        <v>1600</v>
      </c>
      <c r="K209" s="155">
        <v>179800</v>
      </c>
      <c r="L209" s="155">
        <v>1284.2857142857142</v>
      </c>
      <c r="M209" s="155">
        <v>282.27529512958318</v>
      </c>
      <c r="N209" s="156">
        <v>6</v>
      </c>
      <c r="O209" s="156">
        <v>12</v>
      </c>
      <c r="P209" s="156">
        <v>8.5714285714285715E-2</v>
      </c>
      <c r="Q209" s="156">
        <v>0.61732439947157391</v>
      </c>
      <c r="R209" s="158">
        <v>0.99043062200956944</v>
      </c>
      <c r="S209" s="159">
        <v>28</v>
      </c>
      <c r="T209" s="159">
        <v>58</v>
      </c>
      <c r="U209" s="159">
        <v>54</v>
      </c>
      <c r="V209" s="159">
        <v>65</v>
      </c>
      <c r="W209" s="159">
        <v>75</v>
      </c>
      <c r="X209" s="157">
        <v>20.9</v>
      </c>
    </row>
    <row r="210" spans="1:24" s="154" customFormat="1" ht="11.35">
      <c r="A210" s="152">
        <v>197</v>
      </c>
      <c r="B210" s="152">
        <v>168</v>
      </c>
      <c r="C210" s="152">
        <v>10722</v>
      </c>
      <c r="D210" s="153">
        <v>76.585714285714289</v>
      </c>
      <c r="E210" s="153">
        <v>52.660168245363685</v>
      </c>
      <c r="F210" s="155">
        <v>14724.270000000002</v>
      </c>
      <c r="G210" s="155">
        <v>283709.91149999993</v>
      </c>
      <c r="H210" s="155">
        <v>2026.4993678571423</v>
      </c>
      <c r="I210" s="155">
        <v>3402.0666523020227</v>
      </c>
      <c r="J210" s="155">
        <v>1600</v>
      </c>
      <c r="K210" s="155">
        <v>179850</v>
      </c>
      <c r="L210" s="155">
        <v>1284.6428571428571</v>
      </c>
      <c r="M210" s="155">
        <v>285.74630473207685</v>
      </c>
      <c r="N210" s="156">
        <v>0</v>
      </c>
      <c r="O210" s="156">
        <v>0</v>
      </c>
      <c r="P210" s="156">
        <v>0</v>
      </c>
      <c r="Q210" s="156">
        <v>0</v>
      </c>
      <c r="R210" s="158">
        <v>1</v>
      </c>
      <c r="S210" s="159">
        <v>29</v>
      </c>
      <c r="T210" s="159">
        <v>56</v>
      </c>
      <c r="U210" s="159">
        <v>55</v>
      </c>
      <c r="V210" s="159">
        <v>76</v>
      </c>
      <c r="W210" s="159">
        <v>64</v>
      </c>
      <c r="X210" s="157">
        <v>20.5</v>
      </c>
    </row>
    <row r="211" spans="1:24" s="154" customFormat="1" ht="11.35">
      <c r="A211" s="152">
        <v>198</v>
      </c>
      <c r="B211" s="152">
        <v>213</v>
      </c>
      <c r="C211" s="152">
        <v>10353</v>
      </c>
      <c r="D211" s="153">
        <v>73.95</v>
      </c>
      <c r="E211" s="153">
        <v>63.983510128355135</v>
      </c>
      <c r="F211" s="155">
        <v>18739.980000000003</v>
      </c>
      <c r="G211" s="155">
        <v>283800.63680000004</v>
      </c>
      <c r="H211" s="155">
        <v>2027.1474057142859</v>
      </c>
      <c r="I211" s="155">
        <v>3814.1315306622541</v>
      </c>
      <c r="J211" s="155">
        <v>1600</v>
      </c>
      <c r="K211" s="155">
        <v>179350</v>
      </c>
      <c r="L211" s="155">
        <v>1281.0714285714287</v>
      </c>
      <c r="M211" s="155">
        <v>277.54498353030391</v>
      </c>
      <c r="N211" s="156">
        <v>3</v>
      </c>
      <c r="O211" s="156">
        <v>3</v>
      </c>
      <c r="P211" s="156">
        <v>2.1428571428571429E-2</v>
      </c>
      <c r="Q211" s="156">
        <v>0.25354627641855498</v>
      </c>
      <c r="R211" s="158">
        <v>0.99753694581280783</v>
      </c>
      <c r="S211" s="159">
        <v>27</v>
      </c>
      <c r="T211" s="159">
        <v>61</v>
      </c>
      <c r="U211" s="159">
        <v>52</v>
      </c>
      <c r="V211" s="159">
        <v>70</v>
      </c>
      <c r="W211" s="159">
        <v>70</v>
      </c>
      <c r="X211" s="157">
        <v>20.3</v>
      </c>
    </row>
    <row r="212" spans="1:24" s="154" customFormat="1" ht="11.35">
      <c r="A212" s="152">
        <v>199</v>
      </c>
      <c r="B212" s="152">
        <v>93</v>
      </c>
      <c r="C212" s="152">
        <v>7035</v>
      </c>
      <c r="D212" s="153">
        <v>50.25</v>
      </c>
      <c r="E212" s="153">
        <v>25.1027027121232</v>
      </c>
      <c r="F212" s="155">
        <v>8031.420000000001</v>
      </c>
      <c r="G212" s="155">
        <v>188396.291</v>
      </c>
      <c r="H212" s="155">
        <v>1345.6877928571428</v>
      </c>
      <c r="I212" s="155">
        <v>1872.5453517501812</v>
      </c>
      <c r="J212" s="155">
        <v>1600</v>
      </c>
      <c r="K212" s="155">
        <v>176350</v>
      </c>
      <c r="L212" s="155">
        <v>1259.6428571428571</v>
      </c>
      <c r="M212" s="155">
        <v>281.04996026407798</v>
      </c>
      <c r="N212" s="156">
        <v>3</v>
      </c>
      <c r="O212" s="156">
        <v>12</v>
      </c>
      <c r="P212" s="156">
        <v>8.5714285714285715E-2</v>
      </c>
      <c r="Q212" s="156">
        <v>0.50159048167328846</v>
      </c>
      <c r="R212" s="158">
        <v>0.99</v>
      </c>
      <c r="S212" s="159">
        <v>31</v>
      </c>
      <c r="T212" s="159">
        <v>61</v>
      </c>
      <c r="U212" s="159">
        <v>48</v>
      </c>
      <c r="V212" s="159">
        <v>64</v>
      </c>
      <c r="W212" s="159">
        <v>76</v>
      </c>
      <c r="X212" s="157">
        <v>20</v>
      </c>
    </row>
    <row r="213" spans="1:24" s="154" customFormat="1" ht="11.35">
      <c r="A213" s="152">
        <v>200</v>
      </c>
      <c r="B213" s="152">
        <v>105</v>
      </c>
      <c r="C213" s="152">
        <v>10575</v>
      </c>
      <c r="D213" s="153">
        <v>75.535714285714292</v>
      </c>
      <c r="E213" s="153">
        <v>27.92369116472792</v>
      </c>
      <c r="F213" s="155">
        <v>8834.5620000000017</v>
      </c>
      <c r="G213" s="155">
        <v>279011.53080000024</v>
      </c>
      <c r="H213" s="155">
        <v>1992.9395057142874</v>
      </c>
      <c r="I213" s="155">
        <v>2682.4252964031839</v>
      </c>
      <c r="J213" s="155">
        <v>1600</v>
      </c>
      <c r="K213" s="155">
        <v>176450</v>
      </c>
      <c r="L213" s="155">
        <v>1260.3571428571429</v>
      </c>
      <c r="M213" s="155">
        <v>288.04079126163168</v>
      </c>
      <c r="N213" s="156">
        <v>3</v>
      </c>
      <c r="O213" s="156">
        <v>3</v>
      </c>
      <c r="P213" s="156">
        <v>2.1428571428571429E-2</v>
      </c>
      <c r="Q213" s="156">
        <v>0.25354627641855498</v>
      </c>
      <c r="R213" s="158">
        <v>0.9974747474747474</v>
      </c>
      <c r="S213" s="159">
        <v>33</v>
      </c>
      <c r="T213" s="159">
        <v>57</v>
      </c>
      <c r="U213" s="159">
        <v>50</v>
      </c>
      <c r="V213" s="159">
        <v>64</v>
      </c>
      <c r="W213" s="159">
        <v>76</v>
      </c>
      <c r="X213" s="157">
        <v>19.8</v>
      </c>
    </row>
    <row r="214" spans="1:24" s="154" customFormat="1" ht="11.35">
      <c r="A214" s="152">
        <v>201</v>
      </c>
      <c r="B214" s="152">
        <v>168</v>
      </c>
      <c r="C214" s="152">
        <v>13305</v>
      </c>
      <c r="D214" s="153">
        <v>95.035714285714292</v>
      </c>
      <c r="E214" s="153">
        <v>49.078180284742267</v>
      </c>
      <c r="F214" s="155">
        <v>14724.270000000002</v>
      </c>
      <c r="G214" s="155">
        <v>343346.17960000003</v>
      </c>
      <c r="H214" s="155">
        <v>2452.4727114285715</v>
      </c>
      <c r="I214" s="155">
        <v>3520.9729035112719</v>
      </c>
      <c r="J214" s="155">
        <v>1600</v>
      </c>
      <c r="K214" s="155">
        <v>178900</v>
      </c>
      <c r="L214" s="155">
        <v>1277.8571428571429</v>
      </c>
      <c r="M214" s="155">
        <v>272.69448399864774</v>
      </c>
      <c r="N214" s="156">
        <v>3</v>
      </c>
      <c r="O214" s="156">
        <v>3</v>
      </c>
      <c r="P214" s="156">
        <v>2.1428571428571429E-2</v>
      </c>
      <c r="Q214" s="156">
        <v>0.25354627641855498</v>
      </c>
      <c r="R214" s="158">
        <v>0.99753694581280783</v>
      </c>
      <c r="S214" s="159">
        <v>26</v>
      </c>
      <c r="T214" s="159">
        <v>64</v>
      </c>
      <c r="U214" s="159">
        <v>50</v>
      </c>
      <c r="V214" s="159">
        <v>76</v>
      </c>
      <c r="W214" s="159">
        <v>64</v>
      </c>
      <c r="X214" s="157">
        <v>20.3</v>
      </c>
    </row>
    <row r="215" spans="1:24" s="154" customFormat="1" ht="11.35">
      <c r="A215" s="152">
        <v>202</v>
      </c>
      <c r="B215" s="152">
        <v>189</v>
      </c>
      <c r="C215" s="152">
        <v>10986</v>
      </c>
      <c r="D215" s="153">
        <v>78.471428571428575</v>
      </c>
      <c r="E215" s="153">
        <v>55.046539218727361</v>
      </c>
      <c r="F215" s="155">
        <v>16062.840000000002</v>
      </c>
      <c r="G215" s="155">
        <v>289647.21309999999</v>
      </c>
      <c r="H215" s="155">
        <v>2068.9086649999999</v>
      </c>
      <c r="I215" s="155">
        <v>3074.3282169923491</v>
      </c>
      <c r="J215" s="155">
        <v>1600</v>
      </c>
      <c r="K215" s="155">
        <v>181100</v>
      </c>
      <c r="L215" s="155">
        <v>1293.5714285714287</v>
      </c>
      <c r="M215" s="155">
        <v>265.37897817178089</v>
      </c>
      <c r="N215" s="156">
        <v>3</v>
      </c>
      <c r="O215" s="156">
        <v>3</v>
      </c>
      <c r="P215" s="156">
        <v>2.1428571428571429E-2</v>
      </c>
      <c r="Q215" s="156">
        <v>0.25354627641855498</v>
      </c>
      <c r="R215" s="158">
        <v>0.99759615384615385</v>
      </c>
      <c r="S215" s="159">
        <v>22</v>
      </c>
      <c r="T215" s="159">
        <v>66</v>
      </c>
      <c r="U215" s="159">
        <v>52</v>
      </c>
      <c r="V215" s="159">
        <v>63</v>
      </c>
      <c r="W215" s="159">
        <v>77</v>
      </c>
      <c r="X215" s="157">
        <v>20.8</v>
      </c>
    </row>
    <row r="216" spans="1:24" s="154" customFormat="1" ht="11.35">
      <c r="A216" s="152">
        <v>203</v>
      </c>
      <c r="B216" s="152">
        <v>168</v>
      </c>
      <c r="C216" s="152">
        <v>14427</v>
      </c>
      <c r="D216" s="153">
        <v>103.05</v>
      </c>
      <c r="E216" s="153">
        <v>45.609434370501916</v>
      </c>
      <c r="F216" s="155">
        <v>14724.270000000002</v>
      </c>
      <c r="G216" s="155">
        <v>408800.76529999997</v>
      </c>
      <c r="H216" s="155">
        <v>2920.0054664285713</v>
      </c>
      <c r="I216" s="155">
        <v>3915.1054030529303</v>
      </c>
      <c r="J216" s="155">
        <v>1600</v>
      </c>
      <c r="K216" s="155">
        <v>180150</v>
      </c>
      <c r="L216" s="155">
        <v>1286.7857142857142</v>
      </c>
      <c r="M216" s="155">
        <v>279.94158655116081</v>
      </c>
      <c r="N216" s="156">
        <v>3</v>
      </c>
      <c r="O216" s="156">
        <v>3</v>
      </c>
      <c r="P216" s="156">
        <v>2.1428571428571429E-2</v>
      </c>
      <c r="Q216" s="156">
        <v>0.25354627641855498</v>
      </c>
      <c r="R216" s="158">
        <v>0.99757281553398058</v>
      </c>
      <c r="S216" s="159">
        <v>27</v>
      </c>
      <c r="T216" s="159">
        <v>59</v>
      </c>
      <c r="U216" s="159">
        <v>54</v>
      </c>
      <c r="V216" s="159">
        <v>67</v>
      </c>
      <c r="W216" s="159">
        <v>73</v>
      </c>
      <c r="X216" s="157">
        <v>20.6</v>
      </c>
    </row>
    <row r="217" spans="1:24" s="154" customFormat="1" ht="11.35">
      <c r="A217" s="152">
        <v>204</v>
      </c>
      <c r="B217" s="152">
        <v>153</v>
      </c>
      <c r="C217" s="152">
        <v>12216</v>
      </c>
      <c r="D217" s="153">
        <v>87.257142857142853</v>
      </c>
      <c r="E217" s="153">
        <v>37.600201175906669</v>
      </c>
      <c r="F217" s="155">
        <v>12850.272000000003</v>
      </c>
      <c r="G217" s="155">
        <v>275931.33249999996</v>
      </c>
      <c r="H217" s="155">
        <v>1970.9380892857141</v>
      </c>
      <c r="I217" s="155">
        <v>2542.9100323987473</v>
      </c>
      <c r="J217" s="155">
        <v>1600</v>
      </c>
      <c r="K217" s="155">
        <v>175950</v>
      </c>
      <c r="L217" s="155">
        <v>1256.7857142857142</v>
      </c>
      <c r="M217" s="155">
        <v>279.59443355772396</v>
      </c>
      <c r="N217" s="156">
        <v>3</v>
      </c>
      <c r="O217" s="156">
        <v>3</v>
      </c>
      <c r="P217" s="156">
        <v>2.1428571428571429E-2</v>
      </c>
      <c r="Q217" s="156">
        <v>0.25354627641855498</v>
      </c>
      <c r="R217" s="158">
        <v>0.99749999999999994</v>
      </c>
      <c r="S217" s="159">
        <v>31</v>
      </c>
      <c r="T217" s="159">
        <v>62</v>
      </c>
      <c r="U217" s="159">
        <v>47</v>
      </c>
      <c r="V217" s="159">
        <v>71</v>
      </c>
      <c r="W217" s="159">
        <v>69</v>
      </c>
      <c r="X217" s="157">
        <v>20</v>
      </c>
    </row>
    <row r="218" spans="1:24" s="154" customFormat="1" ht="11.35">
      <c r="A218" s="152">
        <v>205</v>
      </c>
      <c r="B218" s="152">
        <v>150</v>
      </c>
      <c r="C218" s="152">
        <v>10818</v>
      </c>
      <c r="D218" s="153">
        <v>77.271428571428572</v>
      </c>
      <c r="E218" s="153">
        <v>39.081880998807272</v>
      </c>
      <c r="F218" s="155">
        <v>12582.558000000003</v>
      </c>
      <c r="G218" s="155">
        <v>266067.5589</v>
      </c>
      <c r="H218" s="155">
        <v>1900.4825635714285</v>
      </c>
      <c r="I218" s="155">
        <v>2890.0467102173711</v>
      </c>
      <c r="J218" s="155">
        <v>1600</v>
      </c>
      <c r="K218" s="155">
        <v>176750</v>
      </c>
      <c r="L218" s="155">
        <v>1262.5</v>
      </c>
      <c r="M218" s="155">
        <v>254.3241148528457</v>
      </c>
      <c r="N218" s="156">
        <v>3</v>
      </c>
      <c r="O218" s="156">
        <v>3</v>
      </c>
      <c r="P218" s="156">
        <v>2.1428571428571429E-2</v>
      </c>
      <c r="Q218" s="156">
        <v>0.25354627641855498</v>
      </c>
      <c r="R218" s="158">
        <v>0.99753086419753079</v>
      </c>
      <c r="S218" s="159">
        <v>23</v>
      </c>
      <c r="T218" s="159">
        <v>75</v>
      </c>
      <c r="U218" s="159">
        <v>42</v>
      </c>
      <c r="V218" s="159">
        <v>65</v>
      </c>
      <c r="W218" s="159">
        <v>75</v>
      </c>
      <c r="X218" s="157">
        <v>20.25</v>
      </c>
    </row>
    <row r="219" spans="1:24" s="154" customFormat="1" ht="11.35">
      <c r="A219" s="152">
        <v>206</v>
      </c>
      <c r="B219" s="152">
        <v>177</v>
      </c>
      <c r="C219" s="152">
        <v>13704</v>
      </c>
      <c r="D219" s="153">
        <v>97.885714285714286</v>
      </c>
      <c r="E219" s="153">
        <v>52.890695719859181</v>
      </c>
      <c r="F219" s="155">
        <v>15259.698000000002</v>
      </c>
      <c r="G219" s="155">
        <v>327881.23420000001</v>
      </c>
      <c r="H219" s="155">
        <v>2342.0088157142859</v>
      </c>
      <c r="I219" s="155">
        <v>3706.0439898988448</v>
      </c>
      <c r="J219" s="155">
        <v>1600</v>
      </c>
      <c r="K219" s="155">
        <v>173000</v>
      </c>
      <c r="L219" s="155">
        <v>1235.7142857142858</v>
      </c>
      <c r="M219" s="155">
        <v>284.76203079578454</v>
      </c>
      <c r="N219" s="156">
        <v>0</v>
      </c>
      <c r="O219" s="156">
        <v>0</v>
      </c>
      <c r="P219" s="156">
        <v>0</v>
      </c>
      <c r="Q219" s="156">
        <v>0</v>
      </c>
      <c r="R219" s="158">
        <v>1</v>
      </c>
      <c r="S219" s="159">
        <v>36</v>
      </c>
      <c r="T219" s="159">
        <v>60</v>
      </c>
      <c r="U219" s="159">
        <v>44</v>
      </c>
      <c r="V219" s="159">
        <v>72</v>
      </c>
      <c r="W219" s="159">
        <v>68</v>
      </c>
      <c r="X219" s="157">
        <v>21.05</v>
      </c>
    </row>
    <row r="220" spans="1:24" s="154" customFormat="1" ht="11.35">
      <c r="A220" s="152">
        <v>207</v>
      </c>
      <c r="B220" s="152">
        <v>111</v>
      </c>
      <c r="C220" s="152">
        <v>11187</v>
      </c>
      <c r="D220" s="153">
        <v>79.907142857142858</v>
      </c>
      <c r="E220" s="153">
        <v>30.662210807998196</v>
      </c>
      <c r="F220" s="155">
        <v>9637.7040000000015</v>
      </c>
      <c r="G220" s="155">
        <v>258146.19910000014</v>
      </c>
      <c r="H220" s="155">
        <v>1843.9014221428581</v>
      </c>
      <c r="I220" s="155">
        <v>2601.2124814651784</v>
      </c>
      <c r="J220" s="155">
        <v>1600</v>
      </c>
      <c r="K220" s="155">
        <v>174600</v>
      </c>
      <c r="L220" s="155">
        <v>1247.1428571428571</v>
      </c>
      <c r="M220" s="155">
        <v>263.87888467240157</v>
      </c>
      <c r="N220" s="156">
        <v>0</v>
      </c>
      <c r="O220" s="156">
        <v>0</v>
      </c>
      <c r="P220" s="156">
        <v>0</v>
      </c>
      <c r="Q220" s="156">
        <v>0</v>
      </c>
      <c r="R220" s="158">
        <v>1</v>
      </c>
      <c r="S220" s="159">
        <v>28</v>
      </c>
      <c r="T220" s="159">
        <v>71</v>
      </c>
      <c r="U220" s="159">
        <v>41</v>
      </c>
      <c r="V220" s="159">
        <v>71</v>
      </c>
      <c r="W220" s="159">
        <v>69</v>
      </c>
      <c r="X220" s="157">
        <v>20.5</v>
      </c>
    </row>
    <row r="221" spans="1:24" s="154" customFormat="1" ht="11.35">
      <c r="A221" s="152">
        <v>208</v>
      </c>
      <c r="B221" s="152">
        <v>105</v>
      </c>
      <c r="C221" s="152">
        <v>5343</v>
      </c>
      <c r="D221" s="153">
        <v>38.164285714285711</v>
      </c>
      <c r="E221" s="153">
        <v>32.584502366157963</v>
      </c>
      <c r="F221" s="155">
        <v>5889.7080000000005</v>
      </c>
      <c r="G221" s="155">
        <v>116364.86470000001</v>
      </c>
      <c r="H221" s="155">
        <v>831.17760500000009</v>
      </c>
      <c r="I221" s="155">
        <v>1184.4758476503453</v>
      </c>
      <c r="J221" s="155">
        <v>1600</v>
      </c>
      <c r="K221" s="155">
        <v>180850</v>
      </c>
      <c r="L221" s="155">
        <v>1291.7857142857142</v>
      </c>
      <c r="M221" s="155">
        <v>275.14618183282852</v>
      </c>
      <c r="N221" s="156">
        <v>3</v>
      </c>
      <c r="O221" s="156">
        <v>9</v>
      </c>
      <c r="P221" s="156">
        <v>6.4285714285714279E-2</v>
      </c>
      <c r="Q221" s="156">
        <v>0.43598419689059265</v>
      </c>
      <c r="R221" s="158">
        <v>0.99250000000000005</v>
      </c>
      <c r="S221" s="159">
        <v>25</v>
      </c>
      <c r="T221" s="159">
        <v>61</v>
      </c>
      <c r="U221" s="159">
        <v>54</v>
      </c>
      <c r="V221" s="159">
        <v>82</v>
      </c>
      <c r="W221" s="159">
        <v>58</v>
      </c>
      <c r="X221" s="157">
        <v>20</v>
      </c>
    </row>
    <row r="222" spans="1:24" s="154" customFormat="1" ht="11.35">
      <c r="A222" s="152">
        <v>209</v>
      </c>
      <c r="B222" s="152">
        <v>171</v>
      </c>
      <c r="C222" s="152">
        <v>14469</v>
      </c>
      <c r="D222" s="153">
        <v>103.35</v>
      </c>
      <c r="E222" s="153">
        <v>46.609803056944948</v>
      </c>
      <c r="F222" s="155">
        <v>14724.270000000002</v>
      </c>
      <c r="G222" s="155">
        <v>389239.79569999984</v>
      </c>
      <c r="H222" s="155">
        <v>2780.2842549999987</v>
      </c>
      <c r="I222" s="155">
        <v>3737.9329911315072</v>
      </c>
      <c r="J222" s="155">
        <v>1600</v>
      </c>
      <c r="K222" s="155">
        <v>178500</v>
      </c>
      <c r="L222" s="155">
        <v>1275</v>
      </c>
      <c r="M222" s="155">
        <v>297.92447500290302</v>
      </c>
      <c r="N222" s="156">
        <v>0</v>
      </c>
      <c r="O222" s="156">
        <v>0</v>
      </c>
      <c r="P222" s="156">
        <v>0</v>
      </c>
      <c r="Q222" s="156">
        <v>0</v>
      </c>
      <c r="R222" s="158">
        <v>1</v>
      </c>
      <c r="S222" s="159">
        <v>34</v>
      </c>
      <c r="T222" s="159">
        <v>50</v>
      </c>
      <c r="U222" s="159">
        <v>56</v>
      </c>
      <c r="V222" s="159">
        <v>61</v>
      </c>
      <c r="W222" s="159">
        <v>79</v>
      </c>
      <c r="X222" s="157">
        <v>20.8</v>
      </c>
    </row>
    <row r="223" spans="1:24" s="154" customFormat="1" ht="11.35">
      <c r="A223" s="152">
        <v>210</v>
      </c>
      <c r="B223" s="152">
        <v>123</v>
      </c>
      <c r="C223" s="152">
        <v>4890</v>
      </c>
      <c r="D223" s="153">
        <v>34.928571428571431</v>
      </c>
      <c r="E223" s="153">
        <v>32.277047741299725</v>
      </c>
      <c r="F223" s="155">
        <v>8834.5620000000017</v>
      </c>
      <c r="G223" s="155">
        <v>133117.8119</v>
      </c>
      <c r="H223" s="155">
        <v>950.84151357142855</v>
      </c>
      <c r="I223" s="155">
        <v>1447.5797019527965</v>
      </c>
      <c r="J223" s="155">
        <v>1600</v>
      </c>
      <c r="K223" s="155">
        <v>181300</v>
      </c>
      <c r="L223" s="155">
        <v>1295</v>
      </c>
      <c r="M223" s="155">
        <v>279.79308901734959</v>
      </c>
      <c r="N223" s="156">
        <v>0</v>
      </c>
      <c r="O223" s="156">
        <v>0</v>
      </c>
      <c r="P223" s="156">
        <v>0</v>
      </c>
      <c r="Q223" s="156">
        <v>0</v>
      </c>
      <c r="R223" s="158">
        <v>1</v>
      </c>
      <c r="S223" s="159">
        <v>26</v>
      </c>
      <c r="T223" s="159">
        <v>58</v>
      </c>
      <c r="U223" s="159">
        <v>56</v>
      </c>
      <c r="V223" s="159">
        <v>65</v>
      </c>
      <c r="W223" s="159">
        <v>75</v>
      </c>
      <c r="X223" s="157">
        <v>20</v>
      </c>
    </row>
    <row r="224" spans="1:24" s="154" customFormat="1" ht="11.35">
      <c r="A224" s="152">
        <v>211</v>
      </c>
      <c r="B224" s="152">
        <v>204</v>
      </c>
      <c r="C224" s="152">
        <v>11934</v>
      </c>
      <c r="D224" s="153">
        <v>85.242857142857147</v>
      </c>
      <c r="E224" s="153">
        <v>60.245525393239802</v>
      </c>
      <c r="F224" s="155">
        <v>17669.124000000003</v>
      </c>
      <c r="G224" s="155">
        <v>357154.27280000033</v>
      </c>
      <c r="H224" s="155">
        <v>2551.101948571431</v>
      </c>
      <c r="I224" s="155">
        <v>4128.4403605605266</v>
      </c>
      <c r="J224" s="155">
        <v>1600</v>
      </c>
      <c r="K224" s="155">
        <v>178000</v>
      </c>
      <c r="L224" s="155">
        <v>1271.4285714285713</v>
      </c>
      <c r="M224" s="155">
        <v>289.94807629571346</v>
      </c>
      <c r="N224" s="156">
        <v>6</v>
      </c>
      <c r="O224" s="156">
        <v>15</v>
      </c>
      <c r="P224" s="156">
        <v>0.10714285714285714</v>
      </c>
      <c r="Q224" s="156">
        <v>0.66458651148182102</v>
      </c>
      <c r="R224" s="158">
        <v>0.98829039812646369</v>
      </c>
      <c r="S224" s="159">
        <v>32</v>
      </c>
      <c r="T224" s="159">
        <v>55</v>
      </c>
      <c r="U224" s="159">
        <v>53</v>
      </c>
      <c r="V224" s="159">
        <v>67</v>
      </c>
      <c r="W224" s="159">
        <v>73</v>
      </c>
      <c r="X224" s="157">
        <v>21.35</v>
      </c>
    </row>
    <row r="225" spans="1:24" s="154" customFormat="1" ht="11.35">
      <c r="A225" s="152">
        <v>212</v>
      </c>
      <c r="B225" s="152">
        <v>96</v>
      </c>
      <c r="C225" s="152">
        <v>7851</v>
      </c>
      <c r="D225" s="153">
        <v>56.078571428571429</v>
      </c>
      <c r="E225" s="153">
        <v>26.419163487577546</v>
      </c>
      <c r="F225" s="155">
        <v>7763.706000000001</v>
      </c>
      <c r="G225" s="155">
        <v>176343.21180000008</v>
      </c>
      <c r="H225" s="155">
        <v>1259.5943700000005</v>
      </c>
      <c r="I225" s="155">
        <v>1792.403054039037</v>
      </c>
      <c r="J225" s="155">
        <v>1600</v>
      </c>
      <c r="K225" s="155">
        <v>177800</v>
      </c>
      <c r="L225" s="155">
        <v>1270</v>
      </c>
      <c r="M225" s="155">
        <v>275.94181432339377</v>
      </c>
      <c r="N225" s="156">
        <v>3</v>
      </c>
      <c r="O225" s="156">
        <v>3</v>
      </c>
      <c r="P225" s="156">
        <v>2.1428571428571429E-2</v>
      </c>
      <c r="Q225" s="156">
        <v>0.25354627641855498</v>
      </c>
      <c r="R225" s="158">
        <v>0.99750623441396502</v>
      </c>
      <c r="S225" s="159">
        <v>28</v>
      </c>
      <c r="T225" s="159">
        <v>63</v>
      </c>
      <c r="U225" s="159">
        <v>49</v>
      </c>
      <c r="V225" s="159">
        <v>74</v>
      </c>
      <c r="W225" s="159">
        <v>66</v>
      </c>
      <c r="X225" s="157">
        <v>20.05</v>
      </c>
    </row>
    <row r="226" spans="1:24" s="154" customFormat="1" ht="11.35">
      <c r="A226" s="152">
        <v>213</v>
      </c>
      <c r="B226" s="152">
        <v>147</v>
      </c>
      <c r="C226" s="152">
        <v>9360</v>
      </c>
      <c r="D226" s="153">
        <v>66.857142857142861</v>
      </c>
      <c r="E226" s="153">
        <v>35.517058709920015</v>
      </c>
      <c r="F226" s="155">
        <v>13117.986000000003</v>
      </c>
      <c r="G226" s="155">
        <v>261155.00700000004</v>
      </c>
      <c r="H226" s="155">
        <v>1865.3929071428574</v>
      </c>
      <c r="I226" s="155">
        <v>2718.1769244244624</v>
      </c>
      <c r="J226" s="155">
        <v>1600</v>
      </c>
      <c r="K226" s="155">
        <v>178150</v>
      </c>
      <c r="L226" s="155">
        <v>1272.5</v>
      </c>
      <c r="M226" s="155">
        <v>273.6855439704795</v>
      </c>
      <c r="N226" s="156">
        <v>0</v>
      </c>
      <c r="O226" s="156">
        <v>0</v>
      </c>
      <c r="P226" s="156">
        <v>0</v>
      </c>
      <c r="Q226" s="156">
        <v>0</v>
      </c>
      <c r="R226" s="158">
        <v>1</v>
      </c>
      <c r="S226" s="159">
        <v>27</v>
      </c>
      <c r="T226" s="159">
        <v>64</v>
      </c>
      <c r="U226" s="159">
        <v>49</v>
      </c>
      <c r="V226" s="159">
        <v>64</v>
      </c>
      <c r="W226" s="159">
        <v>76</v>
      </c>
      <c r="X226" s="157">
        <v>20.25</v>
      </c>
    </row>
    <row r="227" spans="1:24" s="154" customFormat="1" ht="11.35">
      <c r="A227" s="152">
        <v>214</v>
      </c>
      <c r="B227" s="152">
        <v>150</v>
      </c>
      <c r="C227" s="152">
        <v>9099</v>
      </c>
      <c r="D227" s="153">
        <v>64.992857142857147</v>
      </c>
      <c r="E227" s="153">
        <v>43.608872509641643</v>
      </c>
      <c r="F227" s="155">
        <v>12582.558000000003</v>
      </c>
      <c r="G227" s="155">
        <v>218420.41609999994</v>
      </c>
      <c r="H227" s="155">
        <v>1560.1458292857139</v>
      </c>
      <c r="I227" s="155">
        <v>2636.3416244824998</v>
      </c>
      <c r="J227" s="155">
        <v>1600</v>
      </c>
      <c r="K227" s="155">
        <v>174900</v>
      </c>
      <c r="L227" s="155">
        <v>1249.2857142857142</v>
      </c>
      <c r="M227" s="155">
        <v>285.68897626852282</v>
      </c>
      <c r="N227" s="156">
        <v>3</v>
      </c>
      <c r="O227" s="156">
        <v>3</v>
      </c>
      <c r="P227" s="156">
        <v>2.1428571428571429E-2</v>
      </c>
      <c r="Q227" s="156">
        <v>0.25354627641855498</v>
      </c>
      <c r="R227" s="158">
        <v>0.99757869249394671</v>
      </c>
      <c r="S227" s="159">
        <v>34</v>
      </c>
      <c r="T227" s="159">
        <v>59</v>
      </c>
      <c r="U227" s="159">
        <v>47</v>
      </c>
      <c r="V227" s="159">
        <v>81</v>
      </c>
      <c r="W227" s="159">
        <v>59</v>
      </c>
      <c r="X227" s="157">
        <v>20.65</v>
      </c>
    </row>
    <row r="228" spans="1:24" s="154" customFormat="1" ht="11.35">
      <c r="A228" s="152">
        <v>215</v>
      </c>
      <c r="B228" s="152">
        <v>204</v>
      </c>
      <c r="C228" s="152">
        <v>14214</v>
      </c>
      <c r="D228" s="153">
        <v>101.52857142857142</v>
      </c>
      <c r="E228" s="153">
        <v>63.963618577607257</v>
      </c>
      <c r="F228" s="155">
        <v>17401.410000000003</v>
      </c>
      <c r="G228" s="155">
        <v>350803.50180000003</v>
      </c>
      <c r="H228" s="155">
        <v>2505.7392985714287</v>
      </c>
      <c r="I228" s="155">
        <v>4008.4201622423479</v>
      </c>
      <c r="J228" s="155">
        <v>1600</v>
      </c>
      <c r="K228" s="155">
        <v>180000</v>
      </c>
      <c r="L228" s="155">
        <v>1285.7142857142858</v>
      </c>
      <c r="M228" s="155">
        <v>269.17711763402082</v>
      </c>
      <c r="N228" s="156">
        <v>6</v>
      </c>
      <c r="O228" s="156">
        <v>18</v>
      </c>
      <c r="P228" s="156">
        <v>0.12857142857142856</v>
      </c>
      <c r="Q228" s="156">
        <v>0.70805089788654629</v>
      </c>
      <c r="R228" s="158">
        <v>0.98525798525798525</v>
      </c>
      <c r="S228" s="159">
        <v>24</v>
      </c>
      <c r="T228" s="159">
        <v>65</v>
      </c>
      <c r="U228" s="159">
        <v>51</v>
      </c>
      <c r="V228" s="159">
        <v>67</v>
      </c>
      <c r="W228" s="159">
        <v>73</v>
      </c>
      <c r="X228" s="157">
        <v>20.350000000000001</v>
      </c>
    </row>
    <row r="229" spans="1:24" s="154" customFormat="1" ht="11.35">
      <c r="A229" s="152">
        <v>216</v>
      </c>
      <c r="B229" s="152">
        <v>69</v>
      </c>
      <c r="C229" s="152">
        <v>4857</v>
      </c>
      <c r="D229" s="153">
        <v>34.692857142857143</v>
      </c>
      <c r="E229" s="153">
        <v>16.483650687255086</v>
      </c>
      <c r="F229" s="155">
        <v>5889.7080000000005</v>
      </c>
      <c r="G229" s="155">
        <v>118704.38760000002</v>
      </c>
      <c r="H229" s="155">
        <v>847.888482857143</v>
      </c>
      <c r="I229" s="155">
        <v>1204.5845863623695</v>
      </c>
      <c r="J229" s="155">
        <v>1600</v>
      </c>
      <c r="K229" s="155">
        <v>176600</v>
      </c>
      <c r="L229" s="155">
        <v>1261.4285714285713</v>
      </c>
      <c r="M229" s="155">
        <v>271.70808348490135</v>
      </c>
      <c r="N229" s="156">
        <v>3</v>
      </c>
      <c r="O229" s="156">
        <v>12</v>
      </c>
      <c r="P229" s="156">
        <v>8.5714285714285715E-2</v>
      </c>
      <c r="Q229" s="156">
        <v>0.50159048167328846</v>
      </c>
      <c r="R229" s="158">
        <v>0.99024390243902438</v>
      </c>
      <c r="S229" s="159">
        <v>28</v>
      </c>
      <c r="T229" s="159">
        <v>66</v>
      </c>
      <c r="U229" s="159">
        <v>46</v>
      </c>
      <c r="V229" s="159">
        <v>70</v>
      </c>
      <c r="W229" s="159">
        <v>70</v>
      </c>
      <c r="X229" s="157">
        <v>20.5</v>
      </c>
    </row>
    <row r="230" spans="1:24" s="154" customFormat="1" ht="11.35">
      <c r="A230" s="152">
        <v>217</v>
      </c>
      <c r="B230" s="152">
        <v>174</v>
      </c>
      <c r="C230" s="152">
        <v>12561</v>
      </c>
      <c r="D230" s="153">
        <v>89.721428571428575</v>
      </c>
      <c r="E230" s="153">
        <v>54.32265288670591</v>
      </c>
      <c r="F230" s="155">
        <v>14456.556000000002</v>
      </c>
      <c r="G230" s="155">
        <v>273884.80769999995</v>
      </c>
      <c r="H230" s="155">
        <v>1956.3200549999997</v>
      </c>
      <c r="I230" s="155">
        <v>3037.0438685718864</v>
      </c>
      <c r="J230" s="155">
        <v>1600</v>
      </c>
      <c r="K230" s="155">
        <v>176350</v>
      </c>
      <c r="L230" s="155">
        <v>1259.6428571428571</v>
      </c>
      <c r="M230" s="155">
        <v>281.04996026407798</v>
      </c>
      <c r="N230" s="156">
        <v>3</v>
      </c>
      <c r="O230" s="156">
        <v>3</v>
      </c>
      <c r="P230" s="156">
        <v>2.1428571428571429E-2</v>
      </c>
      <c r="Q230" s="156">
        <v>0.25354627641855498</v>
      </c>
      <c r="R230" s="158">
        <v>0.99753694581280783</v>
      </c>
      <c r="S230" s="159">
        <v>31</v>
      </c>
      <c r="T230" s="159">
        <v>61</v>
      </c>
      <c r="U230" s="159">
        <v>48</v>
      </c>
      <c r="V230" s="159">
        <v>75</v>
      </c>
      <c r="W230" s="159">
        <v>65</v>
      </c>
      <c r="X230" s="157">
        <v>20.3</v>
      </c>
    </row>
    <row r="231" spans="1:24" s="154" customFormat="1" ht="11.35">
      <c r="A231" s="152">
        <v>218</v>
      </c>
      <c r="B231" s="152">
        <v>90</v>
      </c>
      <c r="C231" s="152">
        <v>7899</v>
      </c>
      <c r="D231" s="153">
        <v>56.421428571428571</v>
      </c>
      <c r="E231" s="153">
        <v>28.16525433759362</v>
      </c>
      <c r="F231" s="155">
        <v>7763.706000000001</v>
      </c>
      <c r="G231" s="155">
        <v>170722.70510000008</v>
      </c>
      <c r="H231" s="155">
        <v>1219.4478935714292</v>
      </c>
      <c r="I231" s="155">
        <v>1880.0640489728607</v>
      </c>
      <c r="J231" s="155">
        <v>1600</v>
      </c>
      <c r="K231" s="155">
        <v>171700</v>
      </c>
      <c r="L231" s="155">
        <v>1226.4285714285713</v>
      </c>
      <c r="M231" s="155">
        <v>272.30978822020796</v>
      </c>
      <c r="N231" s="156">
        <v>3</v>
      </c>
      <c r="O231" s="156">
        <v>3</v>
      </c>
      <c r="P231" s="156">
        <v>2.1428571428571429E-2</v>
      </c>
      <c r="Q231" s="156">
        <v>0.25354627641855498</v>
      </c>
      <c r="R231" s="158">
        <v>0.99749999999999994</v>
      </c>
      <c r="S231" s="159">
        <v>34</v>
      </c>
      <c r="T231" s="159">
        <v>67</v>
      </c>
      <c r="U231" s="159">
        <v>39</v>
      </c>
      <c r="V231" s="159">
        <v>68</v>
      </c>
      <c r="W231" s="159">
        <v>72</v>
      </c>
      <c r="X231" s="157">
        <v>20</v>
      </c>
    </row>
    <row r="232" spans="1:24" s="154" customFormat="1" ht="11.35">
      <c r="A232" s="152">
        <v>219</v>
      </c>
      <c r="B232" s="152">
        <v>168</v>
      </c>
      <c r="C232" s="152">
        <v>11283</v>
      </c>
      <c r="D232" s="153">
        <v>80.592857142857142</v>
      </c>
      <c r="E232" s="153">
        <v>53.61639613237773</v>
      </c>
      <c r="F232" s="155">
        <v>13653.414000000002</v>
      </c>
      <c r="G232" s="155">
        <v>255486.90669999993</v>
      </c>
      <c r="H232" s="155">
        <v>1824.9064764285711</v>
      </c>
      <c r="I232" s="155">
        <v>2802.0884349436087</v>
      </c>
      <c r="J232" s="155">
        <v>1600</v>
      </c>
      <c r="K232" s="155">
        <v>179100</v>
      </c>
      <c r="L232" s="155">
        <v>1279.2857142857142</v>
      </c>
      <c r="M232" s="155">
        <v>259.1481420089296</v>
      </c>
      <c r="N232" s="156">
        <v>0</v>
      </c>
      <c r="O232" s="156">
        <v>0</v>
      </c>
      <c r="P232" s="156">
        <v>0</v>
      </c>
      <c r="Q232" s="156">
        <v>0</v>
      </c>
      <c r="R232" s="158">
        <v>1</v>
      </c>
      <c r="S232" s="159">
        <v>22</v>
      </c>
      <c r="T232" s="159">
        <v>71</v>
      </c>
      <c r="U232" s="159">
        <v>47</v>
      </c>
      <c r="V232" s="159">
        <v>76</v>
      </c>
      <c r="W232" s="159">
        <v>64</v>
      </c>
      <c r="X232" s="157">
        <v>20.65</v>
      </c>
    </row>
    <row r="233" spans="1:24" s="154" customFormat="1" ht="11.35">
      <c r="A233" s="152">
        <v>220</v>
      </c>
      <c r="B233" s="152">
        <v>174</v>
      </c>
      <c r="C233" s="152">
        <v>13899</v>
      </c>
      <c r="D233" s="153">
        <v>99.278571428571425</v>
      </c>
      <c r="E233" s="153">
        <v>55.861090286678476</v>
      </c>
      <c r="F233" s="155">
        <v>14456.556000000002</v>
      </c>
      <c r="G233" s="155">
        <v>335372.76429999992</v>
      </c>
      <c r="H233" s="155">
        <v>2395.5197449999996</v>
      </c>
      <c r="I233" s="155">
        <v>3751.9694911431357</v>
      </c>
      <c r="J233" s="155">
        <v>1600</v>
      </c>
      <c r="K233" s="155">
        <v>176650</v>
      </c>
      <c r="L233" s="155">
        <v>1261.7857142857142</v>
      </c>
      <c r="M233" s="155">
        <v>275.34221442824327</v>
      </c>
      <c r="N233" s="156">
        <v>6</v>
      </c>
      <c r="O233" s="156">
        <v>6</v>
      </c>
      <c r="P233" s="156">
        <v>4.2857142857142858E-2</v>
      </c>
      <c r="Q233" s="156">
        <v>0.50709255283710997</v>
      </c>
      <c r="R233" s="158">
        <v>0.99507389162561566</v>
      </c>
      <c r="S233" s="159">
        <v>29</v>
      </c>
      <c r="T233" s="159">
        <v>64</v>
      </c>
      <c r="U233" s="159">
        <v>47</v>
      </c>
      <c r="V233" s="159">
        <v>76</v>
      </c>
      <c r="W233" s="159">
        <v>64</v>
      </c>
      <c r="X233" s="157">
        <v>20.3</v>
      </c>
    </row>
    <row r="234" spans="1:24" s="154" customFormat="1" ht="11.35">
      <c r="A234" s="152">
        <v>221</v>
      </c>
      <c r="B234" s="152">
        <v>129</v>
      </c>
      <c r="C234" s="152">
        <v>9195</v>
      </c>
      <c r="D234" s="153">
        <v>65.678571428571431</v>
      </c>
      <c r="E234" s="153">
        <v>26.848969503728206</v>
      </c>
      <c r="F234" s="155">
        <v>11511.702000000001</v>
      </c>
      <c r="G234" s="155">
        <v>231807.60339999999</v>
      </c>
      <c r="H234" s="155">
        <v>1655.7685957142858</v>
      </c>
      <c r="I234" s="155">
        <v>2245.0427341373625</v>
      </c>
      <c r="J234" s="155">
        <v>1600</v>
      </c>
      <c r="K234" s="155">
        <v>177700</v>
      </c>
      <c r="L234" s="155">
        <v>1269.2857142857142</v>
      </c>
      <c r="M234" s="155">
        <v>268.66213399080505</v>
      </c>
      <c r="N234" s="156">
        <v>0</v>
      </c>
      <c r="O234" s="156">
        <v>0</v>
      </c>
      <c r="P234" s="156">
        <v>0</v>
      </c>
      <c r="Q234" s="156">
        <v>0</v>
      </c>
      <c r="R234" s="158">
        <v>1</v>
      </c>
      <c r="S234" s="159">
        <v>26</v>
      </c>
      <c r="T234" s="159">
        <v>67</v>
      </c>
      <c r="U234" s="159">
        <v>47</v>
      </c>
      <c r="V234" s="159">
        <v>59</v>
      </c>
      <c r="W234" s="159">
        <v>81</v>
      </c>
      <c r="X234" s="157">
        <v>20.350000000000001</v>
      </c>
    </row>
    <row r="235" spans="1:24" s="154" customFormat="1" ht="11.35">
      <c r="A235" s="152">
        <v>222</v>
      </c>
      <c r="B235" s="152">
        <v>252</v>
      </c>
      <c r="C235" s="152">
        <v>17070</v>
      </c>
      <c r="D235" s="153">
        <v>121.92857142857143</v>
      </c>
      <c r="E235" s="153">
        <v>65.048475875856155</v>
      </c>
      <c r="F235" s="155">
        <v>21952.548000000003</v>
      </c>
      <c r="G235" s="155">
        <v>406720.03260000009</v>
      </c>
      <c r="H235" s="155">
        <v>2905.1430900000005</v>
      </c>
      <c r="I235" s="155">
        <v>4162.8800555791031</v>
      </c>
      <c r="J235" s="155">
        <v>1600</v>
      </c>
      <c r="K235" s="155">
        <v>181450</v>
      </c>
      <c r="L235" s="155">
        <v>1296.0714285714287</v>
      </c>
      <c r="M235" s="155">
        <v>262.80637188975891</v>
      </c>
      <c r="N235" s="156">
        <v>3</v>
      </c>
      <c r="O235" s="156">
        <v>6</v>
      </c>
      <c r="P235" s="156">
        <v>4.2857142857142858E-2</v>
      </c>
      <c r="Q235" s="156">
        <v>0.35727643956068428</v>
      </c>
      <c r="R235" s="158">
        <v>0.99538106235565815</v>
      </c>
      <c r="S235" s="159">
        <v>21</v>
      </c>
      <c r="T235" s="159">
        <v>67</v>
      </c>
      <c r="U235" s="159">
        <v>52</v>
      </c>
      <c r="V235" s="159">
        <v>68</v>
      </c>
      <c r="W235" s="159">
        <v>72</v>
      </c>
      <c r="X235" s="157">
        <v>21.65</v>
      </c>
    </row>
    <row r="236" spans="1:24" s="154" customFormat="1" ht="11.35">
      <c r="A236" s="152">
        <v>223</v>
      </c>
      <c r="B236" s="152">
        <v>165</v>
      </c>
      <c r="C236" s="152">
        <v>9438</v>
      </c>
      <c r="D236" s="153">
        <v>67.414285714285711</v>
      </c>
      <c r="E236" s="153">
        <v>50.83843582408965</v>
      </c>
      <c r="F236" s="155">
        <v>14724.270000000002</v>
      </c>
      <c r="G236" s="155">
        <v>233385.6287</v>
      </c>
      <c r="H236" s="155">
        <v>1667.040205</v>
      </c>
      <c r="I236" s="155">
        <v>2869.7482976973729</v>
      </c>
      <c r="J236" s="155">
        <v>1600</v>
      </c>
      <c r="K236" s="155">
        <v>175700</v>
      </c>
      <c r="L236" s="155">
        <v>1255</v>
      </c>
      <c r="M236" s="155">
        <v>288.65228889598654</v>
      </c>
      <c r="N236" s="156">
        <v>0</v>
      </c>
      <c r="O236" s="156">
        <v>0</v>
      </c>
      <c r="P236" s="156">
        <v>0</v>
      </c>
      <c r="Q236" s="156">
        <v>0</v>
      </c>
      <c r="R236" s="158">
        <v>1</v>
      </c>
      <c r="S236" s="159">
        <v>34</v>
      </c>
      <c r="T236" s="159">
        <v>57</v>
      </c>
      <c r="U236" s="159">
        <v>49</v>
      </c>
      <c r="V236" s="159">
        <v>76</v>
      </c>
      <c r="W236" s="159">
        <v>64</v>
      </c>
      <c r="X236" s="157">
        <v>20.3</v>
      </c>
    </row>
    <row r="237" spans="1:24" s="154" customFormat="1" ht="11.35">
      <c r="A237" s="152">
        <v>224</v>
      </c>
      <c r="B237" s="152">
        <v>156</v>
      </c>
      <c r="C237" s="152">
        <v>10878</v>
      </c>
      <c r="D237" s="153">
        <v>77.7</v>
      </c>
      <c r="E237" s="153">
        <v>40.167580613899325</v>
      </c>
      <c r="F237" s="155">
        <v>13385.700000000003</v>
      </c>
      <c r="G237" s="155">
        <v>233165.50830000013</v>
      </c>
      <c r="H237" s="155">
        <v>1665.4679164285724</v>
      </c>
      <c r="I237" s="155">
        <v>2690.2654508526621</v>
      </c>
      <c r="J237" s="155">
        <v>1600</v>
      </c>
      <c r="K237" s="155">
        <v>172650</v>
      </c>
      <c r="L237" s="155">
        <v>1233.2142857142858</v>
      </c>
      <c r="M237" s="155">
        <v>286.60821742938083</v>
      </c>
      <c r="N237" s="156">
        <v>3</v>
      </c>
      <c r="O237" s="156">
        <v>9</v>
      </c>
      <c r="P237" s="156">
        <v>6.4285714285714279E-2</v>
      </c>
      <c r="Q237" s="156">
        <v>0.43598419689059265</v>
      </c>
      <c r="R237" s="158">
        <v>0.9924433249370278</v>
      </c>
      <c r="S237" s="159">
        <v>37</v>
      </c>
      <c r="T237" s="159">
        <v>59</v>
      </c>
      <c r="U237" s="159">
        <v>44</v>
      </c>
      <c r="V237" s="159">
        <v>81</v>
      </c>
      <c r="W237" s="159">
        <v>59</v>
      </c>
      <c r="X237" s="157">
        <v>19.850000000000001</v>
      </c>
    </row>
    <row r="238" spans="1:24" s="154" customFormat="1" ht="11.35">
      <c r="A238" s="152">
        <v>225</v>
      </c>
      <c r="B238" s="152">
        <v>207</v>
      </c>
      <c r="C238" s="152">
        <v>12909</v>
      </c>
      <c r="D238" s="153">
        <v>92.207142857142856</v>
      </c>
      <c r="E238" s="153">
        <v>51.404797305529861</v>
      </c>
      <c r="F238" s="155">
        <v>17133.696000000004</v>
      </c>
      <c r="G238" s="155">
        <v>323047.50920000003</v>
      </c>
      <c r="H238" s="155">
        <v>2307.4822085714286</v>
      </c>
      <c r="I238" s="155">
        <v>3718.9410546517997</v>
      </c>
      <c r="J238" s="155">
        <v>1600</v>
      </c>
      <c r="K238" s="155">
        <v>174600</v>
      </c>
      <c r="L238" s="155">
        <v>1247.1428571428571</v>
      </c>
      <c r="M238" s="155">
        <v>291.10132161330932</v>
      </c>
      <c r="N238" s="156">
        <v>0</v>
      </c>
      <c r="O238" s="156">
        <v>0</v>
      </c>
      <c r="P238" s="156">
        <v>0</v>
      </c>
      <c r="Q238" s="156">
        <v>0</v>
      </c>
      <c r="R238" s="158">
        <v>1</v>
      </c>
      <c r="S238" s="159">
        <v>36</v>
      </c>
      <c r="T238" s="159">
        <v>56</v>
      </c>
      <c r="U238" s="159">
        <v>48</v>
      </c>
      <c r="V238" s="159">
        <v>78</v>
      </c>
      <c r="W238" s="159">
        <v>62</v>
      </c>
      <c r="X238" s="157">
        <v>19.7</v>
      </c>
    </row>
    <row r="239" spans="1:24" s="154" customFormat="1" ht="11.35">
      <c r="A239" s="152">
        <v>226</v>
      </c>
      <c r="B239" s="152">
        <v>150</v>
      </c>
      <c r="C239" s="152">
        <v>14187</v>
      </c>
      <c r="D239" s="153">
        <v>101.33571428571429</v>
      </c>
      <c r="E239" s="153">
        <v>38.129580411588897</v>
      </c>
      <c r="F239" s="155">
        <v>13117.986000000003</v>
      </c>
      <c r="G239" s="155">
        <v>375834.76079999999</v>
      </c>
      <c r="H239" s="155">
        <v>2684.5340057142857</v>
      </c>
      <c r="I239" s="155">
        <v>3648.9813092273316</v>
      </c>
      <c r="J239" s="155">
        <v>1600</v>
      </c>
      <c r="K239" s="155">
        <v>180650</v>
      </c>
      <c r="L239" s="155">
        <v>1290.3571428571429</v>
      </c>
      <c r="M239" s="155">
        <v>288.00332410722956</v>
      </c>
      <c r="N239" s="156">
        <v>0</v>
      </c>
      <c r="O239" s="156">
        <v>0</v>
      </c>
      <c r="P239" s="156">
        <v>0</v>
      </c>
      <c r="Q239" s="156">
        <v>0</v>
      </c>
      <c r="R239" s="158">
        <v>1</v>
      </c>
      <c r="S239" s="159">
        <v>29</v>
      </c>
      <c r="T239" s="159">
        <v>54</v>
      </c>
      <c r="U239" s="159">
        <v>57</v>
      </c>
      <c r="V239" s="159">
        <v>71</v>
      </c>
      <c r="W239" s="159">
        <v>69</v>
      </c>
      <c r="X239" s="157">
        <v>20.85</v>
      </c>
    </row>
    <row r="240" spans="1:24" s="154" customFormat="1" ht="11.35">
      <c r="A240" s="152">
        <v>227</v>
      </c>
      <c r="B240" s="152">
        <v>234</v>
      </c>
      <c r="C240" s="152">
        <v>15543</v>
      </c>
      <c r="D240" s="153">
        <v>111.02142857142857</v>
      </c>
      <c r="E240" s="153">
        <v>72.887956575636281</v>
      </c>
      <c r="F240" s="155">
        <v>20078.550000000003</v>
      </c>
      <c r="G240" s="155">
        <v>397491.33610000013</v>
      </c>
      <c r="H240" s="155">
        <v>2839.2238292857151</v>
      </c>
      <c r="I240" s="155">
        <v>4481.0453819387567</v>
      </c>
      <c r="J240" s="155">
        <v>1600</v>
      </c>
      <c r="K240" s="155">
        <v>179350</v>
      </c>
      <c r="L240" s="155">
        <v>1281.0714285714287</v>
      </c>
      <c r="M240" s="155">
        <v>277.54498353030391</v>
      </c>
      <c r="N240" s="156">
        <v>0</v>
      </c>
      <c r="O240" s="156">
        <v>0</v>
      </c>
      <c r="P240" s="156">
        <v>0</v>
      </c>
      <c r="Q240" s="156">
        <v>0</v>
      </c>
      <c r="R240" s="158">
        <v>1</v>
      </c>
      <c r="S240" s="159">
        <v>27</v>
      </c>
      <c r="T240" s="159">
        <v>61</v>
      </c>
      <c r="U240" s="159">
        <v>52</v>
      </c>
      <c r="V240" s="159">
        <v>76</v>
      </c>
      <c r="W240" s="159">
        <v>64</v>
      </c>
      <c r="X240" s="157">
        <v>20.55</v>
      </c>
    </row>
    <row r="241" spans="1:24" s="154" customFormat="1" ht="11.35">
      <c r="A241" s="152">
        <v>228</v>
      </c>
      <c r="B241" s="152">
        <v>102</v>
      </c>
      <c r="C241" s="152">
        <v>6414</v>
      </c>
      <c r="D241" s="153">
        <v>45.814285714285717</v>
      </c>
      <c r="E241" s="153">
        <v>26.716358719464985</v>
      </c>
      <c r="F241" s="155">
        <v>8834.5620000000017</v>
      </c>
      <c r="G241" s="155">
        <v>172287.34469999999</v>
      </c>
      <c r="H241" s="155">
        <v>1230.6238907142856</v>
      </c>
      <c r="I241" s="155">
        <v>2017.2201824720214</v>
      </c>
      <c r="J241" s="155">
        <v>1600</v>
      </c>
      <c r="K241" s="155">
        <v>177550</v>
      </c>
      <c r="L241" s="155">
        <v>1268.2142857142858</v>
      </c>
      <c r="M241" s="155">
        <v>257.35306727004257</v>
      </c>
      <c r="N241" s="156">
        <v>3</v>
      </c>
      <c r="O241" s="156">
        <v>3</v>
      </c>
      <c r="P241" s="156">
        <v>2.1428571428571429E-2</v>
      </c>
      <c r="Q241" s="156">
        <v>0.25354627641855498</v>
      </c>
      <c r="R241" s="158">
        <v>0.99753086419753079</v>
      </c>
      <c r="S241" s="159">
        <v>23</v>
      </c>
      <c r="T241" s="159">
        <v>73</v>
      </c>
      <c r="U241" s="159">
        <v>44</v>
      </c>
      <c r="V241" s="159">
        <v>68</v>
      </c>
      <c r="W241" s="159">
        <v>72</v>
      </c>
      <c r="X241" s="157">
        <v>20.25</v>
      </c>
    </row>
    <row r="242" spans="1:24" s="154" customFormat="1" ht="11.35">
      <c r="A242" s="152">
        <v>229</v>
      </c>
      <c r="B242" s="152">
        <v>216</v>
      </c>
      <c r="C242" s="152">
        <v>14472</v>
      </c>
      <c r="D242" s="153">
        <v>103.37142857142857</v>
      </c>
      <c r="E242" s="153">
        <v>57.824261525471165</v>
      </c>
      <c r="F242" s="155">
        <v>18204.552000000003</v>
      </c>
      <c r="G242" s="155">
        <v>359563.6987999999</v>
      </c>
      <c r="H242" s="155">
        <v>2568.3121342857135</v>
      </c>
      <c r="I242" s="155">
        <v>3996.9122757466762</v>
      </c>
      <c r="J242" s="155">
        <v>1600</v>
      </c>
      <c r="K242" s="155">
        <v>179950</v>
      </c>
      <c r="L242" s="155">
        <v>1285.3571428571429</v>
      </c>
      <c r="M242" s="155">
        <v>265.49102252644559</v>
      </c>
      <c r="N242" s="156">
        <v>3</v>
      </c>
      <c r="O242" s="156">
        <v>3</v>
      </c>
      <c r="P242" s="156">
        <v>2.1428571428571429E-2</v>
      </c>
      <c r="Q242" s="156">
        <v>0.25354627641855498</v>
      </c>
      <c r="R242" s="158">
        <v>0.99765258215962438</v>
      </c>
      <c r="S242" s="159">
        <v>23</v>
      </c>
      <c r="T242" s="159">
        <v>67</v>
      </c>
      <c r="U242" s="159">
        <v>50</v>
      </c>
      <c r="V242" s="159">
        <v>78</v>
      </c>
      <c r="W242" s="159">
        <v>62</v>
      </c>
      <c r="X242" s="157">
        <v>21.3</v>
      </c>
    </row>
    <row r="243" spans="1:24" s="154" customFormat="1" ht="11.35">
      <c r="A243" s="152">
        <v>230</v>
      </c>
      <c r="B243" s="152">
        <v>147</v>
      </c>
      <c r="C243" s="152">
        <v>8448</v>
      </c>
      <c r="D243" s="153">
        <v>60.342857142857142</v>
      </c>
      <c r="E243" s="153">
        <v>33.299981944941081</v>
      </c>
      <c r="F243" s="155">
        <v>12850.272000000003</v>
      </c>
      <c r="G243" s="155">
        <v>208714.29630000007</v>
      </c>
      <c r="H243" s="155">
        <v>1490.8164021428577</v>
      </c>
      <c r="I243" s="155">
        <v>2258.4342980238544</v>
      </c>
      <c r="J243" s="155">
        <v>1600</v>
      </c>
      <c r="K243" s="155">
        <v>181650</v>
      </c>
      <c r="L243" s="155">
        <v>1297.5</v>
      </c>
      <c r="M243" s="155">
        <v>248.61667642891769</v>
      </c>
      <c r="N243" s="156">
        <v>6</v>
      </c>
      <c r="O243" s="156">
        <v>6</v>
      </c>
      <c r="P243" s="156">
        <v>4.2857142857142858E-2</v>
      </c>
      <c r="Q243" s="156">
        <v>0.50709255283710997</v>
      </c>
      <c r="R243" s="158">
        <v>0.99520383693045555</v>
      </c>
      <c r="S243" s="159">
        <v>17</v>
      </c>
      <c r="T243" s="159">
        <v>74</v>
      </c>
      <c r="U243" s="159">
        <v>49</v>
      </c>
      <c r="V243" s="159">
        <v>80</v>
      </c>
      <c r="W243" s="159">
        <v>60</v>
      </c>
      <c r="X243" s="157">
        <v>20.85</v>
      </c>
    </row>
    <row r="244" spans="1:24" s="154" customFormat="1" ht="11.35">
      <c r="A244" s="152">
        <v>231</v>
      </c>
      <c r="B244" s="152">
        <v>138</v>
      </c>
      <c r="C244" s="152">
        <v>9696</v>
      </c>
      <c r="D244" s="153">
        <v>69.257142857142853</v>
      </c>
      <c r="E244" s="153">
        <v>32.970527809063377</v>
      </c>
      <c r="F244" s="155">
        <v>11511.702000000001</v>
      </c>
      <c r="G244" s="155">
        <v>220266.15540000005</v>
      </c>
      <c r="H244" s="155">
        <v>1573.3296814285718</v>
      </c>
      <c r="I244" s="155">
        <v>2059.5583801963344</v>
      </c>
      <c r="J244" s="155">
        <v>1600</v>
      </c>
      <c r="K244" s="155">
        <v>178200</v>
      </c>
      <c r="L244" s="155">
        <v>1272.8571428571429</v>
      </c>
      <c r="M244" s="155">
        <v>277.27939760664094</v>
      </c>
      <c r="N244" s="156">
        <v>0</v>
      </c>
      <c r="O244" s="156">
        <v>0</v>
      </c>
      <c r="P244" s="156">
        <v>0</v>
      </c>
      <c r="Q244" s="156">
        <v>0</v>
      </c>
      <c r="R244" s="158">
        <v>1</v>
      </c>
      <c r="S244" s="159">
        <v>28</v>
      </c>
      <c r="T244" s="159">
        <v>62</v>
      </c>
      <c r="U244" s="159">
        <v>50</v>
      </c>
      <c r="V244" s="159">
        <v>69</v>
      </c>
      <c r="W244" s="159">
        <v>71</v>
      </c>
      <c r="X244" s="157">
        <v>20.350000000000001</v>
      </c>
    </row>
    <row r="245" spans="1:24" s="154" customFormat="1" ht="11.35">
      <c r="A245" s="152">
        <v>232</v>
      </c>
      <c r="B245" s="152">
        <v>192</v>
      </c>
      <c r="C245" s="152">
        <v>11109</v>
      </c>
      <c r="D245" s="153">
        <v>79.349999999999994</v>
      </c>
      <c r="E245" s="153">
        <v>48.551674614926199</v>
      </c>
      <c r="F245" s="155">
        <v>16865.982000000004</v>
      </c>
      <c r="G245" s="155">
        <v>271985.52559999999</v>
      </c>
      <c r="H245" s="155">
        <v>1942.7537542857142</v>
      </c>
      <c r="I245" s="155">
        <v>2636.7311503735023</v>
      </c>
      <c r="J245" s="155">
        <v>1600</v>
      </c>
      <c r="K245" s="155">
        <v>181250</v>
      </c>
      <c r="L245" s="155">
        <v>1294.6428571428571</v>
      </c>
      <c r="M245" s="155">
        <v>276.26077429891922</v>
      </c>
      <c r="N245" s="156">
        <v>0</v>
      </c>
      <c r="O245" s="156">
        <v>0</v>
      </c>
      <c r="P245" s="156">
        <v>0</v>
      </c>
      <c r="Q245" s="156">
        <v>0</v>
      </c>
      <c r="R245" s="158">
        <v>1</v>
      </c>
      <c r="S245" s="159">
        <v>25</v>
      </c>
      <c r="T245" s="159">
        <v>60</v>
      </c>
      <c r="U245" s="159">
        <v>55</v>
      </c>
      <c r="V245" s="159">
        <v>72</v>
      </c>
      <c r="W245" s="159">
        <v>68</v>
      </c>
      <c r="X245" s="157">
        <v>20.5</v>
      </c>
    </row>
    <row r="246" spans="1:24" s="154" customFormat="1" ht="11.35">
      <c r="A246" s="152">
        <v>233</v>
      </c>
      <c r="B246" s="152">
        <v>150</v>
      </c>
      <c r="C246" s="152">
        <v>10998</v>
      </c>
      <c r="D246" s="153">
        <v>78.557142857142864</v>
      </c>
      <c r="E246" s="153">
        <v>42.752638259047139</v>
      </c>
      <c r="F246" s="155">
        <v>12582.558000000003</v>
      </c>
      <c r="G246" s="155">
        <v>247775.25620000006</v>
      </c>
      <c r="H246" s="155">
        <v>1769.8232585714291</v>
      </c>
      <c r="I246" s="155">
        <v>2652.3946042143571</v>
      </c>
      <c r="J246" s="155">
        <v>1600</v>
      </c>
      <c r="K246" s="155">
        <v>176300</v>
      </c>
      <c r="L246" s="155">
        <v>1259.2857142857142</v>
      </c>
      <c r="M246" s="155">
        <v>277.4878125709044</v>
      </c>
      <c r="N246" s="156">
        <v>0</v>
      </c>
      <c r="O246" s="156">
        <v>0</v>
      </c>
      <c r="P246" s="156">
        <v>0</v>
      </c>
      <c r="Q246" s="156">
        <v>0</v>
      </c>
      <c r="R246" s="158">
        <v>1</v>
      </c>
      <c r="S246" s="159">
        <v>30</v>
      </c>
      <c r="T246" s="159">
        <v>63</v>
      </c>
      <c r="U246" s="159">
        <v>47</v>
      </c>
      <c r="V246" s="159">
        <v>78</v>
      </c>
      <c r="W246" s="159">
        <v>62</v>
      </c>
      <c r="X246" s="157">
        <v>20.350000000000001</v>
      </c>
    </row>
    <row r="247" spans="1:24" s="154" customFormat="1" ht="11.35">
      <c r="A247" s="152">
        <v>234</v>
      </c>
      <c r="B247" s="152">
        <v>141</v>
      </c>
      <c r="C247" s="152">
        <v>9435</v>
      </c>
      <c r="D247" s="153">
        <v>67.392857142857139</v>
      </c>
      <c r="E247" s="153">
        <v>39.774127816667047</v>
      </c>
      <c r="F247" s="155">
        <v>11779.416000000001</v>
      </c>
      <c r="G247" s="155">
        <v>202974.80559999999</v>
      </c>
      <c r="H247" s="155">
        <v>1449.8200399999998</v>
      </c>
      <c r="I247" s="155">
        <v>2507.1402589000936</v>
      </c>
      <c r="J247" s="155">
        <v>1600</v>
      </c>
      <c r="K247" s="155">
        <v>170550</v>
      </c>
      <c r="L247" s="155">
        <v>1218.2142857142858</v>
      </c>
      <c r="M247" s="155">
        <v>270.37215986565877</v>
      </c>
      <c r="N247" s="156">
        <v>3</v>
      </c>
      <c r="O247" s="156">
        <v>3</v>
      </c>
      <c r="P247" s="156">
        <v>2.1428571428571429E-2</v>
      </c>
      <c r="Q247" s="156">
        <v>0.25354627641855498</v>
      </c>
      <c r="R247" s="158">
        <v>0.99753086419753079</v>
      </c>
      <c r="S247" s="159">
        <v>35</v>
      </c>
      <c r="T247" s="159">
        <v>68</v>
      </c>
      <c r="U247" s="159">
        <v>37</v>
      </c>
      <c r="V247" s="159">
        <v>69</v>
      </c>
      <c r="W247" s="159">
        <v>71</v>
      </c>
      <c r="X247" s="157">
        <v>20.25</v>
      </c>
    </row>
    <row r="248" spans="1:24" s="154" customFormat="1" ht="11.35">
      <c r="A248" s="152">
        <v>235</v>
      </c>
      <c r="B248" s="152">
        <v>231</v>
      </c>
      <c r="C248" s="152">
        <v>16071</v>
      </c>
      <c r="D248" s="153">
        <v>114.79285714285714</v>
      </c>
      <c r="E248" s="153">
        <v>67.705190010574029</v>
      </c>
      <c r="F248" s="155">
        <v>20346.264000000003</v>
      </c>
      <c r="G248" s="155">
        <v>493224.37520000007</v>
      </c>
      <c r="H248" s="155">
        <v>3523.031251428572</v>
      </c>
      <c r="I248" s="155">
        <v>5310.4955295365507</v>
      </c>
      <c r="J248" s="155">
        <v>1600</v>
      </c>
      <c r="K248" s="155">
        <v>179700</v>
      </c>
      <c r="L248" s="155">
        <v>1283.5714285714287</v>
      </c>
      <c r="M248" s="155">
        <v>275.20057153553324</v>
      </c>
      <c r="N248" s="156">
        <v>0</v>
      </c>
      <c r="O248" s="156">
        <v>0</v>
      </c>
      <c r="P248" s="156">
        <v>0</v>
      </c>
      <c r="Q248" s="156">
        <v>0</v>
      </c>
      <c r="R248" s="158">
        <v>1</v>
      </c>
      <c r="S248" s="159">
        <v>26</v>
      </c>
      <c r="T248" s="159">
        <v>62</v>
      </c>
      <c r="U248" s="159">
        <v>52</v>
      </c>
      <c r="V248" s="159">
        <v>55</v>
      </c>
      <c r="W248" s="159">
        <v>85</v>
      </c>
      <c r="X248" s="157">
        <v>21</v>
      </c>
    </row>
    <row r="249" spans="1:24" s="154" customFormat="1" ht="11.35">
      <c r="A249" s="152">
        <v>236</v>
      </c>
      <c r="B249" s="152">
        <v>153</v>
      </c>
      <c r="C249" s="152">
        <v>8760</v>
      </c>
      <c r="D249" s="153">
        <v>62.571428571428569</v>
      </c>
      <c r="E249" s="153">
        <v>39.697805034575985</v>
      </c>
      <c r="F249" s="155">
        <v>11779.416000000001</v>
      </c>
      <c r="G249" s="155">
        <v>158157.99470000004</v>
      </c>
      <c r="H249" s="155">
        <v>1129.6999621428574</v>
      </c>
      <c r="I249" s="155">
        <v>1803.2686470707692</v>
      </c>
      <c r="J249" s="155">
        <v>1600</v>
      </c>
      <c r="K249" s="155">
        <v>172500</v>
      </c>
      <c r="L249" s="155">
        <v>1232.1428571428571</v>
      </c>
      <c r="M249" s="155">
        <v>275.89432267943096</v>
      </c>
      <c r="N249" s="156">
        <v>3</v>
      </c>
      <c r="O249" s="156">
        <v>3</v>
      </c>
      <c r="P249" s="156">
        <v>2.1428571428571429E-2</v>
      </c>
      <c r="Q249" s="156">
        <v>0.25354627641855498</v>
      </c>
      <c r="R249" s="158">
        <v>0.99750623441396502</v>
      </c>
      <c r="S249" s="159">
        <v>34</v>
      </c>
      <c r="T249" s="159">
        <v>65</v>
      </c>
      <c r="U249" s="159">
        <v>41</v>
      </c>
      <c r="V249" s="159">
        <v>78</v>
      </c>
      <c r="W249" s="159">
        <v>62</v>
      </c>
      <c r="X249" s="157">
        <v>20.05</v>
      </c>
    </row>
    <row r="250" spans="1:24" s="154" customFormat="1" ht="11.35">
      <c r="A250" s="152">
        <v>237</v>
      </c>
      <c r="B250" s="152">
        <v>114</v>
      </c>
      <c r="C250" s="152">
        <v>8463</v>
      </c>
      <c r="D250" s="153">
        <v>60.45</v>
      </c>
      <c r="E250" s="153">
        <v>30.659495694792387</v>
      </c>
      <c r="F250" s="155">
        <v>9637.7040000000015</v>
      </c>
      <c r="G250" s="155">
        <v>193508.14110000024</v>
      </c>
      <c r="H250" s="155">
        <v>1382.2010078571445</v>
      </c>
      <c r="I250" s="155">
        <v>2078.9928371891438</v>
      </c>
      <c r="J250" s="155">
        <v>1600</v>
      </c>
      <c r="K250" s="155">
        <v>173350</v>
      </c>
      <c r="L250" s="155">
        <v>1238.2142857142858</v>
      </c>
      <c r="M250" s="155">
        <v>282.88154436048643</v>
      </c>
      <c r="N250" s="156">
        <v>6</v>
      </c>
      <c r="O250" s="156">
        <v>6</v>
      </c>
      <c r="P250" s="156">
        <v>4.2857142857142858E-2</v>
      </c>
      <c r="Q250" s="156">
        <v>0.50709255283710997</v>
      </c>
      <c r="R250" s="158">
        <v>0.99502487562189046</v>
      </c>
      <c r="S250" s="159">
        <v>35</v>
      </c>
      <c r="T250" s="159">
        <v>61</v>
      </c>
      <c r="U250" s="159">
        <v>44</v>
      </c>
      <c r="V250" s="159">
        <v>78</v>
      </c>
      <c r="W250" s="159">
        <v>62</v>
      </c>
      <c r="X250" s="157">
        <v>20.100000000000001</v>
      </c>
    </row>
    <row r="251" spans="1:24" s="154" customFormat="1" ht="11.35">
      <c r="A251" s="152">
        <v>238</v>
      </c>
      <c r="B251" s="152">
        <v>102</v>
      </c>
      <c r="C251" s="152">
        <v>6513</v>
      </c>
      <c r="D251" s="153">
        <v>46.521428571428572</v>
      </c>
      <c r="E251" s="153">
        <v>29.476357519557272</v>
      </c>
      <c r="F251" s="155">
        <v>7763.706000000001</v>
      </c>
      <c r="G251" s="155">
        <v>155095.64400000009</v>
      </c>
      <c r="H251" s="155">
        <v>1107.8260285714291</v>
      </c>
      <c r="I251" s="155">
        <v>1645.7107772861043</v>
      </c>
      <c r="J251" s="155">
        <v>1600</v>
      </c>
      <c r="K251" s="155">
        <v>176250</v>
      </c>
      <c r="L251" s="155">
        <v>1258.9285714285713</v>
      </c>
      <c r="M251" s="155">
        <v>273.87886948252094</v>
      </c>
      <c r="N251" s="156">
        <v>3</v>
      </c>
      <c r="O251" s="156">
        <v>6</v>
      </c>
      <c r="P251" s="156">
        <v>4.2857142857142858E-2</v>
      </c>
      <c r="Q251" s="156">
        <v>0.35727643956068428</v>
      </c>
      <c r="R251" s="158">
        <v>0.99516908212560384</v>
      </c>
      <c r="S251" s="159">
        <v>29</v>
      </c>
      <c r="T251" s="159">
        <v>65</v>
      </c>
      <c r="U251" s="159">
        <v>46</v>
      </c>
      <c r="V251" s="159">
        <v>61</v>
      </c>
      <c r="W251" s="159">
        <v>79</v>
      </c>
      <c r="X251" s="157">
        <v>20.7</v>
      </c>
    </row>
    <row r="252" spans="1:24" s="154" customFormat="1" ht="11.35">
      <c r="A252" s="152">
        <v>239</v>
      </c>
      <c r="B252" s="152">
        <v>210</v>
      </c>
      <c r="C252" s="152">
        <v>15573</v>
      </c>
      <c r="D252" s="153">
        <v>111.23571428571428</v>
      </c>
      <c r="E252" s="153">
        <v>68.917906613623373</v>
      </c>
      <c r="F252" s="155">
        <v>17401.410000000003</v>
      </c>
      <c r="G252" s="155">
        <v>398118.9767</v>
      </c>
      <c r="H252" s="155">
        <v>2843.7069764285716</v>
      </c>
      <c r="I252" s="155">
        <v>4373.441543782068</v>
      </c>
      <c r="J252" s="155">
        <v>1600</v>
      </c>
      <c r="K252" s="155">
        <v>175800</v>
      </c>
      <c r="L252" s="155">
        <v>1255.7142857142858</v>
      </c>
      <c r="M252" s="155">
        <v>268.69560445233202</v>
      </c>
      <c r="N252" s="156">
        <v>3</v>
      </c>
      <c r="O252" s="156">
        <v>6</v>
      </c>
      <c r="P252" s="156">
        <v>4.2857142857142858E-2</v>
      </c>
      <c r="Q252" s="156">
        <v>0.35727643956068428</v>
      </c>
      <c r="R252" s="158">
        <v>0.99507389162561566</v>
      </c>
      <c r="S252" s="159">
        <v>28</v>
      </c>
      <c r="T252" s="159">
        <v>68</v>
      </c>
      <c r="U252" s="159">
        <v>44</v>
      </c>
      <c r="V252" s="159">
        <v>69</v>
      </c>
      <c r="W252" s="159">
        <v>71</v>
      </c>
      <c r="X252" s="157">
        <v>20.3</v>
      </c>
    </row>
    <row r="253" spans="1:24" s="154" customFormat="1" ht="11.35">
      <c r="A253" s="152">
        <v>240</v>
      </c>
      <c r="B253" s="152">
        <v>180</v>
      </c>
      <c r="C253" s="152">
        <v>14922</v>
      </c>
      <c r="D253" s="153">
        <v>106.58571428571429</v>
      </c>
      <c r="E253" s="153">
        <v>50.868993215014072</v>
      </c>
      <c r="F253" s="155">
        <v>15259.698000000002</v>
      </c>
      <c r="G253" s="155">
        <v>398707.94749999989</v>
      </c>
      <c r="H253" s="155">
        <v>2847.9139107142851</v>
      </c>
      <c r="I253" s="155">
        <v>3833.292659998915</v>
      </c>
      <c r="J253" s="155">
        <v>1600</v>
      </c>
      <c r="K253" s="155">
        <v>180050</v>
      </c>
      <c r="L253" s="155">
        <v>1286.0714285714287</v>
      </c>
      <c r="M253" s="155">
        <v>272.81294202451994</v>
      </c>
      <c r="N253" s="156">
        <v>0</v>
      </c>
      <c r="O253" s="156">
        <v>0</v>
      </c>
      <c r="P253" s="156">
        <v>0</v>
      </c>
      <c r="Q253" s="156">
        <v>0</v>
      </c>
      <c r="R253" s="158">
        <v>1</v>
      </c>
      <c r="S253" s="159">
        <v>25</v>
      </c>
      <c r="T253" s="159">
        <v>63</v>
      </c>
      <c r="U253" s="159">
        <v>52</v>
      </c>
      <c r="V253" s="159">
        <v>74</v>
      </c>
      <c r="W253" s="159">
        <v>66</v>
      </c>
      <c r="X253" s="157">
        <v>20.25</v>
      </c>
    </row>
    <row r="254" spans="1:24" s="154" customFormat="1" ht="11.35">
      <c r="A254" s="152">
        <v>241</v>
      </c>
      <c r="B254" s="152">
        <v>132</v>
      </c>
      <c r="C254" s="152">
        <v>7599</v>
      </c>
      <c r="D254" s="153">
        <v>54.278571428571432</v>
      </c>
      <c r="E254" s="153">
        <v>39.713011451160952</v>
      </c>
      <c r="F254" s="155">
        <v>11511.702000000001</v>
      </c>
      <c r="G254" s="155">
        <v>173322.50550000003</v>
      </c>
      <c r="H254" s="155">
        <v>1238.0178964285717</v>
      </c>
      <c r="I254" s="155">
        <v>2125.6748034331931</v>
      </c>
      <c r="J254" s="155">
        <v>1600</v>
      </c>
      <c r="K254" s="155">
        <v>176850</v>
      </c>
      <c r="L254" s="155">
        <v>1263.2142857142858</v>
      </c>
      <c r="M254" s="155">
        <v>262.02110919724333</v>
      </c>
      <c r="N254" s="156">
        <v>3</v>
      </c>
      <c r="O254" s="156">
        <v>12</v>
      </c>
      <c r="P254" s="156">
        <v>8.5714285714285715E-2</v>
      </c>
      <c r="Q254" s="156">
        <v>0.50159048167328846</v>
      </c>
      <c r="R254" s="158">
        <v>0.99014778325123154</v>
      </c>
      <c r="S254" s="159">
        <v>25</v>
      </c>
      <c r="T254" s="159">
        <v>71</v>
      </c>
      <c r="U254" s="159">
        <v>44</v>
      </c>
      <c r="V254" s="159">
        <v>68</v>
      </c>
      <c r="W254" s="159">
        <v>72</v>
      </c>
      <c r="X254" s="157">
        <v>20.3</v>
      </c>
    </row>
    <row r="255" spans="1:24" s="154" customFormat="1" ht="11.35">
      <c r="A255" s="152">
        <v>242</v>
      </c>
      <c r="B255" s="152">
        <v>207</v>
      </c>
      <c r="C255" s="152">
        <v>14412</v>
      </c>
      <c r="D255" s="153">
        <v>102.94285714285714</v>
      </c>
      <c r="E255" s="153">
        <v>53.035860194760204</v>
      </c>
      <c r="F255" s="155">
        <v>18472.266000000003</v>
      </c>
      <c r="G255" s="155">
        <v>370514.68869999994</v>
      </c>
      <c r="H255" s="155">
        <v>2646.5334907142851</v>
      </c>
      <c r="I255" s="155">
        <v>3647.6570907498658</v>
      </c>
      <c r="J255" s="155">
        <v>1600</v>
      </c>
      <c r="K255" s="155">
        <v>178450</v>
      </c>
      <c r="L255" s="155">
        <v>1274.6428571428571</v>
      </c>
      <c r="M255" s="155">
        <v>294.58521190126743</v>
      </c>
      <c r="N255" s="156">
        <v>3</v>
      </c>
      <c r="O255" s="156">
        <v>3</v>
      </c>
      <c r="P255" s="156">
        <v>2.1428571428571429E-2</v>
      </c>
      <c r="Q255" s="156">
        <v>0.25354627641855498</v>
      </c>
      <c r="R255" s="158">
        <v>0.99763033175355442</v>
      </c>
      <c r="S255" s="159">
        <v>33</v>
      </c>
      <c r="T255" s="159">
        <v>52</v>
      </c>
      <c r="U255" s="159">
        <v>55</v>
      </c>
      <c r="V255" s="159">
        <v>74</v>
      </c>
      <c r="W255" s="159">
        <v>66</v>
      </c>
      <c r="X255" s="157">
        <v>21.1</v>
      </c>
    </row>
    <row r="256" spans="1:24" s="154" customFormat="1" ht="11.35">
      <c r="A256" s="152">
        <v>243</v>
      </c>
      <c r="B256" s="152">
        <v>102</v>
      </c>
      <c r="C256" s="152">
        <v>8232</v>
      </c>
      <c r="D256" s="153">
        <v>58.8</v>
      </c>
      <c r="E256" s="153">
        <v>31.650565135259356</v>
      </c>
      <c r="F256" s="155">
        <v>9102.2760000000017</v>
      </c>
      <c r="G256" s="155">
        <v>184615.57439999998</v>
      </c>
      <c r="H256" s="155">
        <v>1318.6826742857143</v>
      </c>
      <c r="I256" s="155">
        <v>1965.6961179913735</v>
      </c>
      <c r="J256" s="155">
        <v>1600</v>
      </c>
      <c r="K256" s="155">
        <v>179550</v>
      </c>
      <c r="L256" s="155">
        <v>1282.5</v>
      </c>
      <c r="M256" s="155">
        <v>264.2299113332279</v>
      </c>
      <c r="N256" s="156">
        <v>6</v>
      </c>
      <c r="O256" s="156">
        <v>15</v>
      </c>
      <c r="P256" s="156">
        <v>0.10714285714285714</v>
      </c>
      <c r="Q256" s="156">
        <v>0.66458651148182102</v>
      </c>
      <c r="R256" s="158">
        <v>0.98774509803921573</v>
      </c>
      <c r="S256" s="159">
        <v>23</v>
      </c>
      <c r="T256" s="159">
        <v>68</v>
      </c>
      <c r="U256" s="159">
        <v>49</v>
      </c>
      <c r="V256" s="159">
        <v>78</v>
      </c>
      <c r="W256" s="159">
        <v>62</v>
      </c>
      <c r="X256" s="157">
        <v>20.399999999999999</v>
      </c>
    </row>
    <row r="257" spans="1:24" s="154" customFormat="1" ht="11.35">
      <c r="A257" s="152">
        <v>244</v>
      </c>
      <c r="B257" s="152">
        <v>183</v>
      </c>
      <c r="C257" s="152">
        <v>13752</v>
      </c>
      <c r="D257" s="153">
        <v>98.228571428571428</v>
      </c>
      <c r="E257" s="153">
        <v>47.717746703532512</v>
      </c>
      <c r="F257" s="155">
        <v>15795.126000000002</v>
      </c>
      <c r="G257" s="155">
        <v>317664.97050000005</v>
      </c>
      <c r="H257" s="155">
        <v>2269.0355035714288</v>
      </c>
      <c r="I257" s="155">
        <v>3309.8950740848063</v>
      </c>
      <c r="J257" s="155">
        <v>1600</v>
      </c>
      <c r="K257" s="155">
        <v>176000</v>
      </c>
      <c r="L257" s="155">
        <v>1257.1428571428571</v>
      </c>
      <c r="M257" s="155">
        <v>283.13325462875258</v>
      </c>
      <c r="N257" s="156">
        <v>0</v>
      </c>
      <c r="O257" s="156">
        <v>0</v>
      </c>
      <c r="P257" s="156">
        <v>0</v>
      </c>
      <c r="Q257" s="156">
        <v>0</v>
      </c>
      <c r="R257" s="158">
        <v>1</v>
      </c>
      <c r="S257" s="159">
        <v>32</v>
      </c>
      <c r="T257" s="159">
        <v>60</v>
      </c>
      <c r="U257" s="159">
        <v>48</v>
      </c>
      <c r="V257" s="159">
        <v>64</v>
      </c>
      <c r="W257" s="159">
        <v>76</v>
      </c>
      <c r="X257" s="157">
        <v>20.7</v>
      </c>
    </row>
    <row r="258" spans="1:24" s="154" customFormat="1" ht="11.35">
      <c r="A258" s="152">
        <v>245</v>
      </c>
      <c r="B258" s="152">
        <v>192</v>
      </c>
      <c r="C258" s="152">
        <v>12120</v>
      </c>
      <c r="D258" s="153">
        <v>86.571428571428569</v>
      </c>
      <c r="E258" s="153">
        <v>54.923248325072642</v>
      </c>
      <c r="F258" s="155">
        <v>16865.982000000004</v>
      </c>
      <c r="G258" s="155">
        <v>305223.70600000006</v>
      </c>
      <c r="H258" s="155">
        <v>2180.1693285714291</v>
      </c>
      <c r="I258" s="155">
        <v>3742.7036550344619</v>
      </c>
      <c r="J258" s="155">
        <v>1600</v>
      </c>
      <c r="K258" s="155">
        <v>173800</v>
      </c>
      <c r="L258" s="155">
        <v>1241.4285714285713</v>
      </c>
      <c r="M258" s="155">
        <v>288.00622352531116</v>
      </c>
      <c r="N258" s="156">
        <v>0</v>
      </c>
      <c r="O258" s="156">
        <v>0</v>
      </c>
      <c r="P258" s="156">
        <v>0</v>
      </c>
      <c r="Q258" s="156">
        <v>0</v>
      </c>
      <c r="R258" s="158">
        <v>1</v>
      </c>
      <c r="S258" s="159">
        <v>36</v>
      </c>
      <c r="T258" s="159">
        <v>58</v>
      </c>
      <c r="U258" s="159">
        <v>46</v>
      </c>
      <c r="V258" s="159">
        <v>66</v>
      </c>
      <c r="W258" s="159">
        <v>74</v>
      </c>
      <c r="X258" s="157">
        <v>19.7</v>
      </c>
    </row>
    <row r="259" spans="1:24" s="154" customFormat="1" ht="11.35">
      <c r="A259" s="152">
        <v>246</v>
      </c>
      <c r="B259" s="152">
        <v>117</v>
      </c>
      <c r="C259" s="152">
        <v>6447</v>
      </c>
      <c r="D259" s="153">
        <v>46.05</v>
      </c>
      <c r="E259" s="153">
        <v>36.035818511965822</v>
      </c>
      <c r="F259" s="155">
        <v>10440.846000000001</v>
      </c>
      <c r="G259" s="155">
        <v>145615.5938</v>
      </c>
      <c r="H259" s="155">
        <v>1040.1113842857144</v>
      </c>
      <c r="I259" s="155">
        <v>1633.6309882164378</v>
      </c>
      <c r="J259" s="155">
        <v>1600</v>
      </c>
      <c r="K259" s="155">
        <v>176600</v>
      </c>
      <c r="L259" s="155">
        <v>1261.4285714285713</v>
      </c>
      <c r="M259" s="155">
        <v>271.70808348490135</v>
      </c>
      <c r="N259" s="156">
        <v>0</v>
      </c>
      <c r="O259" s="156">
        <v>0</v>
      </c>
      <c r="P259" s="156">
        <v>0</v>
      </c>
      <c r="Q259" s="156">
        <v>0</v>
      </c>
      <c r="R259" s="158">
        <v>1</v>
      </c>
      <c r="S259" s="159">
        <v>28</v>
      </c>
      <c r="T259" s="159">
        <v>66</v>
      </c>
      <c r="U259" s="159">
        <v>46</v>
      </c>
      <c r="V259" s="159">
        <v>70</v>
      </c>
      <c r="W259" s="159">
        <v>70</v>
      </c>
      <c r="X259" s="157">
        <v>20.45</v>
      </c>
    </row>
    <row r="260" spans="1:24" s="154" customFormat="1" ht="11.35">
      <c r="A260" s="152">
        <v>247</v>
      </c>
      <c r="B260" s="152">
        <v>201</v>
      </c>
      <c r="C260" s="152">
        <v>15663</v>
      </c>
      <c r="D260" s="153">
        <v>111.87857142857143</v>
      </c>
      <c r="E260" s="153">
        <v>58.383804280477044</v>
      </c>
      <c r="F260" s="155">
        <v>16330.554000000002</v>
      </c>
      <c r="G260" s="155">
        <v>348168.00620000029</v>
      </c>
      <c r="H260" s="155">
        <v>2486.9143300000019</v>
      </c>
      <c r="I260" s="155">
        <v>3265.1402559397234</v>
      </c>
      <c r="J260" s="155">
        <v>1600</v>
      </c>
      <c r="K260" s="155">
        <v>179250</v>
      </c>
      <c r="L260" s="155">
        <v>1280.3571428571429</v>
      </c>
      <c r="M260" s="155">
        <v>296.96888559807184</v>
      </c>
      <c r="N260" s="156">
        <v>0</v>
      </c>
      <c r="O260" s="156">
        <v>0</v>
      </c>
      <c r="P260" s="156">
        <v>0</v>
      </c>
      <c r="Q260" s="156">
        <v>0</v>
      </c>
      <c r="R260" s="158">
        <v>1</v>
      </c>
      <c r="S260" s="159">
        <v>33</v>
      </c>
      <c r="T260" s="159">
        <v>50</v>
      </c>
      <c r="U260" s="159">
        <v>57</v>
      </c>
      <c r="V260" s="159">
        <v>76</v>
      </c>
      <c r="W260" s="159">
        <v>64</v>
      </c>
      <c r="X260" s="157">
        <v>21.15</v>
      </c>
    </row>
    <row r="261" spans="1:24" s="154" customFormat="1" ht="11.35">
      <c r="A261" s="152">
        <v>248</v>
      </c>
      <c r="B261" s="152">
        <v>144</v>
      </c>
      <c r="C261" s="152">
        <v>5748</v>
      </c>
      <c r="D261" s="153">
        <v>41.057142857142857</v>
      </c>
      <c r="E261" s="153">
        <v>42.279775839228577</v>
      </c>
      <c r="F261" s="155">
        <v>10173.132000000001</v>
      </c>
      <c r="G261" s="155">
        <v>157986.95519999997</v>
      </c>
      <c r="H261" s="155">
        <v>1128.4782514285712</v>
      </c>
      <c r="I261" s="155">
        <v>2247.1498925044302</v>
      </c>
      <c r="J261" s="155">
        <v>1600</v>
      </c>
      <c r="K261" s="155">
        <v>179350</v>
      </c>
      <c r="L261" s="155">
        <v>1281.0714285714287</v>
      </c>
      <c r="M261" s="155">
        <v>277.54498353030391</v>
      </c>
      <c r="N261" s="156">
        <v>6</v>
      </c>
      <c r="O261" s="156">
        <v>18</v>
      </c>
      <c r="P261" s="156">
        <v>0.12857142857142856</v>
      </c>
      <c r="Q261" s="156">
        <v>0.70805089788654629</v>
      </c>
      <c r="R261" s="158">
        <v>0.98561151079136688</v>
      </c>
      <c r="S261" s="159">
        <v>27</v>
      </c>
      <c r="T261" s="159">
        <v>61</v>
      </c>
      <c r="U261" s="159">
        <v>52</v>
      </c>
      <c r="V261" s="159">
        <v>70</v>
      </c>
      <c r="W261" s="159">
        <v>70</v>
      </c>
      <c r="X261" s="157">
        <v>20.85</v>
      </c>
    </row>
    <row r="262" spans="1:24" s="154" customFormat="1" ht="11.35">
      <c r="A262" s="152">
        <v>249</v>
      </c>
      <c r="B262" s="152">
        <v>252</v>
      </c>
      <c r="C262" s="152">
        <v>19836</v>
      </c>
      <c r="D262" s="153">
        <v>141.68571428571428</v>
      </c>
      <c r="E262" s="153">
        <v>79.636682711543656</v>
      </c>
      <c r="F262" s="155">
        <v>22220.262000000002</v>
      </c>
      <c r="G262" s="155">
        <v>452310.23949999997</v>
      </c>
      <c r="H262" s="155">
        <v>3230.787425</v>
      </c>
      <c r="I262" s="155">
        <v>5044.2756096251578</v>
      </c>
      <c r="J262" s="155">
        <v>1600</v>
      </c>
      <c r="K262" s="155">
        <v>175750</v>
      </c>
      <c r="L262" s="155">
        <v>1255.3571428571429</v>
      </c>
      <c r="M262" s="155">
        <v>292.08358593326341</v>
      </c>
      <c r="N262" s="156">
        <v>6</v>
      </c>
      <c r="O262" s="156">
        <v>6</v>
      </c>
      <c r="P262" s="156">
        <v>4.2857142857142858E-2</v>
      </c>
      <c r="Q262" s="156">
        <v>0.50709255283710997</v>
      </c>
      <c r="R262" s="158">
        <v>0.9951923076923076</v>
      </c>
      <c r="S262" s="159">
        <v>35</v>
      </c>
      <c r="T262" s="159">
        <v>55</v>
      </c>
      <c r="U262" s="159">
        <v>50</v>
      </c>
      <c r="V262" s="159">
        <v>78</v>
      </c>
      <c r="W262" s="159">
        <v>62</v>
      </c>
      <c r="X262" s="157">
        <v>20.8</v>
      </c>
    </row>
    <row r="263" spans="1:24" s="154" customFormat="1" ht="11.35">
      <c r="A263" s="152">
        <v>250</v>
      </c>
      <c r="B263" s="152">
        <v>129</v>
      </c>
      <c r="C263" s="152">
        <v>9348</v>
      </c>
      <c r="D263" s="153">
        <v>66.771428571428572</v>
      </c>
      <c r="E263" s="153">
        <v>44.472987979390425</v>
      </c>
      <c r="F263" s="155">
        <v>10976.274000000001</v>
      </c>
      <c r="G263" s="155">
        <v>251500.9427000001</v>
      </c>
      <c r="H263" s="155">
        <v>1796.4353050000007</v>
      </c>
      <c r="I263" s="155">
        <v>2771.6745318096105</v>
      </c>
      <c r="J263" s="155">
        <v>1600</v>
      </c>
      <c r="K263" s="155">
        <v>183000</v>
      </c>
      <c r="L263" s="155">
        <v>1307.1428571428571</v>
      </c>
      <c r="M263" s="155">
        <v>263.38768568442072</v>
      </c>
      <c r="N263" s="156">
        <v>0</v>
      </c>
      <c r="O263" s="156">
        <v>0</v>
      </c>
      <c r="P263" s="156">
        <v>0</v>
      </c>
      <c r="Q263" s="156">
        <v>0</v>
      </c>
      <c r="R263" s="158">
        <v>1</v>
      </c>
      <c r="S263" s="159">
        <v>20</v>
      </c>
      <c r="T263" s="159">
        <v>65</v>
      </c>
      <c r="U263" s="159">
        <v>55</v>
      </c>
      <c r="V263" s="159">
        <v>68</v>
      </c>
      <c r="W263" s="159">
        <v>72</v>
      </c>
      <c r="X263" s="157">
        <v>20.100000000000001</v>
      </c>
    </row>
    <row r="264" spans="1:24" s="154" customFormat="1" ht="11.35">
      <c r="A264" s="152">
        <v>251</v>
      </c>
      <c r="B264" s="152">
        <v>177</v>
      </c>
      <c r="C264" s="152">
        <v>13362</v>
      </c>
      <c r="D264" s="153">
        <v>95.442857142857136</v>
      </c>
      <c r="E264" s="153">
        <v>51.54313293668794</v>
      </c>
      <c r="F264" s="155">
        <v>15259.698000000002</v>
      </c>
      <c r="G264" s="155">
        <v>357137.91249999986</v>
      </c>
      <c r="H264" s="155">
        <v>2550.9850892857135</v>
      </c>
      <c r="I264" s="155">
        <v>3829.9810941687497</v>
      </c>
      <c r="J264" s="155">
        <v>1600</v>
      </c>
      <c r="K264" s="155">
        <v>177400</v>
      </c>
      <c r="L264" s="155">
        <v>1267.1428571428571</v>
      </c>
      <c r="M264" s="155">
        <v>274.56777206985498</v>
      </c>
      <c r="N264" s="156">
        <v>3</v>
      </c>
      <c r="O264" s="156">
        <v>9</v>
      </c>
      <c r="P264" s="156">
        <v>6.4285714285714279E-2</v>
      </c>
      <c r="Q264" s="156">
        <v>0.43598419689059265</v>
      </c>
      <c r="R264" s="158">
        <v>0.99246231155778897</v>
      </c>
      <c r="S264" s="159">
        <v>28</v>
      </c>
      <c r="T264" s="159">
        <v>64</v>
      </c>
      <c r="U264" s="159">
        <v>48</v>
      </c>
      <c r="V264" s="159">
        <v>67</v>
      </c>
      <c r="W264" s="159">
        <v>73</v>
      </c>
      <c r="X264" s="157">
        <v>19.899999999999999</v>
      </c>
    </row>
    <row r="265" spans="1:24" s="154" customFormat="1" ht="11.35">
      <c r="A265" s="152">
        <v>252</v>
      </c>
      <c r="B265" s="152">
        <v>183</v>
      </c>
      <c r="C265" s="152">
        <v>15264</v>
      </c>
      <c r="D265" s="153">
        <v>109.02857142857142</v>
      </c>
      <c r="E265" s="153">
        <v>54.904618780318728</v>
      </c>
      <c r="F265" s="155">
        <v>14991.984000000002</v>
      </c>
      <c r="G265" s="155">
        <v>318610.89329999988</v>
      </c>
      <c r="H265" s="155">
        <v>2275.7920949999993</v>
      </c>
      <c r="I265" s="155">
        <v>3001.0039662590234</v>
      </c>
      <c r="J265" s="155">
        <v>1600</v>
      </c>
      <c r="K265" s="155">
        <v>180800</v>
      </c>
      <c r="L265" s="155">
        <v>1291.4285714285713</v>
      </c>
      <c r="M265" s="155">
        <v>271.54916994125819</v>
      </c>
      <c r="N265" s="156">
        <v>0</v>
      </c>
      <c r="O265" s="156">
        <v>0</v>
      </c>
      <c r="P265" s="156">
        <v>0</v>
      </c>
      <c r="Q265" s="156">
        <v>0</v>
      </c>
      <c r="R265" s="158">
        <v>1</v>
      </c>
      <c r="S265" s="159">
        <v>24</v>
      </c>
      <c r="T265" s="159">
        <v>63</v>
      </c>
      <c r="U265" s="159">
        <v>53</v>
      </c>
      <c r="V265" s="159">
        <v>73</v>
      </c>
      <c r="W265" s="159">
        <v>67</v>
      </c>
      <c r="X265" s="157">
        <v>20.399999999999999</v>
      </c>
    </row>
    <row r="266" spans="1:24" s="154" customFormat="1" ht="11.35">
      <c r="A266" s="152">
        <v>253</v>
      </c>
      <c r="B266" s="152">
        <v>249</v>
      </c>
      <c r="C266" s="152">
        <v>17622</v>
      </c>
      <c r="D266" s="153">
        <v>125.87142857142857</v>
      </c>
      <c r="E266" s="153">
        <v>76.257123064592378</v>
      </c>
      <c r="F266" s="155">
        <v>21149.406000000003</v>
      </c>
      <c r="G266" s="155">
        <v>521313.52300000028</v>
      </c>
      <c r="H266" s="155">
        <v>3723.6680214285734</v>
      </c>
      <c r="I266" s="155">
        <v>5135.7247697873709</v>
      </c>
      <c r="J266" s="155">
        <v>1600</v>
      </c>
      <c r="K266" s="155">
        <v>182950</v>
      </c>
      <c r="L266" s="155">
        <v>1306.7857142857142</v>
      </c>
      <c r="M266" s="155">
        <v>287.27263228869543</v>
      </c>
      <c r="N266" s="156">
        <v>6</v>
      </c>
      <c r="O266" s="156">
        <v>24</v>
      </c>
      <c r="P266" s="156">
        <v>0.17142857142857143</v>
      </c>
      <c r="Q266" s="156">
        <v>0.86451098284843697</v>
      </c>
      <c r="R266" s="158">
        <v>0.98181818181818192</v>
      </c>
      <c r="S266" s="159">
        <v>27</v>
      </c>
      <c r="T266" s="159">
        <v>52</v>
      </c>
      <c r="U266" s="159">
        <v>61</v>
      </c>
      <c r="V266" s="159">
        <v>57</v>
      </c>
      <c r="W266" s="159">
        <v>83</v>
      </c>
      <c r="X266" s="157">
        <v>22</v>
      </c>
    </row>
    <row r="267" spans="1:24" s="154" customFormat="1" ht="11.35">
      <c r="A267" s="152">
        <v>254</v>
      </c>
      <c r="B267" s="152">
        <v>129</v>
      </c>
      <c r="C267" s="152">
        <v>11196</v>
      </c>
      <c r="D267" s="153">
        <v>79.971428571428575</v>
      </c>
      <c r="E267" s="153">
        <v>34.043548677797894</v>
      </c>
      <c r="F267" s="155">
        <v>11511.702000000001</v>
      </c>
      <c r="G267" s="155">
        <v>265286.7264000001</v>
      </c>
      <c r="H267" s="155">
        <v>1894.9051885714293</v>
      </c>
      <c r="I267" s="155">
        <v>2603.8370717970352</v>
      </c>
      <c r="J267" s="155">
        <v>1600</v>
      </c>
      <c r="K267" s="155">
        <v>178250</v>
      </c>
      <c r="L267" s="155">
        <v>1273.2142857142858</v>
      </c>
      <c r="M267" s="155">
        <v>252.49907146247915</v>
      </c>
      <c r="N267" s="156">
        <v>0</v>
      </c>
      <c r="O267" s="156">
        <v>0</v>
      </c>
      <c r="P267" s="156">
        <v>0</v>
      </c>
      <c r="Q267" s="156">
        <v>0</v>
      </c>
      <c r="R267" s="158">
        <v>1</v>
      </c>
      <c r="S267" s="159">
        <v>21</v>
      </c>
      <c r="T267" s="159">
        <v>75</v>
      </c>
      <c r="U267" s="159">
        <v>44</v>
      </c>
      <c r="V267" s="159">
        <v>73</v>
      </c>
      <c r="W267" s="159">
        <v>67</v>
      </c>
      <c r="X267" s="157">
        <v>20.350000000000001</v>
      </c>
    </row>
    <row r="268" spans="1:24" s="154" customFormat="1" ht="11.35">
      <c r="A268" s="152">
        <v>255</v>
      </c>
      <c r="B268" s="152">
        <v>219</v>
      </c>
      <c r="C268" s="152">
        <v>14655</v>
      </c>
      <c r="D268" s="153">
        <v>104.67857142857143</v>
      </c>
      <c r="E268" s="153">
        <v>67.574128532045194</v>
      </c>
      <c r="F268" s="155">
        <v>17133.696000000004</v>
      </c>
      <c r="G268" s="155">
        <v>408045.21690000012</v>
      </c>
      <c r="H268" s="155">
        <v>2914.6086921428578</v>
      </c>
      <c r="I268" s="155">
        <v>4153.3579106436046</v>
      </c>
      <c r="J268" s="155">
        <v>1600</v>
      </c>
      <c r="K268" s="155">
        <v>181250</v>
      </c>
      <c r="L268" s="155">
        <v>1294.6428571428571</v>
      </c>
      <c r="M268" s="155">
        <v>247.41079553482226</v>
      </c>
      <c r="N268" s="156">
        <v>0</v>
      </c>
      <c r="O268" s="156">
        <v>0</v>
      </c>
      <c r="P268" s="156">
        <v>0</v>
      </c>
      <c r="Q268" s="156">
        <v>0</v>
      </c>
      <c r="R268" s="158">
        <v>1</v>
      </c>
      <c r="S268" s="159">
        <v>17</v>
      </c>
      <c r="T268" s="159">
        <v>75</v>
      </c>
      <c r="U268" s="159">
        <v>48</v>
      </c>
      <c r="V268" s="159">
        <v>64</v>
      </c>
      <c r="W268" s="159">
        <v>76</v>
      </c>
      <c r="X268" s="157">
        <v>20.75</v>
      </c>
    </row>
    <row r="269" spans="1:24" s="154" customFormat="1" ht="11.35">
      <c r="A269" s="152">
        <v>256</v>
      </c>
      <c r="B269" s="152">
        <v>198</v>
      </c>
      <c r="C269" s="152">
        <v>14142</v>
      </c>
      <c r="D269" s="153">
        <v>101.01428571428572</v>
      </c>
      <c r="E269" s="153">
        <v>57.100943775577527</v>
      </c>
      <c r="F269" s="155">
        <v>16330.554000000002</v>
      </c>
      <c r="G269" s="155">
        <v>356474.57670000021</v>
      </c>
      <c r="H269" s="155">
        <v>2546.2469764285729</v>
      </c>
      <c r="I269" s="155">
        <v>3491.2757340611065</v>
      </c>
      <c r="J269" s="155">
        <v>1600</v>
      </c>
      <c r="K269" s="155">
        <v>183900</v>
      </c>
      <c r="L269" s="155">
        <v>1313.5714285714287</v>
      </c>
      <c r="M269" s="155">
        <v>243.31662596864345</v>
      </c>
      <c r="N269" s="156">
        <v>6</v>
      </c>
      <c r="O269" s="156">
        <v>6</v>
      </c>
      <c r="P269" s="156">
        <v>4.2857142857142858E-2</v>
      </c>
      <c r="Q269" s="156">
        <v>0.50709255283710997</v>
      </c>
      <c r="R269" s="158">
        <v>0.99531615925058536</v>
      </c>
      <c r="S269" s="159">
        <v>14</v>
      </c>
      <c r="T269" s="159">
        <v>74</v>
      </c>
      <c r="U269" s="159">
        <v>52</v>
      </c>
      <c r="V269" s="159">
        <v>78</v>
      </c>
      <c r="W269" s="159">
        <v>62</v>
      </c>
      <c r="X269" s="157">
        <v>21.35</v>
      </c>
    </row>
    <row r="270" spans="1:24" s="154" customFormat="1" ht="11.35">
      <c r="A270" s="152">
        <v>257</v>
      </c>
      <c r="B270" s="152">
        <v>129</v>
      </c>
      <c r="C270" s="152">
        <v>11658</v>
      </c>
      <c r="D270" s="153">
        <v>83.271428571428572</v>
      </c>
      <c r="E270" s="153">
        <v>34.280653531949987</v>
      </c>
      <c r="F270" s="155">
        <v>11243.988000000001</v>
      </c>
      <c r="G270" s="155">
        <v>311968.61150000006</v>
      </c>
      <c r="H270" s="155">
        <v>2228.3472250000004</v>
      </c>
      <c r="I270" s="155">
        <v>2868.7385512742262</v>
      </c>
      <c r="J270" s="155">
        <v>1600</v>
      </c>
      <c r="K270" s="155">
        <v>184350</v>
      </c>
      <c r="L270" s="155">
        <v>1316.7857142857142</v>
      </c>
      <c r="M270" s="155">
        <v>277.03535305951448</v>
      </c>
      <c r="N270" s="156">
        <v>3</v>
      </c>
      <c r="O270" s="156">
        <v>3</v>
      </c>
      <c r="P270" s="156">
        <v>2.1428571428571429E-2</v>
      </c>
      <c r="Q270" s="156">
        <v>0.25354627641855498</v>
      </c>
      <c r="R270" s="158">
        <v>0.99759036144578306</v>
      </c>
      <c r="S270" s="159">
        <v>23</v>
      </c>
      <c r="T270" s="159">
        <v>56</v>
      </c>
      <c r="U270" s="159">
        <v>61</v>
      </c>
      <c r="V270" s="159">
        <v>75</v>
      </c>
      <c r="W270" s="159">
        <v>65</v>
      </c>
      <c r="X270" s="157">
        <v>20.75</v>
      </c>
    </row>
    <row r="271" spans="1:24" s="154" customFormat="1" ht="11.35">
      <c r="A271" s="152">
        <v>258</v>
      </c>
      <c r="B271" s="152">
        <v>138</v>
      </c>
      <c r="C271" s="152">
        <v>9684</v>
      </c>
      <c r="D271" s="153">
        <v>69.171428571428578</v>
      </c>
      <c r="E271" s="153">
        <v>46.309397846222886</v>
      </c>
      <c r="F271" s="155">
        <v>11779.416000000001</v>
      </c>
      <c r="G271" s="155">
        <v>253154.82030000002</v>
      </c>
      <c r="H271" s="155">
        <v>1808.2487164285715</v>
      </c>
      <c r="I271" s="155">
        <v>2836.2624829288234</v>
      </c>
      <c r="J271" s="155">
        <v>1600</v>
      </c>
      <c r="K271" s="155">
        <v>177150</v>
      </c>
      <c r="L271" s="155">
        <v>1265.3571428571429</v>
      </c>
      <c r="M271" s="155">
        <v>255.85914153753566</v>
      </c>
      <c r="N271" s="156">
        <v>3</v>
      </c>
      <c r="O271" s="156">
        <v>12</v>
      </c>
      <c r="P271" s="156">
        <v>8.5714285714285715E-2</v>
      </c>
      <c r="Q271" s="156">
        <v>0.50159048167328846</v>
      </c>
      <c r="R271" s="158">
        <v>0.99026763990267641</v>
      </c>
      <c r="S271" s="159">
        <v>23</v>
      </c>
      <c r="T271" s="159">
        <v>74</v>
      </c>
      <c r="U271" s="159">
        <v>43</v>
      </c>
      <c r="V271" s="159">
        <v>80</v>
      </c>
      <c r="W271" s="159">
        <v>60</v>
      </c>
      <c r="X271" s="157">
        <v>20.55</v>
      </c>
    </row>
    <row r="272" spans="1:24" s="154" customFormat="1" ht="11.35">
      <c r="A272" s="152">
        <v>259</v>
      </c>
      <c r="B272" s="152">
        <v>123</v>
      </c>
      <c r="C272" s="152">
        <v>8709</v>
      </c>
      <c r="D272" s="153">
        <v>62.207142857142856</v>
      </c>
      <c r="E272" s="153">
        <v>36.494110380956407</v>
      </c>
      <c r="F272" s="155">
        <v>9905.4180000000015</v>
      </c>
      <c r="G272" s="155">
        <v>207372.75169999999</v>
      </c>
      <c r="H272" s="155">
        <v>1481.2339407142856</v>
      </c>
      <c r="I272" s="155">
        <v>2002.8553712464595</v>
      </c>
      <c r="J272" s="155">
        <v>1600</v>
      </c>
      <c r="K272" s="155">
        <v>181500</v>
      </c>
      <c r="L272" s="155">
        <v>1296.4285714285713</v>
      </c>
      <c r="M272" s="155">
        <v>266.51513766062357</v>
      </c>
      <c r="N272" s="156">
        <v>3</v>
      </c>
      <c r="O272" s="156">
        <v>9</v>
      </c>
      <c r="P272" s="156">
        <v>6.4285714285714279E-2</v>
      </c>
      <c r="Q272" s="156">
        <v>0.43598419689059265</v>
      </c>
      <c r="R272" s="158">
        <v>0.99273607748184023</v>
      </c>
      <c r="S272" s="159">
        <v>22</v>
      </c>
      <c r="T272" s="159">
        <v>65</v>
      </c>
      <c r="U272" s="159">
        <v>53</v>
      </c>
      <c r="V272" s="159">
        <v>82</v>
      </c>
      <c r="W272" s="159">
        <v>58</v>
      </c>
      <c r="X272" s="157">
        <v>20.65</v>
      </c>
    </row>
    <row r="273" spans="1:24" s="154" customFormat="1" ht="11.35">
      <c r="A273" s="152">
        <v>260</v>
      </c>
      <c r="B273" s="152">
        <v>141</v>
      </c>
      <c r="C273" s="152">
        <v>10512</v>
      </c>
      <c r="D273" s="153">
        <v>75.085714285714289</v>
      </c>
      <c r="E273" s="153">
        <v>35.359303867436672</v>
      </c>
      <c r="F273" s="155">
        <v>12314.844000000003</v>
      </c>
      <c r="G273" s="155">
        <v>291521.21109999996</v>
      </c>
      <c r="H273" s="155">
        <v>2082.2943649999997</v>
      </c>
      <c r="I273" s="155">
        <v>2854.0592401800659</v>
      </c>
      <c r="J273" s="155">
        <v>1600</v>
      </c>
      <c r="K273" s="155">
        <v>182100</v>
      </c>
      <c r="L273" s="155">
        <v>1300.7142857142858</v>
      </c>
      <c r="M273" s="155">
        <v>281.88635614385743</v>
      </c>
      <c r="N273" s="156">
        <v>3</v>
      </c>
      <c r="O273" s="156">
        <v>3</v>
      </c>
      <c r="P273" s="156">
        <v>2.1428571428571429E-2</v>
      </c>
      <c r="Q273" s="156">
        <v>0.25354627641855498</v>
      </c>
      <c r="R273" s="158">
        <v>0.99757281553398058</v>
      </c>
      <c r="S273" s="159">
        <v>26</v>
      </c>
      <c r="T273" s="159">
        <v>56</v>
      </c>
      <c r="U273" s="159">
        <v>58</v>
      </c>
      <c r="V273" s="159">
        <v>70</v>
      </c>
      <c r="W273" s="159">
        <v>70</v>
      </c>
      <c r="X273" s="157">
        <v>20.6</v>
      </c>
    </row>
    <row r="274" spans="1:24" s="154" customFormat="1" ht="11.35">
      <c r="A274" s="152">
        <v>261</v>
      </c>
      <c r="B274" s="152">
        <v>252</v>
      </c>
      <c r="C274" s="152">
        <v>20238</v>
      </c>
      <c r="D274" s="153">
        <v>144.55714285714285</v>
      </c>
      <c r="E274" s="153">
        <v>74.863546990755097</v>
      </c>
      <c r="F274" s="155">
        <v>21952.548000000003</v>
      </c>
      <c r="G274" s="155">
        <v>413238.86850000004</v>
      </c>
      <c r="H274" s="155">
        <v>2951.7062035714289</v>
      </c>
      <c r="I274" s="155">
        <v>4433.0315956828499</v>
      </c>
      <c r="J274" s="155">
        <v>1600</v>
      </c>
      <c r="K274" s="155">
        <v>172900</v>
      </c>
      <c r="L274" s="155">
        <v>1235</v>
      </c>
      <c r="M274" s="155">
        <v>277.62481799786076</v>
      </c>
      <c r="N274" s="156">
        <v>0</v>
      </c>
      <c r="O274" s="156">
        <v>0</v>
      </c>
      <c r="P274" s="156">
        <v>0</v>
      </c>
      <c r="Q274" s="156">
        <v>0</v>
      </c>
      <c r="R274" s="158">
        <v>1</v>
      </c>
      <c r="S274" s="159">
        <v>34</v>
      </c>
      <c r="T274" s="159">
        <v>64</v>
      </c>
      <c r="U274" s="159">
        <v>42</v>
      </c>
      <c r="V274" s="159">
        <v>73</v>
      </c>
      <c r="W274" s="159">
        <v>67</v>
      </c>
      <c r="X274" s="157">
        <v>20.5</v>
      </c>
    </row>
    <row r="275" spans="1:24" s="154" customFormat="1" ht="11.35">
      <c r="A275" s="152">
        <v>262</v>
      </c>
      <c r="B275" s="152">
        <v>240</v>
      </c>
      <c r="C275" s="152">
        <v>16437</v>
      </c>
      <c r="D275" s="153">
        <v>117.40714285714286</v>
      </c>
      <c r="E275" s="153">
        <v>71.255331384892258</v>
      </c>
      <c r="F275" s="155">
        <v>20346.264000000003</v>
      </c>
      <c r="G275" s="155">
        <v>445339.26440000022</v>
      </c>
      <c r="H275" s="155">
        <v>3180.9947457142871</v>
      </c>
      <c r="I275" s="155">
        <v>4758.0489368168246</v>
      </c>
      <c r="J275" s="155">
        <v>1600</v>
      </c>
      <c r="K275" s="155">
        <v>183150</v>
      </c>
      <c r="L275" s="155">
        <v>1308.2142857142858</v>
      </c>
      <c r="M275" s="155">
        <v>274.2950883226008</v>
      </c>
      <c r="N275" s="156">
        <v>6</v>
      </c>
      <c r="O275" s="156">
        <v>12</v>
      </c>
      <c r="P275" s="156">
        <v>8.5714285714285715E-2</v>
      </c>
      <c r="Q275" s="156">
        <v>0.71455287912136856</v>
      </c>
      <c r="R275" s="158">
        <v>0.9903381642512078</v>
      </c>
      <c r="S275" s="159">
        <v>23</v>
      </c>
      <c r="T275" s="159">
        <v>59</v>
      </c>
      <c r="U275" s="159">
        <v>58</v>
      </c>
      <c r="V275" s="159">
        <v>72</v>
      </c>
      <c r="W275" s="159">
        <v>68</v>
      </c>
      <c r="X275" s="157">
        <v>20.7</v>
      </c>
    </row>
    <row r="276" spans="1:24" s="154" customFormat="1" ht="11.35">
      <c r="A276" s="152">
        <v>263</v>
      </c>
      <c r="B276" s="152">
        <v>183</v>
      </c>
      <c r="C276" s="152">
        <v>13707</v>
      </c>
      <c r="D276" s="153">
        <v>97.907142857142858</v>
      </c>
      <c r="E276" s="153">
        <v>54.464680183229383</v>
      </c>
      <c r="F276" s="155">
        <v>14456.556000000002</v>
      </c>
      <c r="G276" s="155">
        <v>346604.85390000005</v>
      </c>
      <c r="H276" s="155">
        <v>2475.7489564285715</v>
      </c>
      <c r="I276" s="155">
        <v>3402.6066564232328</v>
      </c>
      <c r="J276" s="155">
        <v>1600</v>
      </c>
      <c r="K276" s="155">
        <v>178500</v>
      </c>
      <c r="L276" s="155">
        <v>1275</v>
      </c>
      <c r="M276" s="155">
        <v>271.3873230950382</v>
      </c>
      <c r="N276" s="156">
        <v>6</v>
      </c>
      <c r="O276" s="156">
        <v>6</v>
      </c>
      <c r="P276" s="156">
        <v>4.2857142857142858E-2</v>
      </c>
      <c r="Q276" s="156">
        <v>0.50709255283710997</v>
      </c>
      <c r="R276" s="158">
        <v>0.99527186761229303</v>
      </c>
      <c r="S276" s="159">
        <v>26</v>
      </c>
      <c r="T276" s="159">
        <v>65</v>
      </c>
      <c r="U276" s="159">
        <v>49</v>
      </c>
      <c r="V276" s="159">
        <v>68</v>
      </c>
      <c r="W276" s="159">
        <v>72</v>
      </c>
      <c r="X276" s="157">
        <v>21.15</v>
      </c>
    </row>
    <row r="277" spans="1:24" s="154" customFormat="1" ht="11.35">
      <c r="A277" s="152">
        <v>264</v>
      </c>
      <c r="B277" s="152">
        <v>249</v>
      </c>
      <c r="C277" s="152">
        <v>15759</v>
      </c>
      <c r="D277" s="153">
        <v>112.56428571428572</v>
      </c>
      <c r="E277" s="153">
        <v>77.799244574228723</v>
      </c>
      <c r="F277" s="155">
        <v>21952.548000000003</v>
      </c>
      <c r="G277" s="155">
        <v>436335.15020000021</v>
      </c>
      <c r="H277" s="155">
        <v>3116.6796442857158</v>
      </c>
      <c r="I277" s="155">
        <v>4801.853822793847</v>
      </c>
      <c r="J277" s="155">
        <v>1600</v>
      </c>
      <c r="K277" s="155">
        <v>178800</v>
      </c>
      <c r="L277" s="155">
        <v>1277.1428571428571</v>
      </c>
      <c r="M277" s="155">
        <v>292.43282623926052</v>
      </c>
      <c r="N277" s="156">
        <v>3</v>
      </c>
      <c r="O277" s="156">
        <v>9</v>
      </c>
      <c r="P277" s="156">
        <v>6.4285714285714279E-2</v>
      </c>
      <c r="Q277" s="156">
        <v>0.43598419689059265</v>
      </c>
      <c r="R277" s="158">
        <v>0.99284009546539387</v>
      </c>
      <c r="S277" s="159">
        <v>32</v>
      </c>
      <c r="T277" s="159">
        <v>53</v>
      </c>
      <c r="U277" s="159">
        <v>55</v>
      </c>
      <c r="V277" s="159">
        <v>61</v>
      </c>
      <c r="W277" s="159">
        <v>79</v>
      </c>
      <c r="X277" s="157">
        <v>20.95</v>
      </c>
    </row>
    <row r="278" spans="1:24" s="154" customFormat="1" ht="11.35">
      <c r="A278" s="152">
        <v>265</v>
      </c>
      <c r="B278" s="152">
        <v>105</v>
      </c>
      <c r="C278" s="152">
        <v>8979</v>
      </c>
      <c r="D278" s="153">
        <v>64.135714285714286</v>
      </c>
      <c r="E278" s="153">
        <v>25.71263740863057</v>
      </c>
      <c r="F278" s="155">
        <v>8299.1340000000018</v>
      </c>
      <c r="G278" s="155">
        <v>177012.49679999996</v>
      </c>
      <c r="H278" s="155">
        <v>1264.3749771428568</v>
      </c>
      <c r="I278" s="155">
        <v>1837.7829894663394</v>
      </c>
      <c r="J278" s="155">
        <v>1600</v>
      </c>
      <c r="K278" s="155">
        <v>173250</v>
      </c>
      <c r="L278" s="155">
        <v>1237.5</v>
      </c>
      <c r="M278" s="155">
        <v>275.70217744421609</v>
      </c>
      <c r="N278" s="156">
        <v>3</v>
      </c>
      <c r="O278" s="156">
        <v>9</v>
      </c>
      <c r="P278" s="156">
        <v>6.4285714285714279E-2</v>
      </c>
      <c r="Q278" s="156">
        <v>0.43598419689059265</v>
      </c>
      <c r="R278" s="158">
        <v>0.99261083743842371</v>
      </c>
      <c r="S278" s="159">
        <v>33</v>
      </c>
      <c r="T278" s="159">
        <v>65</v>
      </c>
      <c r="U278" s="159">
        <v>42</v>
      </c>
      <c r="V278" s="159">
        <v>78</v>
      </c>
      <c r="W278" s="159">
        <v>62</v>
      </c>
      <c r="X278" s="157">
        <v>20.3</v>
      </c>
    </row>
    <row r="279" spans="1:24" s="154" customFormat="1" ht="11.35">
      <c r="A279" s="152">
        <v>266</v>
      </c>
      <c r="B279" s="152">
        <v>204</v>
      </c>
      <c r="C279" s="152">
        <v>15255</v>
      </c>
      <c r="D279" s="153">
        <v>108.96428571428571</v>
      </c>
      <c r="E279" s="153">
        <v>57.241179863346595</v>
      </c>
      <c r="F279" s="155">
        <v>16865.982000000004</v>
      </c>
      <c r="G279" s="155">
        <v>375885.32900000003</v>
      </c>
      <c r="H279" s="155">
        <v>2684.8952071428575</v>
      </c>
      <c r="I279" s="155">
        <v>3869.4461594545501</v>
      </c>
      <c r="J279" s="155">
        <v>1600</v>
      </c>
      <c r="K279" s="155">
        <v>179400</v>
      </c>
      <c r="L279" s="155">
        <v>1281.4285714285713</v>
      </c>
      <c r="M279" s="155">
        <v>281.07852772160669</v>
      </c>
      <c r="N279" s="156">
        <v>0</v>
      </c>
      <c r="O279" s="156">
        <v>0</v>
      </c>
      <c r="P279" s="156">
        <v>0</v>
      </c>
      <c r="Q279" s="156">
        <v>0</v>
      </c>
      <c r="R279" s="158">
        <v>1</v>
      </c>
      <c r="S279" s="159">
        <v>28</v>
      </c>
      <c r="T279" s="159">
        <v>59</v>
      </c>
      <c r="U279" s="159">
        <v>53</v>
      </c>
      <c r="V279" s="159">
        <v>74</v>
      </c>
      <c r="W279" s="159">
        <v>66</v>
      </c>
      <c r="X279" s="157">
        <v>20.65</v>
      </c>
    </row>
    <row r="280" spans="1:24" s="154" customFormat="1" ht="11.35">
      <c r="A280" s="152">
        <v>267</v>
      </c>
      <c r="B280" s="152">
        <v>246</v>
      </c>
      <c r="C280" s="152">
        <v>14619</v>
      </c>
      <c r="D280" s="153">
        <v>104.42142857142858</v>
      </c>
      <c r="E280" s="153">
        <v>75.533695168832907</v>
      </c>
      <c r="F280" s="155">
        <v>21149.406000000003</v>
      </c>
      <c r="G280" s="155">
        <v>373215.62550000014</v>
      </c>
      <c r="H280" s="155">
        <v>2665.8258964285724</v>
      </c>
      <c r="I280" s="155">
        <v>4253.5664031346332</v>
      </c>
      <c r="J280" s="155">
        <v>1600</v>
      </c>
      <c r="K280" s="155">
        <v>180300</v>
      </c>
      <c r="L280" s="155">
        <v>1287.8571428571429</v>
      </c>
      <c r="M280" s="155">
        <v>262.99816919319454</v>
      </c>
      <c r="N280" s="156">
        <v>3</v>
      </c>
      <c r="O280" s="156">
        <v>3</v>
      </c>
      <c r="P280" s="156">
        <v>2.1428571428571429E-2</v>
      </c>
      <c r="Q280" s="156">
        <v>0.25354627641855498</v>
      </c>
      <c r="R280" s="158">
        <v>0.99759036144578306</v>
      </c>
      <c r="S280" s="159">
        <v>22</v>
      </c>
      <c r="T280" s="159">
        <v>68</v>
      </c>
      <c r="U280" s="159">
        <v>50</v>
      </c>
      <c r="V280" s="159">
        <v>67</v>
      </c>
      <c r="W280" s="159">
        <v>73</v>
      </c>
      <c r="X280" s="157">
        <v>20.75</v>
      </c>
    </row>
    <row r="281" spans="1:24" s="154" customFormat="1" ht="11.35">
      <c r="A281" s="152">
        <v>268</v>
      </c>
      <c r="B281" s="152">
        <v>201</v>
      </c>
      <c r="C281" s="152">
        <v>14379</v>
      </c>
      <c r="D281" s="153">
        <v>102.70714285714286</v>
      </c>
      <c r="E281" s="153">
        <v>51.568282096621282</v>
      </c>
      <c r="F281" s="155">
        <v>17936.838000000003</v>
      </c>
      <c r="G281" s="155">
        <v>294541.91740000003</v>
      </c>
      <c r="H281" s="155">
        <v>2103.870838571429</v>
      </c>
      <c r="I281" s="155">
        <v>3383.30706721352</v>
      </c>
      <c r="J281" s="155">
        <v>1600</v>
      </c>
      <c r="K281" s="155">
        <v>173350</v>
      </c>
      <c r="L281" s="155">
        <v>1238.2142857142858</v>
      </c>
      <c r="M281" s="155">
        <v>282.88154436048643</v>
      </c>
      <c r="N281" s="156">
        <v>0</v>
      </c>
      <c r="O281" s="156">
        <v>0</v>
      </c>
      <c r="P281" s="156">
        <v>0</v>
      </c>
      <c r="Q281" s="156">
        <v>0</v>
      </c>
      <c r="R281" s="158">
        <v>1</v>
      </c>
      <c r="S281" s="159">
        <v>35</v>
      </c>
      <c r="T281" s="159">
        <v>61</v>
      </c>
      <c r="U281" s="159">
        <v>44</v>
      </c>
      <c r="V281" s="159">
        <v>80</v>
      </c>
      <c r="W281" s="159">
        <v>60</v>
      </c>
      <c r="X281" s="157">
        <v>20.75</v>
      </c>
    </row>
    <row r="282" spans="1:24" s="154" customFormat="1" ht="11.35">
      <c r="A282" s="152">
        <v>269</v>
      </c>
      <c r="B282" s="152">
        <v>147</v>
      </c>
      <c r="C282" s="152">
        <v>10035</v>
      </c>
      <c r="D282" s="153">
        <v>71.678571428571431</v>
      </c>
      <c r="E282" s="153">
        <v>47.488320087228722</v>
      </c>
      <c r="F282" s="155">
        <v>12850.272000000003</v>
      </c>
      <c r="G282" s="155">
        <v>239425.554</v>
      </c>
      <c r="H282" s="155">
        <v>1710.1825285714285</v>
      </c>
      <c r="I282" s="155">
        <v>2766.3929314727616</v>
      </c>
      <c r="J282" s="155">
        <v>1600</v>
      </c>
      <c r="K282" s="155">
        <v>177150</v>
      </c>
      <c r="L282" s="155">
        <v>1265.3571428571429</v>
      </c>
      <c r="M282" s="155">
        <v>283.85174647584864</v>
      </c>
      <c r="N282" s="156">
        <v>3</v>
      </c>
      <c r="O282" s="156">
        <v>12</v>
      </c>
      <c r="P282" s="156">
        <v>8.5714285714285715E-2</v>
      </c>
      <c r="Q282" s="156">
        <v>0.50159048167328846</v>
      </c>
      <c r="R282" s="158">
        <v>0.99009900990099009</v>
      </c>
      <c r="S282" s="159">
        <v>31</v>
      </c>
      <c r="T282" s="159">
        <v>59</v>
      </c>
      <c r="U282" s="159">
        <v>50</v>
      </c>
      <c r="V282" s="159">
        <v>66</v>
      </c>
      <c r="W282" s="159">
        <v>74</v>
      </c>
      <c r="X282" s="157">
        <v>20.2</v>
      </c>
    </row>
    <row r="283" spans="1:24" s="154" customFormat="1" ht="11.35">
      <c r="A283" s="152">
        <v>270</v>
      </c>
      <c r="B283" s="152">
        <v>198</v>
      </c>
      <c r="C283" s="152">
        <v>13602</v>
      </c>
      <c r="D283" s="153">
        <v>97.157142857142858</v>
      </c>
      <c r="E283" s="153">
        <v>58.053593625073724</v>
      </c>
      <c r="F283" s="155">
        <v>17669.124000000003</v>
      </c>
      <c r="G283" s="155">
        <v>383739.76029999997</v>
      </c>
      <c r="H283" s="155">
        <v>2740.9982878571427</v>
      </c>
      <c r="I283" s="155">
        <v>4130.9487941396465</v>
      </c>
      <c r="J283" s="155">
        <v>1600</v>
      </c>
      <c r="K283" s="155">
        <v>178250</v>
      </c>
      <c r="L283" s="155">
        <v>1273.2142857142858</v>
      </c>
      <c r="M283" s="155">
        <v>280.82680562666894</v>
      </c>
      <c r="N283" s="156">
        <v>6</v>
      </c>
      <c r="O283" s="156">
        <v>18</v>
      </c>
      <c r="P283" s="156">
        <v>0.12857142857142856</v>
      </c>
      <c r="Q283" s="156">
        <v>0.79424963133491122</v>
      </c>
      <c r="R283" s="158">
        <v>0.98536585365853657</v>
      </c>
      <c r="S283" s="159">
        <v>29</v>
      </c>
      <c r="T283" s="159">
        <v>60</v>
      </c>
      <c r="U283" s="159">
        <v>51</v>
      </c>
      <c r="V283" s="159">
        <v>67</v>
      </c>
      <c r="W283" s="159">
        <v>73</v>
      </c>
      <c r="X283" s="157">
        <v>20.5</v>
      </c>
    </row>
    <row r="284" spans="1:24" s="154" customFormat="1" ht="11.35">
      <c r="A284" s="152">
        <v>271</v>
      </c>
      <c r="B284" s="152">
        <v>123</v>
      </c>
      <c r="C284" s="152">
        <v>9711</v>
      </c>
      <c r="D284" s="153">
        <v>69.364285714285714</v>
      </c>
      <c r="E284" s="153">
        <v>32.48977940327044</v>
      </c>
      <c r="F284" s="155">
        <v>10440.846000000001</v>
      </c>
      <c r="G284" s="155">
        <v>249835.16670000003</v>
      </c>
      <c r="H284" s="155">
        <v>1784.5369050000002</v>
      </c>
      <c r="I284" s="155">
        <v>2446.6374478819384</v>
      </c>
      <c r="J284" s="155">
        <v>1600</v>
      </c>
      <c r="K284" s="155">
        <v>180550</v>
      </c>
      <c r="L284" s="155">
        <v>1289.6428571428571</v>
      </c>
      <c r="M284" s="155">
        <v>281.08835425583317</v>
      </c>
      <c r="N284" s="156">
        <v>0</v>
      </c>
      <c r="O284" s="156">
        <v>0</v>
      </c>
      <c r="P284" s="156">
        <v>0</v>
      </c>
      <c r="Q284" s="156">
        <v>0</v>
      </c>
      <c r="R284" s="158">
        <v>1</v>
      </c>
      <c r="S284" s="159">
        <v>27</v>
      </c>
      <c r="T284" s="159">
        <v>58</v>
      </c>
      <c r="U284" s="159">
        <v>55</v>
      </c>
      <c r="V284" s="159">
        <v>72</v>
      </c>
      <c r="W284" s="159">
        <v>68</v>
      </c>
      <c r="X284" s="157">
        <v>19.7</v>
      </c>
    </row>
    <row r="285" spans="1:24" s="154" customFormat="1" ht="11.35">
      <c r="A285" s="152">
        <v>272</v>
      </c>
      <c r="B285" s="152">
        <v>246</v>
      </c>
      <c r="C285" s="152">
        <v>14637</v>
      </c>
      <c r="D285" s="153">
        <v>104.55</v>
      </c>
      <c r="E285" s="153">
        <v>65.591533604387834</v>
      </c>
      <c r="F285" s="155">
        <v>21952.548000000003</v>
      </c>
      <c r="G285" s="155">
        <v>363568.99769999995</v>
      </c>
      <c r="H285" s="155">
        <v>2596.9214121428568</v>
      </c>
      <c r="I285" s="155">
        <v>4086.6457189791122</v>
      </c>
      <c r="J285" s="155">
        <v>1600</v>
      </c>
      <c r="K285" s="155">
        <v>180200</v>
      </c>
      <c r="L285" s="155">
        <v>1287.1428571428571</v>
      </c>
      <c r="M285" s="155">
        <v>283.43800335730145</v>
      </c>
      <c r="N285" s="156">
        <v>0</v>
      </c>
      <c r="O285" s="156">
        <v>0</v>
      </c>
      <c r="P285" s="156">
        <v>0</v>
      </c>
      <c r="Q285" s="156">
        <v>0</v>
      </c>
      <c r="R285" s="158">
        <v>1</v>
      </c>
      <c r="S285" s="159">
        <v>28</v>
      </c>
      <c r="T285" s="159">
        <v>57</v>
      </c>
      <c r="U285" s="159">
        <v>55</v>
      </c>
      <c r="V285" s="159">
        <v>72</v>
      </c>
      <c r="W285" s="159">
        <v>68</v>
      </c>
      <c r="X285" s="157">
        <v>20.9</v>
      </c>
    </row>
    <row r="286" spans="1:24" s="154" customFormat="1" ht="11.35">
      <c r="A286" s="152">
        <v>273</v>
      </c>
      <c r="B286" s="152">
        <v>117</v>
      </c>
      <c r="C286" s="152">
        <v>9831</v>
      </c>
      <c r="D286" s="153">
        <v>70.221428571428575</v>
      </c>
      <c r="E286" s="153">
        <v>33.528269583350905</v>
      </c>
      <c r="F286" s="155">
        <v>10440.846000000001</v>
      </c>
      <c r="G286" s="155">
        <v>229643.58190000005</v>
      </c>
      <c r="H286" s="155">
        <v>1640.3112992857145</v>
      </c>
      <c r="I286" s="155">
        <v>2386.5346622102311</v>
      </c>
      <c r="J286" s="155">
        <v>1600</v>
      </c>
      <c r="K286" s="155">
        <v>176700</v>
      </c>
      <c r="L286" s="155">
        <v>1262.1428571428571</v>
      </c>
      <c r="M286" s="155">
        <v>278.92854017499184</v>
      </c>
      <c r="N286" s="156">
        <v>3</v>
      </c>
      <c r="O286" s="156">
        <v>12</v>
      </c>
      <c r="P286" s="156">
        <v>8.5714285714285715E-2</v>
      </c>
      <c r="Q286" s="156">
        <v>0.50159048167328846</v>
      </c>
      <c r="R286" s="158">
        <v>0.99029126213592233</v>
      </c>
      <c r="S286" s="159">
        <v>30</v>
      </c>
      <c r="T286" s="159">
        <v>62</v>
      </c>
      <c r="U286" s="159">
        <v>48</v>
      </c>
      <c r="V286" s="159">
        <v>74</v>
      </c>
      <c r="W286" s="159">
        <v>66</v>
      </c>
      <c r="X286" s="157">
        <v>20.6</v>
      </c>
    </row>
    <row r="287" spans="1:24" s="154" customFormat="1" ht="11.35">
      <c r="A287" s="152">
        <v>274</v>
      </c>
      <c r="B287" s="152">
        <v>222</v>
      </c>
      <c r="C287" s="152">
        <v>14706</v>
      </c>
      <c r="D287" s="153">
        <v>105.04285714285714</v>
      </c>
      <c r="E287" s="153">
        <v>56.197477020171306</v>
      </c>
      <c r="F287" s="155">
        <v>19275.408000000003</v>
      </c>
      <c r="G287" s="155">
        <v>395483.48110000009</v>
      </c>
      <c r="H287" s="155">
        <v>2824.8820078571434</v>
      </c>
      <c r="I287" s="155">
        <v>3563.6007902889296</v>
      </c>
      <c r="J287" s="155">
        <v>1600</v>
      </c>
      <c r="K287" s="155">
        <v>180400</v>
      </c>
      <c r="L287" s="155">
        <v>1288.5714285714287</v>
      </c>
      <c r="M287" s="155">
        <v>270.3809500882162</v>
      </c>
      <c r="N287" s="156">
        <v>0</v>
      </c>
      <c r="O287" s="156">
        <v>0</v>
      </c>
      <c r="P287" s="156">
        <v>0</v>
      </c>
      <c r="Q287" s="156">
        <v>0</v>
      </c>
      <c r="R287" s="158">
        <v>1</v>
      </c>
      <c r="S287" s="159">
        <v>24</v>
      </c>
      <c r="T287" s="159">
        <v>64</v>
      </c>
      <c r="U287" s="159">
        <v>52</v>
      </c>
      <c r="V287" s="159">
        <v>63</v>
      </c>
      <c r="W287" s="159">
        <v>77</v>
      </c>
      <c r="X287" s="157">
        <v>21.05</v>
      </c>
    </row>
    <row r="288" spans="1:24" s="154" customFormat="1" ht="11.35">
      <c r="A288" s="152">
        <v>275</v>
      </c>
      <c r="B288" s="152">
        <v>201</v>
      </c>
      <c r="C288" s="152">
        <v>14820</v>
      </c>
      <c r="D288" s="153">
        <v>105.85714285714286</v>
      </c>
      <c r="E288" s="153">
        <v>52.900418383594115</v>
      </c>
      <c r="F288" s="155">
        <v>16330.554000000002</v>
      </c>
      <c r="G288" s="155">
        <v>354785.00389999984</v>
      </c>
      <c r="H288" s="155">
        <v>2534.1785992857131</v>
      </c>
      <c r="I288" s="155">
        <v>3380.2577811926308</v>
      </c>
      <c r="J288" s="155">
        <v>1600</v>
      </c>
      <c r="K288" s="155">
        <v>181850</v>
      </c>
      <c r="L288" s="155">
        <v>1298.9285714285713</v>
      </c>
      <c r="M288" s="155">
        <v>263.9263479901395</v>
      </c>
      <c r="N288" s="156">
        <v>0</v>
      </c>
      <c r="O288" s="156">
        <v>0</v>
      </c>
      <c r="P288" s="156">
        <v>0</v>
      </c>
      <c r="Q288" s="156">
        <v>0</v>
      </c>
      <c r="R288" s="158">
        <v>1</v>
      </c>
      <c r="S288" s="159">
        <v>21</v>
      </c>
      <c r="T288" s="159">
        <v>66</v>
      </c>
      <c r="U288" s="159">
        <v>53</v>
      </c>
      <c r="V288" s="159">
        <v>69</v>
      </c>
      <c r="W288" s="159">
        <v>71</v>
      </c>
      <c r="X288" s="157">
        <v>20.8</v>
      </c>
    </row>
    <row r="289" spans="1:24" s="154" customFormat="1" ht="11.35">
      <c r="A289" s="152">
        <v>276</v>
      </c>
      <c r="B289" s="152">
        <v>204</v>
      </c>
      <c r="C289" s="152">
        <v>13812</v>
      </c>
      <c r="D289" s="153">
        <v>98.657142857142858</v>
      </c>
      <c r="E289" s="153">
        <v>67.925241536715731</v>
      </c>
      <c r="F289" s="155">
        <v>17936.838000000003</v>
      </c>
      <c r="G289" s="155">
        <v>353434.53550000006</v>
      </c>
      <c r="H289" s="155">
        <v>2524.5323964285717</v>
      </c>
      <c r="I289" s="155">
        <v>3912.5742981275803</v>
      </c>
      <c r="J289" s="155">
        <v>1600</v>
      </c>
      <c r="K289" s="155">
        <v>178350</v>
      </c>
      <c r="L289" s="155">
        <v>1273.9285714285713</v>
      </c>
      <c r="M289" s="155">
        <v>260.22042794570672</v>
      </c>
      <c r="N289" s="156">
        <v>3</v>
      </c>
      <c r="O289" s="156">
        <v>6</v>
      </c>
      <c r="P289" s="156">
        <v>4.2857142857142858E-2</v>
      </c>
      <c r="Q289" s="156">
        <v>0.35727643956068428</v>
      </c>
      <c r="R289" s="158">
        <v>0.99531615925058536</v>
      </c>
      <c r="S289" s="159">
        <v>23</v>
      </c>
      <c r="T289" s="159">
        <v>71</v>
      </c>
      <c r="U289" s="159">
        <v>46</v>
      </c>
      <c r="V289" s="159">
        <v>64</v>
      </c>
      <c r="W289" s="159">
        <v>76</v>
      </c>
      <c r="X289" s="157">
        <v>21.35</v>
      </c>
    </row>
    <row r="290" spans="1:24" s="154" customFormat="1" ht="11.35">
      <c r="A290" s="152">
        <v>277</v>
      </c>
      <c r="B290" s="152">
        <v>33</v>
      </c>
      <c r="C290" s="152">
        <v>1119</v>
      </c>
      <c r="D290" s="153">
        <v>7.9928571428571429</v>
      </c>
      <c r="E290" s="153">
        <v>7.066484303463759</v>
      </c>
      <c r="F290" s="155">
        <v>1338.5700000000002</v>
      </c>
      <c r="G290" s="155">
        <v>18760.802200000002</v>
      </c>
      <c r="H290" s="155">
        <v>134.00573</v>
      </c>
      <c r="I290" s="155">
        <v>210.04860253128561</v>
      </c>
      <c r="J290" s="155">
        <v>1600</v>
      </c>
      <c r="K290" s="155">
        <v>171500</v>
      </c>
      <c r="L290" s="155">
        <v>1225</v>
      </c>
      <c r="M290" s="155">
        <v>284.96497323569969</v>
      </c>
      <c r="N290" s="156">
        <v>6</v>
      </c>
      <c r="O290" s="156">
        <v>27</v>
      </c>
      <c r="P290" s="156">
        <v>0.19285714285714287</v>
      </c>
      <c r="Q290" s="156">
        <v>0.8214430938436531</v>
      </c>
      <c r="R290" s="158">
        <v>0.9767441860465117</v>
      </c>
      <c r="S290" s="159">
        <v>38</v>
      </c>
      <c r="T290" s="159">
        <v>60</v>
      </c>
      <c r="U290" s="159">
        <v>42</v>
      </c>
      <c r="V290" s="159">
        <v>67</v>
      </c>
      <c r="W290" s="159">
        <v>73</v>
      </c>
      <c r="X290" s="157">
        <v>19.350000000000001</v>
      </c>
    </row>
    <row r="291" spans="1:24" s="154" customFormat="1" ht="11.35">
      <c r="A291" s="152">
        <v>278</v>
      </c>
      <c r="B291" s="152">
        <v>159</v>
      </c>
      <c r="C291" s="152">
        <v>11898</v>
      </c>
      <c r="D291" s="153">
        <v>84.98571428571428</v>
      </c>
      <c r="E291" s="153">
        <v>47.066153614172549</v>
      </c>
      <c r="F291" s="155">
        <v>12850.272000000003</v>
      </c>
      <c r="G291" s="155">
        <v>266307.01419999992</v>
      </c>
      <c r="H291" s="155">
        <v>1902.1929585714279</v>
      </c>
      <c r="I291" s="155">
        <v>2773.7045395224868</v>
      </c>
      <c r="J291" s="155">
        <v>1600</v>
      </c>
      <c r="K291" s="155">
        <v>180850</v>
      </c>
      <c r="L291" s="155">
        <v>1291.7857142857142</v>
      </c>
      <c r="M291" s="155">
        <v>246.16561032792373</v>
      </c>
      <c r="N291" s="156">
        <v>3</v>
      </c>
      <c r="O291" s="156">
        <v>3</v>
      </c>
      <c r="P291" s="156">
        <v>2.1428571428571429E-2</v>
      </c>
      <c r="Q291" s="156">
        <v>0.25354627641855498</v>
      </c>
      <c r="R291" s="158">
        <v>0.99752475247524752</v>
      </c>
      <c r="S291" s="159">
        <v>17</v>
      </c>
      <c r="T291" s="159">
        <v>76</v>
      </c>
      <c r="U291" s="159">
        <v>47</v>
      </c>
      <c r="V291" s="159">
        <v>73</v>
      </c>
      <c r="W291" s="159">
        <v>67</v>
      </c>
      <c r="X291" s="157">
        <v>20.2</v>
      </c>
    </row>
    <row r="292" spans="1:24" s="154" customFormat="1" ht="11.35">
      <c r="A292" s="152">
        <v>279</v>
      </c>
      <c r="B292" s="152">
        <v>189</v>
      </c>
      <c r="C292" s="152">
        <v>14070</v>
      </c>
      <c r="D292" s="153">
        <v>100.5</v>
      </c>
      <c r="E292" s="153">
        <v>57.48524990668939</v>
      </c>
      <c r="F292" s="155">
        <v>16330.554000000002</v>
      </c>
      <c r="G292" s="155">
        <v>307277.66729999997</v>
      </c>
      <c r="H292" s="155">
        <v>2194.8404807142856</v>
      </c>
      <c r="I292" s="155">
        <v>3313.8395402991277</v>
      </c>
      <c r="J292" s="155">
        <v>1600</v>
      </c>
      <c r="K292" s="155">
        <v>177100</v>
      </c>
      <c r="L292" s="155">
        <v>1265</v>
      </c>
      <c r="M292" s="155">
        <v>280.33253634790913</v>
      </c>
      <c r="N292" s="156">
        <v>3</v>
      </c>
      <c r="O292" s="156">
        <v>3</v>
      </c>
      <c r="P292" s="156">
        <v>2.1428571428571429E-2</v>
      </c>
      <c r="Q292" s="156">
        <v>0.25354627641855498</v>
      </c>
      <c r="R292" s="158">
        <v>0.99758454106280192</v>
      </c>
      <c r="S292" s="159">
        <v>30</v>
      </c>
      <c r="T292" s="159">
        <v>61</v>
      </c>
      <c r="U292" s="159">
        <v>49</v>
      </c>
      <c r="V292" s="159">
        <v>70</v>
      </c>
      <c r="W292" s="159">
        <v>70</v>
      </c>
      <c r="X292" s="157">
        <v>20.7</v>
      </c>
    </row>
    <row r="293" spans="1:24" s="154" customFormat="1" ht="11.35">
      <c r="A293" s="152">
        <v>280</v>
      </c>
      <c r="B293" s="152">
        <v>183</v>
      </c>
      <c r="C293" s="152">
        <v>13926</v>
      </c>
      <c r="D293" s="153">
        <v>99.471428571428575</v>
      </c>
      <c r="E293" s="153">
        <v>49.892033483701049</v>
      </c>
      <c r="F293" s="155">
        <v>15795.126000000002</v>
      </c>
      <c r="G293" s="155">
        <v>352021.60049999994</v>
      </c>
      <c r="H293" s="155">
        <v>2514.440003571428</v>
      </c>
      <c r="I293" s="155">
        <v>3407.2929322270729</v>
      </c>
      <c r="J293" s="155">
        <v>1600</v>
      </c>
      <c r="K293" s="155">
        <v>178050</v>
      </c>
      <c r="L293" s="155">
        <v>1271.7857142857142</v>
      </c>
      <c r="M293" s="155">
        <v>266.35095541245272</v>
      </c>
      <c r="N293" s="156">
        <v>0</v>
      </c>
      <c r="O293" s="156">
        <v>0</v>
      </c>
      <c r="P293" s="156">
        <v>0</v>
      </c>
      <c r="Q293" s="156">
        <v>0</v>
      </c>
      <c r="R293" s="158">
        <v>1</v>
      </c>
      <c r="S293" s="159">
        <v>25</v>
      </c>
      <c r="T293" s="159">
        <v>68</v>
      </c>
      <c r="U293" s="159">
        <v>47</v>
      </c>
      <c r="V293" s="159">
        <v>63</v>
      </c>
      <c r="W293" s="159">
        <v>77</v>
      </c>
      <c r="X293" s="157">
        <v>20.55</v>
      </c>
    </row>
    <row r="294" spans="1:24" s="154" customFormat="1" ht="11.35">
      <c r="A294" s="152">
        <v>281</v>
      </c>
      <c r="B294" s="152">
        <v>171</v>
      </c>
      <c r="C294" s="152">
        <v>8697</v>
      </c>
      <c r="D294" s="153">
        <v>62.121428571428574</v>
      </c>
      <c r="E294" s="153">
        <v>47.415728783537617</v>
      </c>
      <c r="F294" s="155">
        <v>14456.556000000002</v>
      </c>
      <c r="G294" s="155">
        <v>228681.29880000005</v>
      </c>
      <c r="H294" s="155">
        <v>1633.437848571429</v>
      </c>
      <c r="I294" s="155">
        <v>2678.5751711331181</v>
      </c>
      <c r="J294" s="155">
        <v>1600</v>
      </c>
      <c r="K294" s="155">
        <v>180550</v>
      </c>
      <c r="L294" s="155">
        <v>1289.6428571428571</v>
      </c>
      <c r="M294" s="155">
        <v>281.08835425583317</v>
      </c>
      <c r="N294" s="156">
        <v>6</v>
      </c>
      <c r="O294" s="156">
        <v>12</v>
      </c>
      <c r="P294" s="156">
        <v>8.5714285714285715E-2</v>
      </c>
      <c r="Q294" s="156">
        <v>0.61732439947157391</v>
      </c>
      <c r="R294" s="158">
        <v>0.99040767386091133</v>
      </c>
      <c r="S294" s="159">
        <v>27</v>
      </c>
      <c r="T294" s="159">
        <v>58</v>
      </c>
      <c r="U294" s="159">
        <v>55</v>
      </c>
      <c r="V294" s="159">
        <v>67</v>
      </c>
      <c r="W294" s="159">
        <v>73</v>
      </c>
      <c r="X294" s="157">
        <v>20.85</v>
      </c>
    </row>
    <row r="295" spans="1:24" s="154" customFormat="1" ht="11.35">
      <c r="A295" s="152">
        <v>282</v>
      </c>
      <c r="B295" s="152">
        <v>90</v>
      </c>
      <c r="C295" s="152">
        <v>6459</v>
      </c>
      <c r="D295" s="153">
        <v>46.135714285714286</v>
      </c>
      <c r="E295" s="153">
        <v>26.603729579584879</v>
      </c>
      <c r="F295" s="155">
        <v>8031.420000000001</v>
      </c>
      <c r="G295" s="155">
        <v>153560.75039999999</v>
      </c>
      <c r="H295" s="155">
        <v>1096.8625028571428</v>
      </c>
      <c r="I295" s="155">
        <v>1814.7338824091821</v>
      </c>
      <c r="J295" s="155">
        <v>1600</v>
      </c>
      <c r="K295" s="155">
        <v>175350</v>
      </c>
      <c r="L295" s="155">
        <v>1252.5</v>
      </c>
      <c r="M295" s="155">
        <v>290.64088202136719</v>
      </c>
      <c r="N295" s="156">
        <v>3</v>
      </c>
      <c r="O295" s="156">
        <v>15</v>
      </c>
      <c r="P295" s="156">
        <v>0.10714285714285714</v>
      </c>
      <c r="Q295" s="156">
        <v>0.55872965588545476</v>
      </c>
      <c r="R295" s="158">
        <v>0.98734177215189878</v>
      </c>
      <c r="S295" s="159">
        <v>35</v>
      </c>
      <c r="T295" s="159">
        <v>56</v>
      </c>
      <c r="U295" s="159">
        <v>49</v>
      </c>
      <c r="V295" s="159">
        <v>81</v>
      </c>
      <c r="W295" s="159">
        <v>59</v>
      </c>
      <c r="X295" s="157">
        <v>19.75</v>
      </c>
    </row>
    <row r="296" spans="1:24" s="154" customFormat="1" ht="11.35">
      <c r="A296" s="152">
        <v>283</v>
      </c>
      <c r="B296" s="152">
        <v>219</v>
      </c>
      <c r="C296" s="152">
        <v>16275</v>
      </c>
      <c r="D296" s="153">
        <v>116.25</v>
      </c>
      <c r="E296" s="153">
        <v>65.097284696215581</v>
      </c>
      <c r="F296" s="155">
        <v>19007.694000000003</v>
      </c>
      <c r="G296" s="155">
        <v>334107.07200000051</v>
      </c>
      <c r="H296" s="155">
        <v>2386.4790857142893</v>
      </c>
      <c r="I296" s="155">
        <v>3650.5797278630603</v>
      </c>
      <c r="J296" s="155">
        <v>1600</v>
      </c>
      <c r="K296" s="155">
        <v>173300</v>
      </c>
      <c r="L296" s="155">
        <v>1237.8571428571429</v>
      </c>
      <c r="M296" s="155">
        <v>279.31515866898729</v>
      </c>
      <c r="N296" s="156">
        <v>0</v>
      </c>
      <c r="O296" s="156">
        <v>0</v>
      </c>
      <c r="P296" s="156">
        <v>0</v>
      </c>
      <c r="Q296" s="156">
        <v>0</v>
      </c>
      <c r="R296" s="158">
        <v>1</v>
      </c>
      <c r="S296" s="159">
        <v>34</v>
      </c>
      <c r="T296" s="159">
        <v>63</v>
      </c>
      <c r="U296" s="159">
        <v>43</v>
      </c>
      <c r="V296" s="159">
        <v>73</v>
      </c>
      <c r="W296" s="159">
        <v>67</v>
      </c>
      <c r="X296" s="157">
        <v>20.8</v>
      </c>
    </row>
    <row r="297" spans="1:24" s="154" customFormat="1" ht="11.35">
      <c r="A297" s="152">
        <v>284</v>
      </c>
      <c r="B297" s="152">
        <v>138</v>
      </c>
      <c r="C297" s="152">
        <v>7653</v>
      </c>
      <c r="D297" s="153">
        <v>54.664285714285711</v>
      </c>
      <c r="E297" s="153">
        <v>43.852370175279269</v>
      </c>
      <c r="F297" s="155">
        <v>12047.130000000001</v>
      </c>
      <c r="G297" s="155">
        <v>176108.21840000001</v>
      </c>
      <c r="H297" s="155">
        <v>1257.9158457142858</v>
      </c>
      <c r="I297" s="155">
        <v>2371.3680774184036</v>
      </c>
      <c r="J297" s="155">
        <v>1600</v>
      </c>
      <c r="K297" s="155">
        <v>173600</v>
      </c>
      <c r="L297" s="155">
        <v>1240</v>
      </c>
      <c r="M297" s="155">
        <v>273.74303972623881</v>
      </c>
      <c r="N297" s="156">
        <v>0</v>
      </c>
      <c r="O297" s="156">
        <v>0</v>
      </c>
      <c r="P297" s="156">
        <v>0</v>
      </c>
      <c r="Q297" s="156">
        <v>0</v>
      </c>
      <c r="R297" s="158">
        <v>1</v>
      </c>
      <c r="S297" s="159">
        <v>32</v>
      </c>
      <c r="T297" s="159">
        <v>66</v>
      </c>
      <c r="U297" s="159">
        <v>42</v>
      </c>
      <c r="V297" s="159">
        <v>74</v>
      </c>
      <c r="W297" s="159">
        <v>66</v>
      </c>
      <c r="X297" s="157">
        <v>19.95</v>
      </c>
    </row>
    <row r="298" spans="1:24" s="154" customFormat="1" ht="11.35">
      <c r="A298" s="152">
        <v>285</v>
      </c>
      <c r="B298" s="152">
        <v>120</v>
      </c>
      <c r="C298" s="152">
        <v>6045</v>
      </c>
      <c r="D298" s="153">
        <v>43.178571428571431</v>
      </c>
      <c r="E298" s="153">
        <v>38.344006661607033</v>
      </c>
      <c r="F298" s="155">
        <v>9905.4180000000015</v>
      </c>
      <c r="G298" s="155">
        <v>137240.60749999998</v>
      </c>
      <c r="H298" s="155">
        <v>980.29005357142842</v>
      </c>
      <c r="I298" s="155">
        <v>1703.8622298118717</v>
      </c>
      <c r="J298" s="155">
        <v>1600</v>
      </c>
      <c r="K298" s="155">
        <v>177200</v>
      </c>
      <c r="L298" s="155">
        <v>1265.7142857142858</v>
      </c>
      <c r="M298" s="155">
        <v>287.32740920806685</v>
      </c>
      <c r="N298" s="156">
        <v>6</v>
      </c>
      <c r="O298" s="156">
        <v>9</v>
      </c>
      <c r="P298" s="156">
        <v>6.4285714285714279E-2</v>
      </c>
      <c r="Q298" s="156">
        <v>0.56531285392783426</v>
      </c>
      <c r="R298" s="158">
        <v>0.99277108433734951</v>
      </c>
      <c r="S298" s="159">
        <v>32</v>
      </c>
      <c r="T298" s="159">
        <v>57</v>
      </c>
      <c r="U298" s="159">
        <v>51</v>
      </c>
      <c r="V298" s="159">
        <v>71</v>
      </c>
      <c r="W298" s="159">
        <v>69</v>
      </c>
      <c r="X298" s="157">
        <v>20.75</v>
      </c>
    </row>
    <row r="299" spans="1:24" s="154" customFormat="1" ht="11.35">
      <c r="A299" s="152">
        <v>286</v>
      </c>
      <c r="B299" s="152">
        <v>216</v>
      </c>
      <c r="C299" s="152">
        <v>17034</v>
      </c>
      <c r="D299" s="153">
        <v>121.67142857142858</v>
      </c>
      <c r="E299" s="153">
        <v>60.628298217145201</v>
      </c>
      <c r="F299" s="155">
        <v>18739.980000000003</v>
      </c>
      <c r="G299" s="155">
        <v>438020.26110000018</v>
      </c>
      <c r="H299" s="155">
        <v>3128.7161507142869</v>
      </c>
      <c r="I299" s="155">
        <v>4356.0164363603062</v>
      </c>
      <c r="J299" s="155">
        <v>1600</v>
      </c>
      <c r="K299" s="155">
        <v>184000</v>
      </c>
      <c r="L299" s="155">
        <v>1314.2857142857142</v>
      </c>
      <c r="M299" s="155">
        <v>279.66357707290507</v>
      </c>
      <c r="N299" s="156">
        <v>0</v>
      </c>
      <c r="O299" s="156">
        <v>0</v>
      </c>
      <c r="P299" s="156">
        <v>0</v>
      </c>
      <c r="Q299" s="156">
        <v>0</v>
      </c>
      <c r="R299" s="158">
        <v>1</v>
      </c>
      <c r="S299" s="159">
        <v>24</v>
      </c>
      <c r="T299" s="159">
        <v>55</v>
      </c>
      <c r="U299" s="159">
        <v>61</v>
      </c>
      <c r="V299" s="159">
        <v>76</v>
      </c>
      <c r="W299" s="159">
        <v>64</v>
      </c>
      <c r="X299" s="157">
        <v>20.85</v>
      </c>
    </row>
    <row r="300" spans="1:24" s="154" customFormat="1" ht="11.35">
      <c r="A300" s="152">
        <v>287</v>
      </c>
      <c r="B300" s="152">
        <v>237</v>
      </c>
      <c r="C300" s="152">
        <v>16947</v>
      </c>
      <c r="D300" s="153">
        <v>121.05</v>
      </c>
      <c r="E300" s="153">
        <v>71.431138545852917</v>
      </c>
      <c r="F300" s="155">
        <v>21149.406000000003</v>
      </c>
      <c r="G300" s="155">
        <v>425248.81600000028</v>
      </c>
      <c r="H300" s="155">
        <v>3037.4915428571449</v>
      </c>
      <c r="I300" s="155">
        <v>4467.0330698197322</v>
      </c>
      <c r="J300" s="155">
        <v>1600</v>
      </c>
      <c r="K300" s="155">
        <v>181000</v>
      </c>
      <c r="L300" s="155">
        <v>1292.8571428571429</v>
      </c>
      <c r="M300" s="155">
        <v>285.66289363082029</v>
      </c>
      <c r="N300" s="156">
        <v>3</v>
      </c>
      <c r="O300" s="156">
        <v>6</v>
      </c>
      <c r="P300" s="156">
        <v>4.2857142857142858E-2</v>
      </c>
      <c r="Q300" s="156">
        <v>0.35727643956068428</v>
      </c>
      <c r="R300" s="158">
        <v>0.99529411764705877</v>
      </c>
      <c r="S300" s="159">
        <v>28</v>
      </c>
      <c r="T300" s="159">
        <v>55</v>
      </c>
      <c r="U300" s="159">
        <v>57</v>
      </c>
      <c r="V300" s="159">
        <v>65</v>
      </c>
      <c r="W300" s="159">
        <v>75</v>
      </c>
      <c r="X300" s="157">
        <v>21.25</v>
      </c>
    </row>
    <row r="301" spans="1:24" s="154" customFormat="1" ht="11.35">
      <c r="A301" s="152">
        <v>288</v>
      </c>
      <c r="B301" s="152">
        <v>171</v>
      </c>
      <c r="C301" s="152">
        <v>10374</v>
      </c>
      <c r="D301" s="153">
        <v>74.099999999999994</v>
      </c>
      <c r="E301" s="153">
        <v>46.682503308069435</v>
      </c>
      <c r="F301" s="155">
        <v>14991.984000000002</v>
      </c>
      <c r="G301" s="155">
        <v>321759.5074</v>
      </c>
      <c r="H301" s="155">
        <v>2298.2821957142855</v>
      </c>
      <c r="I301" s="155">
        <v>3417.6525626215962</v>
      </c>
      <c r="J301" s="155">
        <v>1600</v>
      </c>
      <c r="K301" s="155">
        <v>183000</v>
      </c>
      <c r="L301" s="155">
        <v>1307.1428571428571</v>
      </c>
      <c r="M301" s="155">
        <v>290.656131260395</v>
      </c>
      <c r="N301" s="156">
        <v>0</v>
      </c>
      <c r="O301" s="156">
        <v>0</v>
      </c>
      <c r="P301" s="156">
        <v>0</v>
      </c>
      <c r="Q301" s="156">
        <v>0</v>
      </c>
      <c r="R301" s="158">
        <v>1</v>
      </c>
      <c r="S301" s="159">
        <v>28</v>
      </c>
      <c r="T301" s="159">
        <v>50</v>
      </c>
      <c r="U301" s="159">
        <v>62</v>
      </c>
      <c r="V301" s="159">
        <v>69</v>
      </c>
      <c r="W301" s="159">
        <v>71</v>
      </c>
      <c r="X301" s="157">
        <v>20.399999999999999</v>
      </c>
    </row>
    <row r="302" spans="1:24" s="154" customFormat="1" ht="11.35">
      <c r="A302" s="152">
        <v>289</v>
      </c>
      <c r="B302" s="152">
        <v>201</v>
      </c>
      <c r="C302" s="152">
        <v>15114</v>
      </c>
      <c r="D302" s="153">
        <v>107.95714285714286</v>
      </c>
      <c r="E302" s="153">
        <v>58.753585095398037</v>
      </c>
      <c r="F302" s="155">
        <v>16598.268000000004</v>
      </c>
      <c r="G302" s="155">
        <v>333620.72490000009</v>
      </c>
      <c r="H302" s="155">
        <v>2383.0051778571433</v>
      </c>
      <c r="I302" s="155">
        <v>3482.9486466494272</v>
      </c>
      <c r="J302" s="155">
        <v>1600</v>
      </c>
      <c r="K302" s="155">
        <v>178600</v>
      </c>
      <c r="L302" s="155">
        <v>1275.7142857142858</v>
      </c>
      <c r="M302" s="155">
        <v>249.99897224865819</v>
      </c>
      <c r="N302" s="156">
        <v>3</v>
      </c>
      <c r="O302" s="156">
        <v>3</v>
      </c>
      <c r="P302" s="156">
        <v>2.1428571428571429E-2</v>
      </c>
      <c r="Q302" s="156">
        <v>0.25354627641855498</v>
      </c>
      <c r="R302" s="158">
        <v>0.99753694581280783</v>
      </c>
      <c r="S302" s="159">
        <v>20</v>
      </c>
      <c r="T302" s="159">
        <v>76</v>
      </c>
      <c r="U302" s="159">
        <v>44</v>
      </c>
      <c r="V302" s="159">
        <v>76</v>
      </c>
      <c r="W302" s="159">
        <v>64</v>
      </c>
      <c r="X302" s="157">
        <v>20.3</v>
      </c>
    </row>
    <row r="303" spans="1:24" s="154" customFormat="1" ht="11.35">
      <c r="A303" s="152">
        <v>290</v>
      </c>
      <c r="B303" s="152">
        <v>180</v>
      </c>
      <c r="C303" s="152">
        <v>9312</v>
      </c>
      <c r="D303" s="153">
        <v>66.51428571428572</v>
      </c>
      <c r="E303" s="153">
        <v>48.072709575818017</v>
      </c>
      <c r="F303" s="155">
        <v>15795.126000000002</v>
      </c>
      <c r="G303" s="155">
        <v>214081.96199999997</v>
      </c>
      <c r="H303" s="155">
        <v>1529.1568714285713</v>
      </c>
      <c r="I303" s="155">
        <v>2827.5632552363841</v>
      </c>
      <c r="J303" s="155">
        <v>1600</v>
      </c>
      <c r="K303" s="155">
        <v>177250</v>
      </c>
      <c r="L303" s="155">
        <v>1266.0714285714287</v>
      </c>
      <c r="M303" s="155">
        <v>263.50350202735143</v>
      </c>
      <c r="N303" s="156">
        <v>3</v>
      </c>
      <c r="O303" s="156">
        <v>3</v>
      </c>
      <c r="P303" s="156">
        <v>2.1428571428571429E-2</v>
      </c>
      <c r="Q303" s="156">
        <v>0.25354627641855498</v>
      </c>
      <c r="R303" s="158">
        <v>0.9975669099756691</v>
      </c>
      <c r="S303" s="159">
        <v>25</v>
      </c>
      <c r="T303" s="159">
        <v>70</v>
      </c>
      <c r="U303" s="159">
        <v>45</v>
      </c>
      <c r="V303" s="159">
        <v>71</v>
      </c>
      <c r="W303" s="159">
        <v>69</v>
      </c>
      <c r="X303" s="157">
        <v>20.55</v>
      </c>
    </row>
    <row r="304" spans="1:24" s="154" customFormat="1" ht="11.35">
      <c r="A304" s="152">
        <v>291</v>
      </c>
      <c r="B304" s="152">
        <v>159</v>
      </c>
      <c r="C304" s="152">
        <v>9720</v>
      </c>
      <c r="D304" s="153">
        <v>69.428571428571431</v>
      </c>
      <c r="E304" s="153">
        <v>47.417196719197676</v>
      </c>
      <c r="F304" s="155">
        <v>13921.128000000002</v>
      </c>
      <c r="G304" s="155">
        <v>228742.27810000003</v>
      </c>
      <c r="H304" s="155">
        <v>1633.8734150000003</v>
      </c>
      <c r="I304" s="155">
        <v>2707.4307417133855</v>
      </c>
      <c r="J304" s="155">
        <v>1600</v>
      </c>
      <c r="K304" s="155">
        <v>175400</v>
      </c>
      <c r="L304" s="155">
        <v>1252.8571428571429</v>
      </c>
      <c r="M304" s="155">
        <v>294.05203306566568</v>
      </c>
      <c r="N304" s="156">
        <v>3</v>
      </c>
      <c r="O304" s="156">
        <v>3</v>
      </c>
      <c r="P304" s="156">
        <v>2.1428571428571429E-2</v>
      </c>
      <c r="Q304" s="156">
        <v>0.25354627641855498</v>
      </c>
      <c r="R304" s="158">
        <v>0.9975609756097561</v>
      </c>
      <c r="S304" s="159">
        <v>36</v>
      </c>
      <c r="T304" s="159">
        <v>54</v>
      </c>
      <c r="U304" s="159">
        <v>50</v>
      </c>
      <c r="V304" s="159">
        <v>75</v>
      </c>
      <c r="W304" s="159">
        <v>65</v>
      </c>
      <c r="X304" s="157">
        <v>20.5</v>
      </c>
    </row>
    <row r="305" spans="1:24" s="154" customFormat="1" ht="11.35">
      <c r="A305" s="152">
        <v>292</v>
      </c>
      <c r="B305" s="152">
        <v>231</v>
      </c>
      <c r="C305" s="152">
        <v>17172</v>
      </c>
      <c r="D305" s="153">
        <v>122.65714285714286</v>
      </c>
      <c r="E305" s="153">
        <v>84.062478599698494</v>
      </c>
      <c r="F305" s="155">
        <v>20613.978000000003</v>
      </c>
      <c r="G305" s="155">
        <v>406913.38160000002</v>
      </c>
      <c r="H305" s="155">
        <v>2906.5241542857143</v>
      </c>
      <c r="I305" s="155">
        <v>4814.7418016172878</v>
      </c>
      <c r="J305" s="155">
        <v>1600</v>
      </c>
      <c r="K305" s="155">
        <v>174700</v>
      </c>
      <c r="L305" s="155">
        <v>1247.8571428571429</v>
      </c>
      <c r="M305" s="155">
        <v>271.34566267705191</v>
      </c>
      <c r="N305" s="156">
        <v>6</v>
      </c>
      <c r="O305" s="156">
        <v>21</v>
      </c>
      <c r="P305" s="156">
        <v>0.15</v>
      </c>
      <c r="Q305" s="156">
        <v>0.74837954437975063</v>
      </c>
      <c r="R305" s="158">
        <v>0.98329355608591884</v>
      </c>
      <c r="S305" s="159">
        <v>30</v>
      </c>
      <c r="T305" s="159">
        <v>67</v>
      </c>
      <c r="U305" s="159">
        <v>43</v>
      </c>
      <c r="V305" s="159">
        <v>74</v>
      </c>
      <c r="W305" s="159">
        <v>66</v>
      </c>
      <c r="X305" s="157">
        <v>20.95</v>
      </c>
    </row>
    <row r="306" spans="1:24" s="154" customFormat="1" ht="11.35">
      <c r="A306" s="152">
        <v>293</v>
      </c>
      <c r="B306" s="152">
        <v>201</v>
      </c>
      <c r="C306" s="152">
        <v>15597</v>
      </c>
      <c r="D306" s="153">
        <v>111.40714285714286</v>
      </c>
      <c r="E306" s="153">
        <v>58.215785200014821</v>
      </c>
      <c r="F306" s="155">
        <v>17401.410000000003</v>
      </c>
      <c r="G306" s="155">
        <v>374277.55770000006</v>
      </c>
      <c r="H306" s="155">
        <v>2673.4111264285721</v>
      </c>
      <c r="I306" s="155">
        <v>3838.4120405304479</v>
      </c>
      <c r="J306" s="155">
        <v>1600</v>
      </c>
      <c r="K306" s="155">
        <v>176350</v>
      </c>
      <c r="L306" s="155">
        <v>1259.6428571428571</v>
      </c>
      <c r="M306" s="155">
        <v>281.04996026407798</v>
      </c>
      <c r="N306" s="156">
        <v>6</v>
      </c>
      <c r="O306" s="156">
        <v>6</v>
      </c>
      <c r="P306" s="156">
        <v>4.2857142857142858E-2</v>
      </c>
      <c r="Q306" s="156">
        <v>0.50709255283710997</v>
      </c>
      <c r="R306" s="158">
        <v>0.99516908212560384</v>
      </c>
      <c r="S306" s="159">
        <v>31</v>
      </c>
      <c r="T306" s="159">
        <v>61</v>
      </c>
      <c r="U306" s="159">
        <v>48</v>
      </c>
      <c r="V306" s="159">
        <v>66</v>
      </c>
      <c r="W306" s="159">
        <v>74</v>
      </c>
      <c r="X306" s="157">
        <v>20.7</v>
      </c>
    </row>
    <row r="307" spans="1:24" s="154" customFormat="1" ht="11.35">
      <c r="A307" s="152">
        <v>294</v>
      </c>
      <c r="B307" s="152">
        <v>177</v>
      </c>
      <c r="C307" s="152">
        <v>10941</v>
      </c>
      <c r="D307" s="153">
        <v>78.150000000000006</v>
      </c>
      <c r="E307" s="153">
        <v>52.003033254089125</v>
      </c>
      <c r="F307" s="155">
        <v>13921.128000000002</v>
      </c>
      <c r="G307" s="155">
        <v>225516.32439999995</v>
      </c>
      <c r="H307" s="155">
        <v>1610.8308885714282</v>
      </c>
      <c r="I307" s="155">
        <v>2565.2060878306302</v>
      </c>
      <c r="J307" s="155">
        <v>1600</v>
      </c>
      <c r="K307" s="155">
        <v>173200</v>
      </c>
      <c r="L307" s="155">
        <v>1237.1428571428571</v>
      </c>
      <c r="M307" s="155">
        <v>272.04074418251224</v>
      </c>
      <c r="N307" s="156">
        <v>3</v>
      </c>
      <c r="O307" s="156">
        <v>12</v>
      </c>
      <c r="P307" s="156">
        <v>8.5714285714285715E-2</v>
      </c>
      <c r="Q307" s="156">
        <v>0.50159048167328846</v>
      </c>
      <c r="R307" s="158">
        <v>0.99009900990099009</v>
      </c>
      <c r="S307" s="159">
        <v>32</v>
      </c>
      <c r="T307" s="159">
        <v>67</v>
      </c>
      <c r="U307" s="159">
        <v>41</v>
      </c>
      <c r="V307" s="159">
        <v>68</v>
      </c>
      <c r="W307" s="159">
        <v>72</v>
      </c>
      <c r="X307" s="157">
        <v>20.2</v>
      </c>
    </row>
    <row r="308" spans="1:24" s="154" customFormat="1" ht="11.35">
      <c r="A308" s="152">
        <v>295</v>
      </c>
      <c r="B308" s="152">
        <v>240</v>
      </c>
      <c r="C308" s="152">
        <v>15063</v>
      </c>
      <c r="D308" s="153">
        <v>107.59285714285714</v>
      </c>
      <c r="E308" s="153">
        <v>68.317908627679913</v>
      </c>
      <c r="F308" s="155">
        <v>21417.120000000003</v>
      </c>
      <c r="G308" s="155">
        <v>410344.58270000009</v>
      </c>
      <c r="H308" s="155">
        <v>2931.0327335714292</v>
      </c>
      <c r="I308" s="155">
        <v>4331.0112486944445</v>
      </c>
      <c r="J308" s="155">
        <v>1600</v>
      </c>
      <c r="K308" s="155">
        <v>182700</v>
      </c>
      <c r="L308" s="155">
        <v>1305</v>
      </c>
      <c r="M308" s="155">
        <v>269.71207669762725</v>
      </c>
      <c r="N308" s="156">
        <v>0</v>
      </c>
      <c r="O308" s="156">
        <v>0</v>
      </c>
      <c r="P308" s="156">
        <v>0</v>
      </c>
      <c r="Q308" s="156">
        <v>0</v>
      </c>
      <c r="R308" s="158">
        <v>1</v>
      </c>
      <c r="S308" s="159">
        <v>22</v>
      </c>
      <c r="T308" s="159">
        <v>62</v>
      </c>
      <c r="U308" s="159">
        <v>56</v>
      </c>
      <c r="V308" s="159">
        <v>67</v>
      </c>
      <c r="W308" s="159">
        <v>73</v>
      </c>
      <c r="X308" s="157">
        <v>21.2</v>
      </c>
    </row>
    <row r="309" spans="1:24" s="154" customFormat="1" ht="11.35">
      <c r="A309" s="152">
        <v>296</v>
      </c>
      <c r="B309" s="152">
        <v>213</v>
      </c>
      <c r="C309" s="152">
        <v>15042</v>
      </c>
      <c r="D309" s="153">
        <v>107.44285714285714</v>
      </c>
      <c r="E309" s="153">
        <v>66.784661081769244</v>
      </c>
      <c r="F309" s="155">
        <v>18739.980000000003</v>
      </c>
      <c r="G309" s="155">
        <v>375433.18980000005</v>
      </c>
      <c r="H309" s="155">
        <v>2681.6656414285717</v>
      </c>
      <c r="I309" s="155">
        <v>3993.9676927086584</v>
      </c>
      <c r="J309" s="155">
        <v>1600</v>
      </c>
      <c r="K309" s="155">
        <v>180350</v>
      </c>
      <c r="L309" s="155">
        <v>1288.2142857142858</v>
      </c>
      <c r="M309" s="155">
        <v>266.715346490304</v>
      </c>
      <c r="N309" s="156">
        <v>0</v>
      </c>
      <c r="O309" s="156">
        <v>0</v>
      </c>
      <c r="P309" s="156">
        <v>0</v>
      </c>
      <c r="Q309" s="156">
        <v>0</v>
      </c>
      <c r="R309" s="158">
        <v>1</v>
      </c>
      <c r="S309" s="159">
        <v>23</v>
      </c>
      <c r="T309" s="159">
        <v>66</v>
      </c>
      <c r="U309" s="159">
        <v>51</v>
      </c>
      <c r="V309" s="159">
        <v>73</v>
      </c>
      <c r="W309" s="159">
        <v>67</v>
      </c>
      <c r="X309" s="157">
        <v>21.25</v>
      </c>
    </row>
    <row r="310" spans="1:24" s="154" customFormat="1" ht="11.35">
      <c r="A310" s="152">
        <v>297</v>
      </c>
      <c r="B310" s="152">
        <v>162</v>
      </c>
      <c r="C310" s="152">
        <v>12027</v>
      </c>
      <c r="D310" s="153">
        <v>85.907142857142858</v>
      </c>
      <c r="E310" s="153">
        <v>38.575516227390409</v>
      </c>
      <c r="F310" s="155">
        <v>14188.842000000002</v>
      </c>
      <c r="G310" s="155">
        <v>259963.67970000004</v>
      </c>
      <c r="H310" s="155">
        <v>1856.8834264285717</v>
      </c>
      <c r="I310" s="155">
        <v>2772.352689856953</v>
      </c>
      <c r="J310" s="155">
        <v>1600</v>
      </c>
      <c r="K310" s="155">
        <v>176800</v>
      </c>
      <c r="L310" s="155">
        <v>1262.8571428571429</v>
      </c>
      <c r="M310" s="155">
        <v>285.96494657219256</v>
      </c>
      <c r="N310" s="156">
        <v>0</v>
      </c>
      <c r="O310" s="156">
        <v>0</v>
      </c>
      <c r="P310" s="156">
        <v>0</v>
      </c>
      <c r="Q310" s="156">
        <v>0</v>
      </c>
      <c r="R310" s="158">
        <v>1</v>
      </c>
      <c r="S310" s="159">
        <v>32</v>
      </c>
      <c r="T310" s="159">
        <v>58</v>
      </c>
      <c r="U310" s="159">
        <v>50</v>
      </c>
      <c r="V310" s="159">
        <v>76</v>
      </c>
      <c r="W310" s="159">
        <v>64</v>
      </c>
      <c r="X310" s="157">
        <v>20.8</v>
      </c>
    </row>
    <row r="311" spans="1:24" s="154" customFormat="1" ht="11.35">
      <c r="A311" s="152">
        <v>298</v>
      </c>
      <c r="B311" s="152">
        <v>177</v>
      </c>
      <c r="C311" s="152">
        <v>11553</v>
      </c>
      <c r="D311" s="153">
        <v>82.521428571428572</v>
      </c>
      <c r="E311" s="153">
        <v>51.196401044984498</v>
      </c>
      <c r="F311" s="155">
        <v>15527.412000000002</v>
      </c>
      <c r="G311" s="155">
        <v>322109.0229000001</v>
      </c>
      <c r="H311" s="155">
        <v>2300.7787350000008</v>
      </c>
      <c r="I311" s="155">
        <v>3496.5141790340776</v>
      </c>
      <c r="J311" s="155">
        <v>1600</v>
      </c>
      <c r="K311" s="155">
        <v>180250</v>
      </c>
      <c r="L311" s="155">
        <v>1287.5</v>
      </c>
      <c r="M311" s="155">
        <v>259.22719958984675</v>
      </c>
      <c r="N311" s="156">
        <v>3</v>
      </c>
      <c r="O311" s="156">
        <v>6</v>
      </c>
      <c r="P311" s="156">
        <v>4.2857142857142858E-2</v>
      </c>
      <c r="Q311" s="156">
        <v>0.35727643956068428</v>
      </c>
      <c r="R311" s="158">
        <v>0.99513381995133809</v>
      </c>
      <c r="S311" s="159">
        <v>21</v>
      </c>
      <c r="T311" s="159">
        <v>70</v>
      </c>
      <c r="U311" s="159">
        <v>49</v>
      </c>
      <c r="V311" s="159">
        <v>69</v>
      </c>
      <c r="W311" s="159">
        <v>71</v>
      </c>
      <c r="X311" s="157">
        <v>20.55</v>
      </c>
    </row>
    <row r="312" spans="1:24" s="154" customFormat="1" ht="11.35">
      <c r="A312" s="152">
        <v>299</v>
      </c>
      <c r="B312" s="152">
        <v>162</v>
      </c>
      <c r="C312" s="152">
        <v>9528</v>
      </c>
      <c r="D312" s="153">
        <v>68.057142857142864</v>
      </c>
      <c r="E312" s="153">
        <v>32.20276842037466</v>
      </c>
      <c r="F312" s="155">
        <v>14456.556000000002</v>
      </c>
      <c r="G312" s="155">
        <v>192371.84390000001</v>
      </c>
      <c r="H312" s="155">
        <v>1374.0845992857144</v>
      </c>
      <c r="I312" s="155">
        <v>2150.9443127997524</v>
      </c>
      <c r="J312" s="155">
        <v>1600</v>
      </c>
      <c r="K312" s="155">
        <v>171050</v>
      </c>
      <c r="L312" s="155">
        <v>1221.7857142857142</v>
      </c>
      <c r="M312" s="155">
        <v>279.59443355772396</v>
      </c>
      <c r="N312" s="156">
        <v>0</v>
      </c>
      <c r="O312" s="156">
        <v>0</v>
      </c>
      <c r="P312" s="156">
        <v>0</v>
      </c>
      <c r="Q312" s="156">
        <v>0</v>
      </c>
      <c r="R312" s="158">
        <v>1</v>
      </c>
      <c r="S312" s="159">
        <v>37</v>
      </c>
      <c r="T312" s="159">
        <v>63</v>
      </c>
      <c r="U312" s="159">
        <v>40</v>
      </c>
      <c r="V312" s="159">
        <v>65</v>
      </c>
      <c r="W312" s="159">
        <v>75</v>
      </c>
      <c r="X312" s="157">
        <v>20.2</v>
      </c>
    </row>
    <row r="313" spans="1:24" s="154" customFormat="1" ht="11.35">
      <c r="A313" s="152">
        <v>300</v>
      </c>
      <c r="B313" s="152">
        <v>252</v>
      </c>
      <c r="C313" s="152">
        <v>16236</v>
      </c>
      <c r="D313" s="153">
        <v>115.97142857142858</v>
      </c>
      <c r="E313" s="153">
        <v>69.582407316910533</v>
      </c>
      <c r="F313" s="155">
        <v>21952.548000000003</v>
      </c>
      <c r="G313" s="155">
        <v>354728.48650000012</v>
      </c>
      <c r="H313" s="155">
        <v>2533.7749035714296</v>
      </c>
      <c r="I313" s="155">
        <v>3578.5308295949758</v>
      </c>
      <c r="J313" s="155">
        <v>1600</v>
      </c>
      <c r="K313" s="155">
        <v>183850</v>
      </c>
      <c r="L313" s="155">
        <v>1313.2142857142858</v>
      </c>
      <c r="M313" s="155">
        <v>268.99832273859391</v>
      </c>
      <c r="N313" s="156">
        <v>0</v>
      </c>
      <c r="O313" s="156">
        <v>0</v>
      </c>
      <c r="P313" s="156">
        <v>0</v>
      </c>
      <c r="Q313" s="156">
        <v>0</v>
      </c>
      <c r="R313" s="158">
        <v>1</v>
      </c>
      <c r="S313" s="159">
        <v>21</v>
      </c>
      <c r="T313" s="159">
        <v>61</v>
      </c>
      <c r="U313" s="159">
        <v>58</v>
      </c>
      <c r="V313" s="159">
        <v>81</v>
      </c>
      <c r="W313" s="159">
        <v>59</v>
      </c>
      <c r="X313" s="157">
        <v>20.5</v>
      </c>
    </row>
    <row r="314" spans="1:24" s="154" customFormat="1" ht="11.35">
      <c r="A314" s="152">
        <v>301</v>
      </c>
      <c r="B314" s="152">
        <v>156</v>
      </c>
      <c r="C314" s="152">
        <v>10473</v>
      </c>
      <c r="D314" s="153">
        <v>74.807142857142864</v>
      </c>
      <c r="E314" s="153">
        <v>40.1303445403735</v>
      </c>
      <c r="F314" s="155">
        <v>12047.130000000001</v>
      </c>
      <c r="G314" s="155">
        <v>241189.49179999996</v>
      </c>
      <c r="H314" s="155">
        <v>1722.7820842857141</v>
      </c>
      <c r="I314" s="155">
        <v>2603.7134069692574</v>
      </c>
      <c r="J314" s="155">
        <v>1600</v>
      </c>
      <c r="K314" s="155">
        <v>174300</v>
      </c>
      <c r="L314" s="155">
        <v>1245</v>
      </c>
      <c r="M314" s="155">
        <v>269.71207669762725</v>
      </c>
      <c r="N314" s="156">
        <v>6</v>
      </c>
      <c r="O314" s="156">
        <v>6</v>
      </c>
      <c r="P314" s="156">
        <v>4.2857142857142858E-2</v>
      </c>
      <c r="Q314" s="156">
        <v>0.50709255283710997</v>
      </c>
      <c r="R314" s="158">
        <v>0.99504950495049493</v>
      </c>
      <c r="S314" s="159">
        <v>30</v>
      </c>
      <c r="T314" s="159">
        <v>68</v>
      </c>
      <c r="U314" s="159">
        <v>42</v>
      </c>
      <c r="V314" s="159">
        <v>60</v>
      </c>
      <c r="W314" s="159">
        <v>80</v>
      </c>
      <c r="X314" s="157">
        <v>20.2</v>
      </c>
    </row>
    <row r="315" spans="1:24" s="154" customFormat="1" ht="11.35">
      <c r="A315" s="152">
        <v>302</v>
      </c>
      <c r="B315" s="152">
        <v>165</v>
      </c>
      <c r="C315" s="152">
        <v>11457</v>
      </c>
      <c r="D315" s="153">
        <v>81.835714285714289</v>
      </c>
      <c r="E315" s="153">
        <v>54.333583386877649</v>
      </c>
      <c r="F315" s="155">
        <v>14724.270000000002</v>
      </c>
      <c r="G315" s="155">
        <v>278529.64559999993</v>
      </c>
      <c r="H315" s="155">
        <v>1989.497468571428</v>
      </c>
      <c r="I315" s="155">
        <v>3451.9395442679797</v>
      </c>
      <c r="J315" s="155">
        <v>1600</v>
      </c>
      <c r="K315" s="155">
        <v>178400</v>
      </c>
      <c r="L315" s="155">
        <v>1274.2857142857142</v>
      </c>
      <c r="M315" s="155">
        <v>263.99570210460234</v>
      </c>
      <c r="N315" s="156">
        <v>3</v>
      </c>
      <c r="O315" s="156">
        <v>3</v>
      </c>
      <c r="P315" s="156">
        <v>2.1428571428571429E-2</v>
      </c>
      <c r="Q315" s="156">
        <v>0.25354627641855498</v>
      </c>
      <c r="R315" s="158">
        <v>0.99749999999999994</v>
      </c>
      <c r="S315" s="159">
        <v>24</v>
      </c>
      <c r="T315" s="159">
        <v>69</v>
      </c>
      <c r="U315" s="159">
        <v>47</v>
      </c>
      <c r="V315" s="159">
        <v>79</v>
      </c>
      <c r="W315" s="159">
        <v>61</v>
      </c>
      <c r="X315" s="157">
        <v>20</v>
      </c>
    </row>
    <row r="316" spans="1:24" s="154" customFormat="1" ht="11.35">
      <c r="A316" s="152">
        <v>303</v>
      </c>
      <c r="B316" s="152">
        <v>189</v>
      </c>
      <c r="C316" s="152">
        <v>16845</v>
      </c>
      <c r="D316" s="153">
        <v>120.32142857142857</v>
      </c>
      <c r="E316" s="153">
        <v>53.612152044712445</v>
      </c>
      <c r="F316" s="155">
        <v>15259.698000000002</v>
      </c>
      <c r="G316" s="155">
        <v>356598.02259999997</v>
      </c>
      <c r="H316" s="155">
        <v>2547.1287328571425</v>
      </c>
      <c r="I316" s="155">
        <v>3347.5947667707892</v>
      </c>
      <c r="J316" s="155">
        <v>1600</v>
      </c>
      <c r="K316" s="155">
        <v>179600</v>
      </c>
      <c r="L316" s="155">
        <v>1282.8571428571429</v>
      </c>
      <c r="M316" s="155">
        <v>267.93719256058046</v>
      </c>
      <c r="N316" s="156">
        <v>3</v>
      </c>
      <c r="O316" s="156">
        <v>3</v>
      </c>
      <c r="P316" s="156">
        <v>2.1428571428571429E-2</v>
      </c>
      <c r="Q316" s="156">
        <v>0.25354627641855498</v>
      </c>
      <c r="R316" s="158">
        <v>0.99763593380614657</v>
      </c>
      <c r="S316" s="159">
        <v>24</v>
      </c>
      <c r="T316" s="159">
        <v>66</v>
      </c>
      <c r="U316" s="159">
        <v>50</v>
      </c>
      <c r="V316" s="159">
        <v>74</v>
      </c>
      <c r="W316" s="159">
        <v>66</v>
      </c>
      <c r="X316" s="157">
        <v>21.15</v>
      </c>
    </row>
    <row r="317" spans="1:24" s="154" customFormat="1" ht="11.35">
      <c r="A317" s="152">
        <v>304</v>
      </c>
      <c r="B317" s="152">
        <v>117</v>
      </c>
      <c r="C317" s="152">
        <v>7176</v>
      </c>
      <c r="D317" s="153">
        <v>51.25714285714286</v>
      </c>
      <c r="E317" s="153">
        <v>29.381727652327733</v>
      </c>
      <c r="F317" s="155">
        <v>8834.5620000000017</v>
      </c>
      <c r="G317" s="155">
        <v>191668.35100000008</v>
      </c>
      <c r="H317" s="155">
        <v>1369.0596500000006</v>
      </c>
      <c r="I317" s="155">
        <v>2043.7048029218433</v>
      </c>
      <c r="J317" s="155">
        <v>1600</v>
      </c>
      <c r="K317" s="155">
        <v>176600</v>
      </c>
      <c r="L317" s="155">
        <v>1261.4285714285713</v>
      </c>
      <c r="M317" s="155">
        <v>271.70808348490135</v>
      </c>
      <c r="N317" s="156">
        <v>6</v>
      </c>
      <c r="O317" s="156">
        <v>12</v>
      </c>
      <c r="P317" s="156">
        <v>8.5714285714285715E-2</v>
      </c>
      <c r="Q317" s="156">
        <v>0.61732439947157391</v>
      </c>
      <c r="R317" s="158">
        <v>0.99002493765586042</v>
      </c>
      <c r="S317" s="159">
        <v>28</v>
      </c>
      <c r="T317" s="159">
        <v>66</v>
      </c>
      <c r="U317" s="159">
        <v>46</v>
      </c>
      <c r="V317" s="159">
        <v>70</v>
      </c>
      <c r="W317" s="159">
        <v>70</v>
      </c>
      <c r="X317" s="157">
        <v>20.05</v>
      </c>
    </row>
    <row r="318" spans="1:24" s="154" customFormat="1" ht="11.35">
      <c r="A318" s="152">
        <v>305</v>
      </c>
      <c r="B318" s="152">
        <v>66</v>
      </c>
      <c r="C318" s="152">
        <v>3960</v>
      </c>
      <c r="D318" s="153">
        <v>28.285714285714285</v>
      </c>
      <c r="E318" s="153">
        <v>18.068727989009123</v>
      </c>
      <c r="F318" s="155">
        <v>4818.8520000000008</v>
      </c>
      <c r="G318" s="155">
        <v>106249.73739999995</v>
      </c>
      <c r="H318" s="155">
        <v>758.92669571428542</v>
      </c>
      <c r="I318" s="155">
        <v>1158.1909371719948</v>
      </c>
      <c r="J318" s="155">
        <v>1600</v>
      </c>
      <c r="K318" s="155">
        <v>176650</v>
      </c>
      <c r="L318" s="155">
        <v>1261.7857142857142</v>
      </c>
      <c r="M318" s="155">
        <v>275.34221442824327</v>
      </c>
      <c r="N318" s="156">
        <v>6</v>
      </c>
      <c r="O318" s="156">
        <v>18</v>
      </c>
      <c r="P318" s="156">
        <v>0.12857142857142856</v>
      </c>
      <c r="Q318" s="156">
        <v>0.79424963133491122</v>
      </c>
      <c r="R318" s="158">
        <v>0.9850746268656716</v>
      </c>
      <c r="S318" s="159">
        <v>29</v>
      </c>
      <c r="T318" s="159">
        <v>64</v>
      </c>
      <c r="U318" s="159">
        <v>47</v>
      </c>
      <c r="V318" s="159">
        <v>64</v>
      </c>
      <c r="W318" s="159">
        <v>76</v>
      </c>
      <c r="X318" s="157">
        <v>20.100000000000001</v>
      </c>
    </row>
    <row r="319" spans="1:24" s="154" customFormat="1" ht="11.35">
      <c r="A319" s="152">
        <v>306</v>
      </c>
      <c r="B319" s="152">
        <v>147</v>
      </c>
      <c r="C319" s="152">
        <v>11025</v>
      </c>
      <c r="D319" s="153">
        <v>78.75</v>
      </c>
      <c r="E319" s="153">
        <v>33.983306312271459</v>
      </c>
      <c r="F319" s="155">
        <v>12582.558000000003</v>
      </c>
      <c r="G319" s="155">
        <v>266775.51369999995</v>
      </c>
      <c r="H319" s="155">
        <v>1905.5393835714283</v>
      </c>
      <c r="I319" s="155">
        <v>2528.6229996821744</v>
      </c>
      <c r="J319" s="155">
        <v>1600</v>
      </c>
      <c r="K319" s="155">
        <v>181450</v>
      </c>
      <c r="L319" s="155">
        <v>1296.0714285714287</v>
      </c>
      <c r="M319" s="155">
        <v>262.80637188975891</v>
      </c>
      <c r="N319" s="156">
        <v>0</v>
      </c>
      <c r="O319" s="156">
        <v>0</v>
      </c>
      <c r="P319" s="156">
        <v>0</v>
      </c>
      <c r="Q319" s="156">
        <v>0</v>
      </c>
      <c r="R319" s="158">
        <v>1</v>
      </c>
      <c r="S319" s="159">
        <v>21</v>
      </c>
      <c r="T319" s="159">
        <v>67</v>
      </c>
      <c r="U319" s="159">
        <v>52</v>
      </c>
      <c r="V319" s="159">
        <v>77</v>
      </c>
      <c r="W319" s="159">
        <v>63</v>
      </c>
      <c r="X319" s="157">
        <v>20.75</v>
      </c>
    </row>
    <row r="320" spans="1:24" s="154" customFormat="1" ht="11.35">
      <c r="A320" s="152">
        <v>307</v>
      </c>
      <c r="B320" s="152">
        <v>141</v>
      </c>
      <c r="C320" s="152">
        <v>8532</v>
      </c>
      <c r="D320" s="153">
        <v>60.942857142857143</v>
      </c>
      <c r="E320" s="153">
        <v>40.181740265583471</v>
      </c>
      <c r="F320" s="155">
        <v>12314.844000000003</v>
      </c>
      <c r="G320" s="155">
        <v>170245.2818</v>
      </c>
      <c r="H320" s="155">
        <v>1216.0377271428572</v>
      </c>
      <c r="I320" s="155">
        <v>2124.2547986201953</v>
      </c>
      <c r="J320" s="155">
        <v>1600</v>
      </c>
      <c r="K320" s="155">
        <v>173300</v>
      </c>
      <c r="L320" s="155">
        <v>1237.8571428571429</v>
      </c>
      <c r="M320" s="155">
        <v>279.31515866898729</v>
      </c>
      <c r="N320" s="156">
        <v>6</v>
      </c>
      <c r="O320" s="156">
        <v>9</v>
      </c>
      <c r="P320" s="156">
        <v>6.4285714285714279E-2</v>
      </c>
      <c r="Q320" s="156">
        <v>0.56531285392783426</v>
      </c>
      <c r="R320" s="158">
        <v>0.99266503667481665</v>
      </c>
      <c r="S320" s="159">
        <v>34</v>
      </c>
      <c r="T320" s="159">
        <v>63</v>
      </c>
      <c r="U320" s="159">
        <v>43</v>
      </c>
      <c r="V320" s="159">
        <v>73</v>
      </c>
      <c r="W320" s="159">
        <v>67</v>
      </c>
      <c r="X320" s="157">
        <v>20.45</v>
      </c>
    </row>
    <row r="321" spans="1:24" s="154" customFormat="1" ht="11.35">
      <c r="A321" s="152">
        <v>308</v>
      </c>
      <c r="B321" s="152">
        <v>225</v>
      </c>
      <c r="C321" s="152">
        <v>16239</v>
      </c>
      <c r="D321" s="153">
        <v>115.99285714285715</v>
      </c>
      <c r="E321" s="153">
        <v>71.274774456271658</v>
      </c>
      <c r="F321" s="155">
        <v>19007.694000000003</v>
      </c>
      <c r="G321" s="155">
        <v>459499.84770000004</v>
      </c>
      <c r="H321" s="155">
        <v>3282.1417692857144</v>
      </c>
      <c r="I321" s="155">
        <v>5008.1625935204484</v>
      </c>
      <c r="J321" s="155">
        <v>1600</v>
      </c>
      <c r="K321" s="155">
        <v>178750</v>
      </c>
      <c r="L321" s="155">
        <v>1276.7857142857142</v>
      </c>
      <c r="M321" s="155">
        <v>261.59518359904854</v>
      </c>
      <c r="N321" s="156">
        <v>3</v>
      </c>
      <c r="O321" s="156">
        <v>6</v>
      </c>
      <c r="P321" s="156">
        <v>4.2857142857142858E-2</v>
      </c>
      <c r="Q321" s="156">
        <v>0.35727643956068428</v>
      </c>
      <c r="R321" s="158">
        <v>0.99503722084367241</v>
      </c>
      <c r="S321" s="159">
        <v>23</v>
      </c>
      <c r="T321" s="159">
        <v>70</v>
      </c>
      <c r="U321" s="159">
        <v>47</v>
      </c>
      <c r="V321" s="159">
        <v>64</v>
      </c>
      <c r="W321" s="159">
        <v>76</v>
      </c>
      <c r="X321" s="157">
        <v>20.149999999999999</v>
      </c>
    </row>
    <row r="322" spans="1:24" s="154" customFormat="1" ht="11.35">
      <c r="A322" s="152">
        <v>309</v>
      </c>
      <c r="B322" s="152">
        <v>111</v>
      </c>
      <c r="C322" s="152">
        <v>9342</v>
      </c>
      <c r="D322" s="153">
        <v>66.728571428571428</v>
      </c>
      <c r="E322" s="153">
        <v>32.516480128680747</v>
      </c>
      <c r="F322" s="155">
        <v>8834.5620000000017</v>
      </c>
      <c r="G322" s="155">
        <v>251020.54480000021</v>
      </c>
      <c r="H322" s="155">
        <v>1793.0038914285728</v>
      </c>
      <c r="I322" s="155">
        <v>2520.2955204113168</v>
      </c>
      <c r="J322" s="155">
        <v>1600</v>
      </c>
      <c r="K322" s="155">
        <v>176050</v>
      </c>
      <c r="L322" s="155">
        <v>1257.5</v>
      </c>
      <c r="M322" s="155">
        <v>286.62793921662336</v>
      </c>
      <c r="N322" s="156">
        <v>6</v>
      </c>
      <c r="O322" s="156">
        <v>18</v>
      </c>
      <c r="P322" s="156">
        <v>0.12857142857142856</v>
      </c>
      <c r="Q322" s="156">
        <v>0.70805089788654629</v>
      </c>
      <c r="R322" s="158">
        <v>0.98533007334963318</v>
      </c>
      <c r="S322" s="159">
        <v>33</v>
      </c>
      <c r="T322" s="159">
        <v>58</v>
      </c>
      <c r="U322" s="159">
        <v>49</v>
      </c>
      <c r="V322" s="159">
        <v>64</v>
      </c>
      <c r="W322" s="159">
        <v>76</v>
      </c>
      <c r="X322" s="157">
        <v>20.45</v>
      </c>
    </row>
    <row r="323" spans="1:24" s="154" customFormat="1" ht="11.35">
      <c r="A323" s="152">
        <v>310</v>
      </c>
      <c r="B323" s="152">
        <v>120</v>
      </c>
      <c r="C323" s="152">
        <v>9258</v>
      </c>
      <c r="D323" s="153">
        <v>66.128571428571433</v>
      </c>
      <c r="E323" s="153">
        <v>34.900236617107815</v>
      </c>
      <c r="F323" s="155">
        <v>10708.560000000001</v>
      </c>
      <c r="G323" s="155">
        <v>256163.62820000012</v>
      </c>
      <c r="H323" s="155">
        <v>1829.7402014285724</v>
      </c>
      <c r="I323" s="155">
        <v>2726.2585591366683</v>
      </c>
      <c r="J323" s="155">
        <v>1600</v>
      </c>
      <c r="K323" s="155">
        <v>177850</v>
      </c>
      <c r="L323" s="155">
        <v>1270.3571428571429</v>
      </c>
      <c r="M323" s="155">
        <v>279.50987605435665</v>
      </c>
      <c r="N323" s="156">
        <v>3</v>
      </c>
      <c r="O323" s="156">
        <v>3</v>
      </c>
      <c r="P323" s="156">
        <v>2.1428571428571429E-2</v>
      </c>
      <c r="Q323" s="156">
        <v>0.25354627641855498</v>
      </c>
      <c r="R323" s="158">
        <v>0.99752475247524752</v>
      </c>
      <c r="S323" s="159">
        <v>29</v>
      </c>
      <c r="T323" s="159">
        <v>61</v>
      </c>
      <c r="U323" s="159">
        <v>50</v>
      </c>
      <c r="V323" s="159">
        <v>71</v>
      </c>
      <c r="W323" s="159">
        <v>69</v>
      </c>
      <c r="X323" s="157">
        <v>20.2</v>
      </c>
    </row>
    <row r="324" spans="1:24" s="154" customFormat="1" ht="11.35">
      <c r="A324" s="152">
        <v>311</v>
      </c>
      <c r="B324" s="152">
        <v>129</v>
      </c>
      <c r="C324" s="152">
        <v>7566</v>
      </c>
      <c r="D324" s="153">
        <v>54.042857142857144</v>
      </c>
      <c r="E324" s="153">
        <v>34.013512217363562</v>
      </c>
      <c r="F324" s="155">
        <v>11243.988000000001</v>
      </c>
      <c r="G324" s="155">
        <v>218969.22980000003</v>
      </c>
      <c r="H324" s="155">
        <v>1564.0659271428574</v>
      </c>
      <c r="I324" s="155">
        <v>2391.3184556288074</v>
      </c>
      <c r="J324" s="155">
        <v>1600</v>
      </c>
      <c r="K324" s="155">
        <v>180550</v>
      </c>
      <c r="L324" s="155">
        <v>1289.6428571428571</v>
      </c>
      <c r="M324" s="155">
        <v>281.08835425583317</v>
      </c>
      <c r="N324" s="156">
        <v>0</v>
      </c>
      <c r="O324" s="156">
        <v>0</v>
      </c>
      <c r="P324" s="156">
        <v>0</v>
      </c>
      <c r="Q324" s="156">
        <v>0</v>
      </c>
      <c r="R324" s="158">
        <v>1</v>
      </c>
      <c r="S324" s="159">
        <v>27</v>
      </c>
      <c r="T324" s="159">
        <v>58</v>
      </c>
      <c r="U324" s="159">
        <v>55</v>
      </c>
      <c r="V324" s="159">
        <v>64</v>
      </c>
      <c r="W324" s="159">
        <v>76</v>
      </c>
      <c r="X324" s="157">
        <v>20.2</v>
      </c>
    </row>
    <row r="325" spans="1:24" s="154" customFormat="1" ht="11.35">
      <c r="A325" s="152">
        <v>312</v>
      </c>
      <c r="B325" s="152">
        <v>165</v>
      </c>
      <c r="C325" s="152">
        <v>11901</v>
      </c>
      <c r="D325" s="153">
        <v>85.007142857142853</v>
      </c>
      <c r="E325" s="153">
        <v>54.996336886329949</v>
      </c>
      <c r="F325" s="155">
        <v>14188.842000000002</v>
      </c>
      <c r="G325" s="155">
        <v>267898.42519999994</v>
      </c>
      <c r="H325" s="155">
        <v>1913.5601799999995</v>
      </c>
      <c r="I325" s="155">
        <v>3181.6423453913267</v>
      </c>
      <c r="J325" s="155">
        <v>1600</v>
      </c>
      <c r="K325" s="155">
        <v>178300</v>
      </c>
      <c r="L325" s="155">
        <v>1273.5714285714287</v>
      </c>
      <c r="M325" s="155">
        <v>256.38906874803411</v>
      </c>
      <c r="N325" s="156">
        <v>0</v>
      </c>
      <c r="O325" s="156">
        <v>0</v>
      </c>
      <c r="P325" s="156">
        <v>0</v>
      </c>
      <c r="Q325" s="156">
        <v>0</v>
      </c>
      <c r="R325" s="158">
        <v>1</v>
      </c>
      <c r="S325" s="159">
        <v>22</v>
      </c>
      <c r="T325" s="159">
        <v>73</v>
      </c>
      <c r="U325" s="159">
        <v>45</v>
      </c>
      <c r="V325" s="159">
        <v>75</v>
      </c>
      <c r="W325" s="159">
        <v>65</v>
      </c>
      <c r="X325" s="157">
        <v>19.899999999999999</v>
      </c>
    </row>
    <row r="326" spans="1:24" s="154" customFormat="1" ht="11.35">
      <c r="A326" s="152">
        <v>313</v>
      </c>
      <c r="B326" s="152">
        <v>336</v>
      </c>
      <c r="C326" s="152">
        <v>22371</v>
      </c>
      <c r="D326" s="153">
        <v>159.79285714285714</v>
      </c>
      <c r="E326" s="153">
        <v>99.91993171719011</v>
      </c>
      <c r="F326" s="155">
        <v>29716.254000000004</v>
      </c>
      <c r="G326" s="155">
        <v>604560.67859999998</v>
      </c>
      <c r="H326" s="155">
        <v>4318.290561428571</v>
      </c>
      <c r="I326" s="155">
        <v>6771.8663053797609</v>
      </c>
      <c r="J326" s="155">
        <v>1600</v>
      </c>
      <c r="K326" s="155">
        <v>180300</v>
      </c>
      <c r="L326" s="155">
        <v>1287.8571428571429</v>
      </c>
      <c r="M326" s="155">
        <v>262.99816919319454</v>
      </c>
      <c r="N326" s="156">
        <v>3</v>
      </c>
      <c r="O326" s="156">
        <v>3</v>
      </c>
      <c r="P326" s="156">
        <v>2.1428571428571429E-2</v>
      </c>
      <c r="Q326" s="156">
        <v>0.25354627641855498</v>
      </c>
      <c r="R326" s="158">
        <v>0.99765258215962438</v>
      </c>
      <c r="S326" s="159">
        <v>22</v>
      </c>
      <c r="T326" s="159">
        <v>68</v>
      </c>
      <c r="U326" s="159">
        <v>50</v>
      </c>
      <c r="V326" s="159">
        <v>69</v>
      </c>
      <c r="W326" s="159">
        <v>71</v>
      </c>
      <c r="X326" s="157">
        <v>21.3</v>
      </c>
    </row>
    <row r="327" spans="1:24" s="154" customFormat="1" ht="11.35">
      <c r="A327" s="152">
        <v>314</v>
      </c>
      <c r="B327" s="152">
        <v>168</v>
      </c>
      <c r="C327" s="152">
        <v>14124</v>
      </c>
      <c r="D327" s="153">
        <v>100.88571428571429</v>
      </c>
      <c r="E327" s="153">
        <v>47.94242435925576</v>
      </c>
      <c r="F327" s="155">
        <v>14456.556000000002</v>
      </c>
      <c r="G327" s="155">
        <v>303659.06640000007</v>
      </c>
      <c r="H327" s="155">
        <v>2168.9933314285718</v>
      </c>
      <c r="I327" s="155">
        <v>3073.5870743900191</v>
      </c>
      <c r="J327" s="155">
        <v>1600</v>
      </c>
      <c r="K327" s="155">
        <v>180400</v>
      </c>
      <c r="L327" s="155">
        <v>1288.5714285714287</v>
      </c>
      <c r="M327" s="155">
        <v>270.3809500882162</v>
      </c>
      <c r="N327" s="156">
        <v>3</v>
      </c>
      <c r="O327" s="156">
        <v>3</v>
      </c>
      <c r="P327" s="156">
        <v>2.1428571428571429E-2</v>
      </c>
      <c r="Q327" s="156">
        <v>0.25354627641855498</v>
      </c>
      <c r="R327" s="158">
        <v>0.99754299754299747</v>
      </c>
      <c r="S327" s="159">
        <v>24</v>
      </c>
      <c r="T327" s="159">
        <v>64</v>
      </c>
      <c r="U327" s="159">
        <v>52</v>
      </c>
      <c r="V327" s="159">
        <v>76</v>
      </c>
      <c r="W327" s="159">
        <v>64</v>
      </c>
      <c r="X327" s="157">
        <v>20.350000000000001</v>
      </c>
    </row>
    <row r="328" spans="1:24" s="154" customFormat="1" ht="11.35">
      <c r="A328" s="152">
        <v>315</v>
      </c>
      <c r="B328" s="152">
        <v>72</v>
      </c>
      <c r="C328" s="152">
        <v>3876</v>
      </c>
      <c r="D328" s="153">
        <v>27.685714285714287</v>
      </c>
      <c r="E328" s="153">
        <v>18.108818041303298</v>
      </c>
      <c r="F328" s="155">
        <v>6425.1360000000013</v>
      </c>
      <c r="G328" s="155">
        <v>95904.078599999964</v>
      </c>
      <c r="H328" s="155">
        <v>685.0291328571426</v>
      </c>
      <c r="I328" s="155">
        <v>1235.4070038779173</v>
      </c>
      <c r="J328" s="155">
        <v>1600</v>
      </c>
      <c r="K328" s="155">
        <v>170200</v>
      </c>
      <c r="L328" s="155">
        <v>1215.7142857142858</v>
      </c>
      <c r="M328" s="155">
        <v>272.15405829993864</v>
      </c>
      <c r="N328" s="156">
        <v>3</v>
      </c>
      <c r="O328" s="156">
        <v>9</v>
      </c>
      <c r="P328" s="156">
        <v>6.4285714285714279E-2</v>
      </c>
      <c r="Q328" s="156">
        <v>0.43598419689059265</v>
      </c>
      <c r="R328" s="158">
        <v>0.99220779220779232</v>
      </c>
      <c r="S328" s="159">
        <v>36</v>
      </c>
      <c r="T328" s="159">
        <v>67</v>
      </c>
      <c r="U328" s="159">
        <v>37</v>
      </c>
      <c r="V328" s="159">
        <v>78</v>
      </c>
      <c r="W328" s="159">
        <v>62</v>
      </c>
      <c r="X328" s="157">
        <v>19.25</v>
      </c>
    </row>
    <row r="329" spans="1:24" s="154" customFormat="1" ht="11.35">
      <c r="A329" s="152">
        <v>316</v>
      </c>
      <c r="B329" s="152">
        <v>102</v>
      </c>
      <c r="C329" s="152">
        <v>8100</v>
      </c>
      <c r="D329" s="153">
        <v>57.857142857142854</v>
      </c>
      <c r="E329" s="153">
        <v>31.963011767892102</v>
      </c>
      <c r="F329" s="155">
        <v>8566.8480000000018</v>
      </c>
      <c r="G329" s="155">
        <v>190212.28430000009</v>
      </c>
      <c r="H329" s="155">
        <v>1358.6591735714292</v>
      </c>
      <c r="I329" s="155">
        <v>2125.1279616046272</v>
      </c>
      <c r="J329" s="155">
        <v>1600</v>
      </c>
      <c r="K329" s="155">
        <v>177300</v>
      </c>
      <c r="L329" s="155">
        <v>1266.4285714285713</v>
      </c>
      <c r="M329" s="155">
        <v>267.2429752320802</v>
      </c>
      <c r="N329" s="156">
        <v>3</v>
      </c>
      <c r="O329" s="156">
        <v>9</v>
      </c>
      <c r="P329" s="156">
        <v>6.4285714285714279E-2</v>
      </c>
      <c r="Q329" s="156">
        <v>0.43598419689059265</v>
      </c>
      <c r="R329" s="158">
        <v>0.9924433249370278</v>
      </c>
      <c r="S329" s="159">
        <v>26</v>
      </c>
      <c r="T329" s="159">
        <v>68</v>
      </c>
      <c r="U329" s="159">
        <v>46</v>
      </c>
      <c r="V329" s="159">
        <v>67</v>
      </c>
      <c r="W329" s="159">
        <v>73</v>
      </c>
      <c r="X329" s="157">
        <v>19.850000000000001</v>
      </c>
    </row>
    <row r="330" spans="1:24" s="154" customFormat="1" ht="11.35">
      <c r="A330" s="152">
        <v>317</v>
      </c>
      <c r="B330" s="152">
        <v>186</v>
      </c>
      <c r="C330" s="152">
        <v>14001</v>
      </c>
      <c r="D330" s="153">
        <v>100.00714285714285</v>
      </c>
      <c r="E330" s="153">
        <v>60.541025560777115</v>
      </c>
      <c r="F330" s="155">
        <v>16330.554000000002</v>
      </c>
      <c r="G330" s="155">
        <v>328154.89740000031</v>
      </c>
      <c r="H330" s="155">
        <v>2343.9635528571453</v>
      </c>
      <c r="I330" s="155">
        <v>3395.6618337375489</v>
      </c>
      <c r="J330" s="155">
        <v>1600</v>
      </c>
      <c r="K330" s="155">
        <v>183000</v>
      </c>
      <c r="L330" s="155">
        <v>1307.1428571428571</v>
      </c>
      <c r="M330" s="155">
        <v>263.38768568442072</v>
      </c>
      <c r="N330" s="156">
        <v>0</v>
      </c>
      <c r="O330" s="156">
        <v>0</v>
      </c>
      <c r="P330" s="156">
        <v>0</v>
      </c>
      <c r="Q330" s="156">
        <v>0</v>
      </c>
      <c r="R330" s="158">
        <v>1</v>
      </c>
      <c r="S330" s="159">
        <v>20</v>
      </c>
      <c r="T330" s="159">
        <v>65</v>
      </c>
      <c r="U330" s="159">
        <v>55</v>
      </c>
      <c r="V330" s="159">
        <v>74</v>
      </c>
      <c r="W330" s="159">
        <v>66</v>
      </c>
      <c r="X330" s="157">
        <v>20.7</v>
      </c>
    </row>
    <row r="331" spans="1:24" s="154" customFormat="1" ht="11.35">
      <c r="A331" s="152">
        <v>318</v>
      </c>
      <c r="B331" s="152">
        <v>249</v>
      </c>
      <c r="C331" s="152">
        <v>17376</v>
      </c>
      <c r="D331" s="153">
        <v>124.11428571428571</v>
      </c>
      <c r="E331" s="153">
        <v>83.422482496129675</v>
      </c>
      <c r="F331" s="155">
        <v>21417.120000000003</v>
      </c>
      <c r="G331" s="155">
        <v>408367.96100000018</v>
      </c>
      <c r="H331" s="155">
        <v>2916.9140071428583</v>
      </c>
      <c r="I331" s="155">
        <v>4581.8336474123944</v>
      </c>
      <c r="J331" s="155">
        <v>1600</v>
      </c>
      <c r="K331" s="155">
        <v>182950</v>
      </c>
      <c r="L331" s="155">
        <v>1306.7857142857142</v>
      </c>
      <c r="M331" s="155">
        <v>287.27263228869543</v>
      </c>
      <c r="N331" s="156">
        <v>3</v>
      </c>
      <c r="O331" s="156">
        <v>9</v>
      </c>
      <c r="P331" s="156">
        <v>6.4285714285714279E-2</v>
      </c>
      <c r="Q331" s="156">
        <v>0.43598419689059265</v>
      </c>
      <c r="R331" s="158">
        <v>0.99278846153846156</v>
      </c>
      <c r="S331" s="159">
        <v>27</v>
      </c>
      <c r="T331" s="159">
        <v>52</v>
      </c>
      <c r="U331" s="159">
        <v>61</v>
      </c>
      <c r="V331" s="159">
        <v>78</v>
      </c>
      <c r="W331" s="159">
        <v>62</v>
      </c>
      <c r="X331" s="157">
        <v>20.8</v>
      </c>
    </row>
    <row r="332" spans="1:24" s="154" customFormat="1" ht="11.35">
      <c r="A332" s="152">
        <v>319</v>
      </c>
      <c r="B332" s="152">
        <v>141</v>
      </c>
      <c r="C332" s="152">
        <v>10392</v>
      </c>
      <c r="D332" s="153">
        <v>74.228571428571428</v>
      </c>
      <c r="E332" s="153">
        <v>40.278766539154653</v>
      </c>
      <c r="F332" s="155">
        <v>11779.416000000001</v>
      </c>
      <c r="G332" s="155">
        <v>246329.60060000003</v>
      </c>
      <c r="H332" s="155">
        <v>1759.4971471428573</v>
      </c>
      <c r="I332" s="155">
        <v>2408.881235666493</v>
      </c>
      <c r="J332" s="155">
        <v>1600</v>
      </c>
      <c r="K332" s="155">
        <v>179250</v>
      </c>
      <c r="L332" s="155">
        <v>1280.3571428571429</v>
      </c>
      <c r="M332" s="155">
        <v>270.337946548937</v>
      </c>
      <c r="N332" s="156">
        <v>3</v>
      </c>
      <c r="O332" s="156">
        <v>6</v>
      </c>
      <c r="P332" s="156">
        <v>4.2857142857142858E-2</v>
      </c>
      <c r="Q332" s="156">
        <v>0.35727643956068428</v>
      </c>
      <c r="R332" s="158">
        <v>0.99515738498789341</v>
      </c>
      <c r="S332" s="159">
        <v>25</v>
      </c>
      <c r="T332" s="159">
        <v>65</v>
      </c>
      <c r="U332" s="159">
        <v>50</v>
      </c>
      <c r="V332" s="159">
        <v>68</v>
      </c>
      <c r="W332" s="159">
        <v>72</v>
      </c>
      <c r="X332" s="157">
        <v>20.65</v>
      </c>
    </row>
    <row r="333" spans="1:24" s="154" customFormat="1" ht="11.35">
      <c r="A333" s="152">
        <v>320</v>
      </c>
      <c r="B333" s="152">
        <v>165</v>
      </c>
      <c r="C333" s="152">
        <v>12015</v>
      </c>
      <c r="D333" s="153">
        <v>85.821428571428569</v>
      </c>
      <c r="E333" s="153">
        <v>50.126927793660286</v>
      </c>
      <c r="F333" s="155">
        <v>14188.842000000002</v>
      </c>
      <c r="G333" s="155">
        <v>329895.03840000002</v>
      </c>
      <c r="H333" s="155">
        <v>2356.3931314285715</v>
      </c>
      <c r="I333" s="155">
        <v>3562.9960652785576</v>
      </c>
      <c r="J333" s="155">
        <v>1600</v>
      </c>
      <c r="K333" s="155">
        <v>178100</v>
      </c>
      <c r="L333" s="155">
        <v>1272.1428571428571</v>
      </c>
      <c r="M333" s="155">
        <v>270.04339036981708</v>
      </c>
      <c r="N333" s="156">
        <v>0</v>
      </c>
      <c r="O333" s="156">
        <v>0</v>
      </c>
      <c r="P333" s="156">
        <v>0</v>
      </c>
      <c r="Q333" s="156">
        <v>0</v>
      </c>
      <c r="R333" s="158">
        <v>1</v>
      </c>
      <c r="S333" s="159">
        <v>26</v>
      </c>
      <c r="T333" s="159">
        <v>66</v>
      </c>
      <c r="U333" s="159">
        <v>48</v>
      </c>
      <c r="V333" s="159">
        <v>73</v>
      </c>
      <c r="W333" s="159">
        <v>67</v>
      </c>
      <c r="X333" s="157">
        <v>20.399999999999999</v>
      </c>
    </row>
    <row r="334" spans="1:24" s="154" customFormat="1" ht="11.35">
      <c r="A334" s="152">
        <v>321</v>
      </c>
      <c r="B334" s="152">
        <v>234</v>
      </c>
      <c r="C334" s="152">
        <v>19281</v>
      </c>
      <c r="D334" s="153">
        <v>137.72142857142856</v>
      </c>
      <c r="E334" s="153">
        <v>72.250370824483909</v>
      </c>
      <c r="F334" s="155">
        <v>20346.264000000003</v>
      </c>
      <c r="G334" s="155">
        <v>551401.60200000007</v>
      </c>
      <c r="H334" s="155">
        <v>3938.5828714285722</v>
      </c>
      <c r="I334" s="155">
        <v>5388.0938729975023</v>
      </c>
      <c r="J334" s="155">
        <v>1600</v>
      </c>
      <c r="K334" s="155">
        <v>184150</v>
      </c>
      <c r="L334" s="155">
        <v>1315.3571428571429</v>
      </c>
      <c r="M334" s="155">
        <v>262.58923995742521</v>
      </c>
      <c r="N334" s="156">
        <v>0</v>
      </c>
      <c r="O334" s="156">
        <v>0</v>
      </c>
      <c r="P334" s="156">
        <v>0</v>
      </c>
      <c r="Q334" s="156">
        <v>0</v>
      </c>
      <c r="R334" s="158">
        <v>1</v>
      </c>
      <c r="S334" s="159">
        <v>19</v>
      </c>
      <c r="T334" s="159">
        <v>64</v>
      </c>
      <c r="U334" s="159">
        <v>57</v>
      </c>
      <c r="V334" s="159">
        <v>64</v>
      </c>
      <c r="W334" s="159">
        <v>76</v>
      </c>
      <c r="X334" s="157">
        <v>21.5</v>
      </c>
    </row>
    <row r="335" spans="1:24" s="154" customFormat="1" ht="11.35">
      <c r="A335" s="152">
        <v>322</v>
      </c>
      <c r="B335" s="152">
        <v>192</v>
      </c>
      <c r="C335" s="152">
        <v>10521</v>
      </c>
      <c r="D335" s="153">
        <v>75.150000000000006</v>
      </c>
      <c r="E335" s="153">
        <v>44.167588787260911</v>
      </c>
      <c r="F335" s="155">
        <v>17133.696000000004</v>
      </c>
      <c r="G335" s="155">
        <v>294049.62110000005</v>
      </c>
      <c r="H335" s="155">
        <v>2100.3544364285717</v>
      </c>
      <c r="I335" s="155">
        <v>2883.918114393065</v>
      </c>
      <c r="J335" s="155">
        <v>1600</v>
      </c>
      <c r="K335" s="155">
        <v>183750</v>
      </c>
      <c r="L335" s="155">
        <v>1312.5</v>
      </c>
      <c r="M335" s="155">
        <v>289.07723445822296</v>
      </c>
      <c r="N335" s="156">
        <v>0</v>
      </c>
      <c r="O335" s="156">
        <v>0</v>
      </c>
      <c r="P335" s="156">
        <v>0</v>
      </c>
      <c r="Q335" s="156">
        <v>0</v>
      </c>
      <c r="R335" s="158">
        <v>1</v>
      </c>
      <c r="S335" s="159">
        <v>27</v>
      </c>
      <c r="T335" s="159">
        <v>50</v>
      </c>
      <c r="U335" s="159">
        <v>63</v>
      </c>
      <c r="V335" s="159">
        <v>74</v>
      </c>
      <c r="W335" s="159">
        <v>66</v>
      </c>
      <c r="X335" s="157">
        <v>20.6</v>
      </c>
    </row>
    <row r="336" spans="1:24" s="154" customFormat="1" ht="11.35">
      <c r="A336" s="152">
        <v>323</v>
      </c>
      <c r="B336" s="152">
        <v>174</v>
      </c>
      <c r="C336" s="152">
        <v>13029</v>
      </c>
      <c r="D336" s="153">
        <v>93.064285714285717</v>
      </c>
      <c r="E336" s="153">
        <v>56.206096947026126</v>
      </c>
      <c r="F336" s="155">
        <v>15527.412000000002</v>
      </c>
      <c r="G336" s="155">
        <v>397619.24389999977</v>
      </c>
      <c r="H336" s="155">
        <v>2840.1374564285697</v>
      </c>
      <c r="I336" s="155">
        <v>4116.8035066016173</v>
      </c>
      <c r="J336" s="155">
        <v>1600</v>
      </c>
      <c r="K336" s="155">
        <v>182300</v>
      </c>
      <c r="L336" s="155">
        <v>1302.1428571428571</v>
      </c>
      <c r="M336" s="155">
        <v>268.68126047937386</v>
      </c>
      <c r="N336" s="156">
        <v>3</v>
      </c>
      <c r="O336" s="156">
        <v>3</v>
      </c>
      <c r="P336" s="156">
        <v>2.1428571428571429E-2</v>
      </c>
      <c r="Q336" s="156">
        <v>0.25354627641855498</v>
      </c>
      <c r="R336" s="158">
        <v>0.99757869249394671</v>
      </c>
      <c r="S336" s="159">
        <v>22</v>
      </c>
      <c r="T336" s="159">
        <v>63</v>
      </c>
      <c r="U336" s="159">
        <v>55</v>
      </c>
      <c r="V336" s="159">
        <v>68</v>
      </c>
      <c r="W336" s="159">
        <v>72</v>
      </c>
      <c r="X336" s="157">
        <v>20.65</v>
      </c>
    </row>
    <row r="337" spans="1:24" s="154" customFormat="1" ht="11.35">
      <c r="A337" s="152">
        <v>324</v>
      </c>
      <c r="B337" s="152">
        <v>225</v>
      </c>
      <c r="C337" s="152">
        <v>16749</v>
      </c>
      <c r="D337" s="153">
        <v>119.63571428571429</v>
      </c>
      <c r="E337" s="153">
        <v>75.409787994566102</v>
      </c>
      <c r="F337" s="155">
        <v>19275.408000000003</v>
      </c>
      <c r="G337" s="155">
        <v>450659.33650000021</v>
      </c>
      <c r="H337" s="155">
        <v>3218.9952607142873</v>
      </c>
      <c r="I337" s="155">
        <v>5076.2888779319137</v>
      </c>
      <c r="J337" s="155">
        <v>1600</v>
      </c>
      <c r="K337" s="155">
        <v>178750</v>
      </c>
      <c r="L337" s="155">
        <v>1276.7857142857142</v>
      </c>
      <c r="M337" s="155">
        <v>261.59518359904854</v>
      </c>
      <c r="N337" s="156">
        <v>0</v>
      </c>
      <c r="O337" s="156">
        <v>0</v>
      </c>
      <c r="P337" s="156">
        <v>0</v>
      </c>
      <c r="Q337" s="156">
        <v>0</v>
      </c>
      <c r="R337" s="158">
        <v>1</v>
      </c>
      <c r="S337" s="159">
        <v>23</v>
      </c>
      <c r="T337" s="159">
        <v>70</v>
      </c>
      <c r="U337" s="159">
        <v>47</v>
      </c>
      <c r="V337" s="159">
        <v>67</v>
      </c>
      <c r="W337" s="159">
        <v>73</v>
      </c>
      <c r="X337" s="157">
        <v>20.55</v>
      </c>
    </row>
    <row r="338" spans="1:24" s="154" customFormat="1" ht="11.35">
      <c r="A338" s="152">
        <v>325</v>
      </c>
      <c r="B338" s="152">
        <v>216</v>
      </c>
      <c r="C338" s="152">
        <v>14652</v>
      </c>
      <c r="D338" s="153">
        <v>104.65714285714286</v>
      </c>
      <c r="E338" s="153">
        <v>73.581626130496886</v>
      </c>
      <c r="F338" s="155">
        <v>17936.838000000003</v>
      </c>
      <c r="G338" s="155">
        <v>289947.64770000003</v>
      </c>
      <c r="H338" s="155">
        <v>2071.0546264285717</v>
      </c>
      <c r="I338" s="155">
        <v>3272.9080377464225</v>
      </c>
      <c r="J338" s="155">
        <v>1600</v>
      </c>
      <c r="K338" s="155">
        <v>171550</v>
      </c>
      <c r="L338" s="155">
        <v>1225.3571428571429</v>
      </c>
      <c r="M338" s="155">
        <v>260.98157468049959</v>
      </c>
      <c r="N338" s="156">
        <v>0</v>
      </c>
      <c r="O338" s="156">
        <v>0</v>
      </c>
      <c r="P338" s="156">
        <v>0</v>
      </c>
      <c r="Q338" s="156">
        <v>0</v>
      </c>
      <c r="R338" s="158">
        <v>1</v>
      </c>
      <c r="S338" s="159">
        <v>31</v>
      </c>
      <c r="T338" s="159">
        <v>73</v>
      </c>
      <c r="U338" s="159">
        <v>36</v>
      </c>
      <c r="V338" s="159">
        <v>66</v>
      </c>
      <c r="W338" s="159">
        <v>74</v>
      </c>
      <c r="X338" s="157">
        <v>20.6</v>
      </c>
    </row>
    <row r="339" spans="1:24" s="154" customFormat="1" ht="11.35">
      <c r="A339" s="152">
        <v>326</v>
      </c>
      <c r="B339" s="152">
        <v>177</v>
      </c>
      <c r="C339" s="152">
        <v>11349</v>
      </c>
      <c r="D339" s="153">
        <v>81.064285714285717</v>
      </c>
      <c r="E339" s="153">
        <v>53.15583317196289</v>
      </c>
      <c r="F339" s="155">
        <v>15795.126000000002</v>
      </c>
      <c r="G339" s="155">
        <v>285511.03179999994</v>
      </c>
      <c r="H339" s="155">
        <v>2039.3645128571425</v>
      </c>
      <c r="I339" s="155">
        <v>3349.7582758961671</v>
      </c>
      <c r="J339" s="155">
        <v>1600</v>
      </c>
      <c r="K339" s="155">
        <v>179150</v>
      </c>
      <c r="L339" s="155">
        <v>1279.6428571428571</v>
      </c>
      <c r="M339" s="155">
        <v>262.93148357799629</v>
      </c>
      <c r="N339" s="156">
        <v>6</v>
      </c>
      <c r="O339" s="156">
        <v>9</v>
      </c>
      <c r="P339" s="156">
        <v>6.4285714285714279E-2</v>
      </c>
      <c r="Q339" s="156">
        <v>0.56531285392783426</v>
      </c>
      <c r="R339" s="158">
        <v>0.99278846153846156</v>
      </c>
      <c r="S339" s="159">
        <v>23</v>
      </c>
      <c r="T339" s="159">
        <v>69</v>
      </c>
      <c r="U339" s="159">
        <v>48</v>
      </c>
      <c r="V339" s="159">
        <v>75</v>
      </c>
      <c r="W339" s="159">
        <v>65</v>
      </c>
      <c r="X339" s="157">
        <v>20.8</v>
      </c>
    </row>
    <row r="340" spans="1:24" s="154" customFormat="1" ht="11.35">
      <c r="A340" s="152">
        <v>327</v>
      </c>
      <c r="B340" s="152">
        <v>123</v>
      </c>
      <c r="C340" s="152">
        <v>7425</v>
      </c>
      <c r="D340" s="153">
        <v>53.035714285714285</v>
      </c>
      <c r="E340" s="153">
        <v>28.766590012112562</v>
      </c>
      <c r="F340" s="155">
        <v>10440.846000000001</v>
      </c>
      <c r="G340" s="155">
        <v>205434.79980000001</v>
      </c>
      <c r="H340" s="155">
        <v>1467.3914271428573</v>
      </c>
      <c r="I340" s="155">
        <v>2168.1132613234859</v>
      </c>
      <c r="J340" s="155">
        <v>1600</v>
      </c>
      <c r="K340" s="155">
        <v>179900</v>
      </c>
      <c r="L340" s="155">
        <v>1285</v>
      </c>
      <c r="M340" s="155">
        <v>289.17521013785637</v>
      </c>
      <c r="N340" s="156">
        <v>3</v>
      </c>
      <c r="O340" s="156">
        <v>6</v>
      </c>
      <c r="P340" s="156">
        <v>4.2857142857142858E-2</v>
      </c>
      <c r="Q340" s="156">
        <v>0.35727643956068428</v>
      </c>
      <c r="R340" s="158">
        <v>0.99516908212560384</v>
      </c>
      <c r="S340" s="159">
        <v>30</v>
      </c>
      <c r="T340" s="159">
        <v>54</v>
      </c>
      <c r="U340" s="159">
        <v>56</v>
      </c>
      <c r="V340" s="159">
        <v>74</v>
      </c>
      <c r="W340" s="159">
        <v>66</v>
      </c>
      <c r="X340" s="157">
        <v>20.7</v>
      </c>
    </row>
    <row r="341" spans="1:24" s="154" customFormat="1" ht="11.35">
      <c r="A341" s="152">
        <v>328</v>
      </c>
      <c r="B341" s="152">
        <v>141</v>
      </c>
      <c r="C341" s="152">
        <v>9273</v>
      </c>
      <c r="D341" s="153">
        <v>66.23571428571428</v>
      </c>
      <c r="E341" s="153">
        <v>40.541054902156283</v>
      </c>
      <c r="F341" s="155">
        <v>12314.844000000003</v>
      </c>
      <c r="G341" s="155">
        <v>195093.60290000006</v>
      </c>
      <c r="H341" s="155">
        <v>1393.5257350000004</v>
      </c>
      <c r="I341" s="155">
        <v>2221.6418356838603</v>
      </c>
      <c r="J341" s="155">
        <v>1600</v>
      </c>
      <c r="K341" s="155">
        <v>172800</v>
      </c>
      <c r="L341" s="155">
        <v>1234.2857142857142</v>
      </c>
      <c r="M341" s="155">
        <v>270.29731261061784</v>
      </c>
      <c r="N341" s="156">
        <v>6</v>
      </c>
      <c r="O341" s="156">
        <v>9</v>
      </c>
      <c r="P341" s="156">
        <v>6.4285714285714279E-2</v>
      </c>
      <c r="Q341" s="156">
        <v>0.56531285392783426</v>
      </c>
      <c r="R341" s="158">
        <v>0.99242424242424254</v>
      </c>
      <c r="S341" s="159">
        <v>32</v>
      </c>
      <c r="T341" s="159">
        <v>68</v>
      </c>
      <c r="U341" s="159">
        <v>40</v>
      </c>
      <c r="V341" s="159">
        <v>72</v>
      </c>
      <c r="W341" s="159">
        <v>68</v>
      </c>
      <c r="X341" s="157">
        <v>19.8</v>
      </c>
    </row>
    <row r="342" spans="1:24" s="154" customFormat="1" ht="11.35">
      <c r="A342" s="152">
        <v>329</v>
      </c>
      <c r="B342" s="152">
        <v>129</v>
      </c>
      <c r="C342" s="152">
        <v>9198</v>
      </c>
      <c r="D342" s="153">
        <v>65.7</v>
      </c>
      <c r="E342" s="153">
        <v>34.237994797735809</v>
      </c>
      <c r="F342" s="155">
        <v>10976.274000000001</v>
      </c>
      <c r="G342" s="155">
        <v>190430.91740000001</v>
      </c>
      <c r="H342" s="155">
        <v>1360.2208385714287</v>
      </c>
      <c r="I342" s="155">
        <v>1989.839049982342</v>
      </c>
      <c r="J342" s="155">
        <v>1600</v>
      </c>
      <c r="K342" s="155">
        <v>176750</v>
      </c>
      <c r="L342" s="155">
        <v>1262.5</v>
      </c>
      <c r="M342" s="155">
        <v>282.46888158653547</v>
      </c>
      <c r="N342" s="156">
        <v>3</v>
      </c>
      <c r="O342" s="156">
        <v>6</v>
      </c>
      <c r="P342" s="156">
        <v>4.2857142857142858E-2</v>
      </c>
      <c r="Q342" s="156">
        <v>0.35727643956068428</v>
      </c>
      <c r="R342" s="158">
        <v>0.99513381995133809</v>
      </c>
      <c r="S342" s="159">
        <v>31</v>
      </c>
      <c r="T342" s="159">
        <v>60</v>
      </c>
      <c r="U342" s="159">
        <v>49</v>
      </c>
      <c r="V342" s="159">
        <v>76</v>
      </c>
      <c r="W342" s="159">
        <v>64</v>
      </c>
      <c r="X342" s="157">
        <v>20.55</v>
      </c>
    </row>
    <row r="343" spans="1:24" s="154" customFormat="1" ht="11.35">
      <c r="A343" s="152">
        <v>330</v>
      </c>
      <c r="B343" s="152">
        <v>69</v>
      </c>
      <c r="C343" s="152">
        <v>4524</v>
      </c>
      <c r="D343" s="153">
        <v>32.314285714285717</v>
      </c>
      <c r="E343" s="153">
        <v>11.751066514760556</v>
      </c>
      <c r="F343" s="155">
        <v>5889.7080000000005</v>
      </c>
      <c r="G343" s="155">
        <v>114203.81779999999</v>
      </c>
      <c r="H343" s="155">
        <v>815.7415557142856</v>
      </c>
      <c r="I343" s="155">
        <v>1163.0747496494344</v>
      </c>
      <c r="J343" s="155">
        <v>1600</v>
      </c>
      <c r="K343" s="155">
        <v>175400</v>
      </c>
      <c r="L343" s="155">
        <v>1252.8571428571429</v>
      </c>
      <c r="M343" s="155">
        <v>294.05203306566568</v>
      </c>
      <c r="N343" s="156">
        <v>0</v>
      </c>
      <c r="O343" s="156">
        <v>0</v>
      </c>
      <c r="P343" s="156">
        <v>0</v>
      </c>
      <c r="Q343" s="156">
        <v>0</v>
      </c>
      <c r="R343" s="158">
        <v>1</v>
      </c>
      <c r="S343" s="159">
        <v>36</v>
      </c>
      <c r="T343" s="159">
        <v>54</v>
      </c>
      <c r="U343" s="159">
        <v>50</v>
      </c>
      <c r="V343" s="159">
        <v>77</v>
      </c>
      <c r="W343" s="159">
        <v>63</v>
      </c>
      <c r="X343" s="157">
        <v>19.8</v>
      </c>
    </row>
    <row r="344" spans="1:24" s="154" customFormat="1" ht="11.35">
      <c r="A344" s="152">
        <v>331</v>
      </c>
      <c r="B344" s="152">
        <v>129</v>
      </c>
      <c r="C344" s="152">
        <v>8850</v>
      </c>
      <c r="D344" s="153">
        <v>63.214285714285715</v>
      </c>
      <c r="E344" s="153">
        <v>36.826207768691255</v>
      </c>
      <c r="F344" s="155">
        <v>11511.702000000001</v>
      </c>
      <c r="G344" s="155">
        <v>190796.79320000001</v>
      </c>
      <c r="H344" s="155">
        <v>1362.8342371428573</v>
      </c>
      <c r="I344" s="155">
        <v>2099.9062608826366</v>
      </c>
      <c r="J344" s="155">
        <v>1600</v>
      </c>
      <c r="K344" s="155">
        <v>175850</v>
      </c>
      <c r="L344" s="155">
        <v>1256.0714285714287</v>
      </c>
      <c r="M344" s="155">
        <v>272.37747936298194</v>
      </c>
      <c r="N344" s="156">
        <v>6</v>
      </c>
      <c r="O344" s="156">
        <v>6</v>
      </c>
      <c r="P344" s="156">
        <v>4.2857142857142858E-2</v>
      </c>
      <c r="Q344" s="156">
        <v>0.50709255283710997</v>
      </c>
      <c r="R344" s="158">
        <v>0.99509803921568618</v>
      </c>
      <c r="S344" s="159">
        <v>29</v>
      </c>
      <c r="T344" s="159">
        <v>66</v>
      </c>
      <c r="U344" s="159">
        <v>45</v>
      </c>
      <c r="V344" s="159">
        <v>75</v>
      </c>
      <c r="W344" s="159">
        <v>65</v>
      </c>
      <c r="X344" s="157">
        <v>20.399999999999999</v>
      </c>
    </row>
    <row r="345" spans="1:24" s="154" customFormat="1" ht="11.35">
      <c r="A345" s="152">
        <v>332</v>
      </c>
      <c r="B345" s="152">
        <v>153</v>
      </c>
      <c r="C345" s="152">
        <v>9930</v>
      </c>
      <c r="D345" s="153">
        <v>70.928571428571431</v>
      </c>
      <c r="E345" s="153">
        <v>39.148424972157137</v>
      </c>
      <c r="F345" s="155">
        <v>13117.986000000003</v>
      </c>
      <c r="G345" s="155">
        <v>235676.07070000013</v>
      </c>
      <c r="H345" s="155">
        <v>1683.400505000001</v>
      </c>
      <c r="I345" s="155">
        <v>2553.4884200498977</v>
      </c>
      <c r="J345" s="155">
        <v>1600</v>
      </c>
      <c r="K345" s="155">
        <v>176400</v>
      </c>
      <c r="L345" s="155">
        <v>1260</v>
      </c>
      <c r="M345" s="155">
        <v>256.65249579367486</v>
      </c>
      <c r="N345" s="156">
        <v>0</v>
      </c>
      <c r="O345" s="156">
        <v>0</v>
      </c>
      <c r="P345" s="156">
        <v>0</v>
      </c>
      <c r="Q345" s="156">
        <v>0</v>
      </c>
      <c r="R345" s="158">
        <v>1</v>
      </c>
      <c r="S345" s="159">
        <v>24</v>
      </c>
      <c r="T345" s="159">
        <v>74</v>
      </c>
      <c r="U345" s="159">
        <v>42</v>
      </c>
      <c r="V345" s="159">
        <v>64</v>
      </c>
      <c r="W345" s="159">
        <v>76</v>
      </c>
      <c r="X345" s="157">
        <v>20.6</v>
      </c>
    </row>
    <row r="346" spans="1:24" s="154" customFormat="1" ht="11.35">
      <c r="A346" s="152">
        <v>333</v>
      </c>
      <c r="B346" s="152">
        <v>216</v>
      </c>
      <c r="C346" s="152">
        <v>10218</v>
      </c>
      <c r="D346" s="153">
        <v>72.98571428571428</v>
      </c>
      <c r="E346" s="153">
        <v>66.078870001212977</v>
      </c>
      <c r="F346" s="155">
        <v>19007.694000000003</v>
      </c>
      <c r="G346" s="155">
        <v>312306.22860000021</v>
      </c>
      <c r="H346" s="155">
        <v>2230.7587757142874</v>
      </c>
      <c r="I346" s="155">
        <v>3858.4695008069334</v>
      </c>
      <c r="J346" s="155">
        <v>1600</v>
      </c>
      <c r="K346" s="155">
        <v>183600</v>
      </c>
      <c r="L346" s="155">
        <v>1311.4285714285713</v>
      </c>
      <c r="M346" s="155">
        <v>278.76544749550482</v>
      </c>
      <c r="N346" s="156">
        <v>3</v>
      </c>
      <c r="O346" s="156">
        <v>21</v>
      </c>
      <c r="P346" s="156">
        <v>0.15</v>
      </c>
      <c r="Q346" s="156">
        <v>0.65618255049059737</v>
      </c>
      <c r="R346" s="158">
        <v>0.98356807511737088</v>
      </c>
      <c r="S346" s="159">
        <v>24</v>
      </c>
      <c r="T346" s="159">
        <v>56</v>
      </c>
      <c r="U346" s="159">
        <v>60</v>
      </c>
      <c r="V346" s="159">
        <v>71</v>
      </c>
      <c r="W346" s="159">
        <v>69</v>
      </c>
      <c r="X346" s="157">
        <v>21.3</v>
      </c>
    </row>
    <row r="347" spans="1:24" s="154" customFormat="1" ht="11.35">
      <c r="A347" s="152">
        <v>334</v>
      </c>
      <c r="B347" s="152">
        <v>207</v>
      </c>
      <c r="C347" s="152">
        <v>14415</v>
      </c>
      <c r="D347" s="153">
        <v>102.96428571428571</v>
      </c>
      <c r="E347" s="153">
        <v>56.580166684767313</v>
      </c>
      <c r="F347" s="155">
        <v>17401.410000000003</v>
      </c>
      <c r="G347" s="155">
        <v>320568.18010000006</v>
      </c>
      <c r="H347" s="155">
        <v>2289.7727150000005</v>
      </c>
      <c r="I347" s="155">
        <v>3627.7106963499336</v>
      </c>
      <c r="J347" s="155">
        <v>1600</v>
      </c>
      <c r="K347" s="155">
        <v>169250</v>
      </c>
      <c r="L347" s="155">
        <v>1208.9285714285713</v>
      </c>
      <c r="M347" s="155">
        <v>284.50814917605589</v>
      </c>
      <c r="N347" s="156">
        <v>6</v>
      </c>
      <c r="O347" s="156">
        <v>9</v>
      </c>
      <c r="P347" s="156">
        <v>6.4285714285714279E-2</v>
      </c>
      <c r="Q347" s="156">
        <v>0.56531285392783426</v>
      </c>
      <c r="R347" s="158">
        <v>0.99275362318840588</v>
      </c>
      <c r="S347" s="159">
        <v>41</v>
      </c>
      <c r="T347" s="159">
        <v>60</v>
      </c>
      <c r="U347" s="159">
        <v>39</v>
      </c>
      <c r="V347" s="159">
        <v>63</v>
      </c>
      <c r="W347" s="159">
        <v>77</v>
      </c>
      <c r="X347" s="157">
        <v>20.7</v>
      </c>
    </row>
    <row r="348" spans="1:24" s="154" customFormat="1" ht="11.35">
      <c r="A348" s="152">
        <v>335</v>
      </c>
      <c r="B348" s="152">
        <v>150</v>
      </c>
      <c r="C348" s="152">
        <v>12189</v>
      </c>
      <c r="D348" s="153">
        <v>87.064285714285717</v>
      </c>
      <c r="E348" s="153">
        <v>43.003130338506594</v>
      </c>
      <c r="F348" s="155">
        <v>13117.986000000003</v>
      </c>
      <c r="G348" s="155">
        <v>307112.57699999987</v>
      </c>
      <c r="H348" s="155">
        <v>2193.6612642857135</v>
      </c>
      <c r="I348" s="155">
        <v>3236.4913960435529</v>
      </c>
      <c r="J348" s="155">
        <v>1600</v>
      </c>
      <c r="K348" s="155">
        <v>176500</v>
      </c>
      <c r="L348" s="155">
        <v>1260.7142857142858</v>
      </c>
      <c r="M348" s="155">
        <v>291.47267566233285</v>
      </c>
      <c r="N348" s="156">
        <v>6</v>
      </c>
      <c r="O348" s="156">
        <v>9</v>
      </c>
      <c r="P348" s="156">
        <v>6.4285714285714279E-2</v>
      </c>
      <c r="Q348" s="156">
        <v>0.56531285392783426</v>
      </c>
      <c r="R348" s="158">
        <v>0.99282296650717705</v>
      </c>
      <c r="S348" s="159">
        <v>34</v>
      </c>
      <c r="T348" s="159">
        <v>55</v>
      </c>
      <c r="U348" s="159">
        <v>51</v>
      </c>
      <c r="V348" s="159">
        <v>68</v>
      </c>
      <c r="W348" s="159">
        <v>72</v>
      </c>
      <c r="X348" s="157">
        <v>20.9</v>
      </c>
    </row>
    <row r="349" spans="1:24" s="154" customFormat="1" ht="11.35">
      <c r="A349" s="152">
        <v>336</v>
      </c>
      <c r="B349" s="152">
        <v>174</v>
      </c>
      <c r="C349" s="152">
        <v>13233</v>
      </c>
      <c r="D349" s="153">
        <v>94.521428571428572</v>
      </c>
      <c r="E349" s="153">
        <v>46.543314375454784</v>
      </c>
      <c r="F349" s="155">
        <v>15259.698000000002</v>
      </c>
      <c r="G349" s="155">
        <v>299106.44109999988</v>
      </c>
      <c r="H349" s="155">
        <v>2136.4745792857134</v>
      </c>
      <c r="I349" s="155">
        <v>3143.1137968353337</v>
      </c>
      <c r="J349" s="155">
        <v>1600</v>
      </c>
      <c r="K349" s="155">
        <v>174850</v>
      </c>
      <c r="L349" s="155">
        <v>1248.9285714285713</v>
      </c>
      <c r="M349" s="155">
        <v>282.17219200408573</v>
      </c>
      <c r="N349" s="156">
        <v>6</v>
      </c>
      <c r="O349" s="156">
        <v>6</v>
      </c>
      <c r="P349" s="156">
        <v>4.2857142857142858E-2</v>
      </c>
      <c r="Q349" s="156">
        <v>0.50709255283710997</v>
      </c>
      <c r="R349" s="158">
        <v>0.99513381995133809</v>
      </c>
      <c r="S349" s="159">
        <v>33</v>
      </c>
      <c r="T349" s="159">
        <v>61</v>
      </c>
      <c r="U349" s="159">
        <v>46</v>
      </c>
      <c r="V349" s="159">
        <v>69</v>
      </c>
      <c r="W349" s="159">
        <v>71</v>
      </c>
      <c r="X349" s="157">
        <v>20.55</v>
      </c>
    </row>
    <row r="350" spans="1:24" s="154" customFormat="1" ht="11.35">
      <c r="A350" s="152">
        <v>337</v>
      </c>
      <c r="B350" s="152">
        <v>231</v>
      </c>
      <c r="C350" s="152">
        <v>14001</v>
      </c>
      <c r="D350" s="153">
        <v>100.00714285714285</v>
      </c>
      <c r="E350" s="153">
        <v>65.268619982101157</v>
      </c>
      <c r="F350" s="155">
        <v>20613.978000000003</v>
      </c>
      <c r="G350" s="155">
        <v>459133.97189999989</v>
      </c>
      <c r="H350" s="155">
        <v>3279.5283707142848</v>
      </c>
      <c r="I350" s="155">
        <v>4824.8809660194484</v>
      </c>
      <c r="J350" s="155">
        <v>1600</v>
      </c>
      <c r="K350" s="155">
        <v>182700</v>
      </c>
      <c r="L350" s="155">
        <v>1305</v>
      </c>
      <c r="M350" s="155">
        <v>269.71207669762725</v>
      </c>
      <c r="N350" s="156">
        <v>0</v>
      </c>
      <c r="O350" s="156">
        <v>0</v>
      </c>
      <c r="P350" s="156">
        <v>0</v>
      </c>
      <c r="Q350" s="156">
        <v>0</v>
      </c>
      <c r="R350" s="158">
        <v>1</v>
      </c>
      <c r="S350" s="159">
        <v>22</v>
      </c>
      <c r="T350" s="159">
        <v>62</v>
      </c>
      <c r="U350" s="159">
        <v>56</v>
      </c>
      <c r="V350" s="159">
        <v>65</v>
      </c>
      <c r="W350" s="159">
        <v>75</v>
      </c>
      <c r="X350" s="157">
        <v>21</v>
      </c>
    </row>
    <row r="351" spans="1:24" s="154" customFormat="1" ht="11.35">
      <c r="A351" s="152">
        <v>338</v>
      </c>
      <c r="B351" s="152">
        <v>105</v>
      </c>
      <c r="C351" s="152">
        <v>6867</v>
      </c>
      <c r="D351" s="153">
        <v>49.05</v>
      </c>
      <c r="E351" s="153">
        <v>27.471718616442754</v>
      </c>
      <c r="F351" s="155">
        <v>8834.5620000000017</v>
      </c>
      <c r="G351" s="155">
        <v>177080.91260000001</v>
      </c>
      <c r="H351" s="155">
        <v>1264.8636614285715</v>
      </c>
      <c r="I351" s="155">
        <v>2013.9027282427749</v>
      </c>
      <c r="J351" s="155">
        <v>1600</v>
      </c>
      <c r="K351" s="155">
        <v>175450</v>
      </c>
      <c r="L351" s="155">
        <v>1253.2142857142858</v>
      </c>
      <c r="M351" s="155">
        <v>270.83741135886754</v>
      </c>
      <c r="N351" s="156">
        <v>3</v>
      </c>
      <c r="O351" s="156">
        <v>6</v>
      </c>
      <c r="P351" s="156">
        <v>4.2857142857142858E-2</v>
      </c>
      <c r="Q351" s="156">
        <v>0.35727643956068428</v>
      </c>
      <c r="R351" s="158">
        <v>0.99501246882793015</v>
      </c>
      <c r="S351" s="159">
        <v>29</v>
      </c>
      <c r="T351" s="159">
        <v>67</v>
      </c>
      <c r="U351" s="159">
        <v>44</v>
      </c>
      <c r="V351" s="159">
        <v>68</v>
      </c>
      <c r="W351" s="159">
        <v>72</v>
      </c>
      <c r="X351" s="157">
        <v>20.05</v>
      </c>
    </row>
    <row r="352" spans="1:24" s="154" customFormat="1" ht="11.35">
      <c r="A352" s="152">
        <v>339</v>
      </c>
      <c r="B352" s="152">
        <v>102</v>
      </c>
      <c r="C352" s="152">
        <v>8847</v>
      </c>
      <c r="D352" s="153">
        <v>63.192857142857143</v>
      </c>
      <c r="E352" s="153">
        <v>23.402298487794294</v>
      </c>
      <c r="F352" s="155">
        <v>9102.2760000000017</v>
      </c>
      <c r="G352" s="155">
        <v>213686.34020000012</v>
      </c>
      <c r="H352" s="155">
        <v>1526.3310014285723</v>
      </c>
      <c r="I352" s="155">
        <v>2090.4977038331194</v>
      </c>
      <c r="J352" s="155">
        <v>1600</v>
      </c>
      <c r="K352" s="155">
        <v>172850</v>
      </c>
      <c r="L352" s="155">
        <v>1234.6428571428571</v>
      </c>
      <c r="M352" s="155">
        <v>273.98579681269484</v>
      </c>
      <c r="N352" s="156">
        <v>0</v>
      </c>
      <c r="O352" s="156">
        <v>0</v>
      </c>
      <c r="P352" s="156">
        <v>0</v>
      </c>
      <c r="Q352" s="156">
        <v>0</v>
      </c>
      <c r="R352" s="158">
        <v>1</v>
      </c>
      <c r="S352" s="159">
        <v>33</v>
      </c>
      <c r="T352" s="159">
        <v>66</v>
      </c>
      <c r="U352" s="159">
        <v>41</v>
      </c>
      <c r="V352" s="159">
        <v>69</v>
      </c>
      <c r="W352" s="159">
        <v>71</v>
      </c>
      <c r="X352" s="157">
        <v>19.75</v>
      </c>
    </row>
    <row r="353" spans="1:24" s="154" customFormat="1" ht="11.35">
      <c r="A353" s="152">
        <v>340</v>
      </c>
      <c r="B353" s="152">
        <v>123</v>
      </c>
      <c r="C353" s="152">
        <v>9987</v>
      </c>
      <c r="D353" s="153">
        <v>71.335714285714289</v>
      </c>
      <c r="E353" s="153">
        <v>29.650630117968824</v>
      </c>
      <c r="F353" s="155">
        <v>10173.132000000001</v>
      </c>
      <c r="G353" s="155">
        <v>258348.47190000003</v>
      </c>
      <c r="H353" s="155">
        <v>1845.346227857143</v>
      </c>
      <c r="I353" s="155">
        <v>2463.3762812892737</v>
      </c>
      <c r="J353" s="155">
        <v>1600</v>
      </c>
      <c r="K353" s="155">
        <v>177600</v>
      </c>
      <c r="L353" s="155">
        <v>1268.5714285714287</v>
      </c>
      <c r="M353" s="155">
        <v>288.65495926579189</v>
      </c>
      <c r="N353" s="156">
        <v>0</v>
      </c>
      <c r="O353" s="156">
        <v>0</v>
      </c>
      <c r="P353" s="156">
        <v>0</v>
      </c>
      <c r="Q353" s="156">
        <v>0</v>
      </c>
      <c r="R353" s="158">
        <v>1</v>
      </c>
      <c r="S353" s="159">
        <v>32</v>
      </c>
      <c r="T353" s="159">
        <v>56</v>
      </c>
      <c r="U353" s="159">
        <v>52</v>
      </c>
      <c r="V353" s="159">
        <v>69</v>
      </c>
      <c r="W353" s="159">
        <v>71</v>
      </c>
      <c r="X353" s="157">
        <v>20</v>
      </c>
    </row>
    <row r="354" spans="1:24" s="154" customFormat="1" ht="11.35">
      <c r="A354" s="152">
        <v>341</v>
      </c>
      <c r="B354" s="152">
        <v>210</v>
      </c>
      <c r="C354" s="152">
        <v>16839</v>
      </c>
      <c r="D354" s="153">
        <v>120.27857142857142</v>
      </c>
      <c r="E354" s="153">
        <v>66.361888587782886</v>
      </c>
      <c r="F354" s="155">
        <v>18739.980000000003</v>
      </c>
      <c r="G354" s="155">
        <v>412309.30599999981</v>
      </c>
      <c r="H354" s="155">
        <v>2945.0664714285699</v>
      </c>
      <c r="I354" s="155">
        <v>4103.8582641640642</v>
      </c>
      <c r="J354" s="155">
        <v>1600</v>
      </c>
      <c r="K354" s="155">
        <v>180150</v>
      </c>
      <c r="L354" s="155">
        <v>1286.7857142857142</v>
      </c>
      <c r="M354" s="155">
        <v>279.94158655116081</v>
      </c>
      <c r="N354" s="156">
        <v>3</v>
      </c>
      <c r="O354" s="156">
        <v>3</v>
      </c>
      <c r="P354" s="156">
        <v>2.1428571428571429E-2</v>
      </c>
      <c r="Q354" s="156">
        <v>0.25354627641855498</v>
      </c>
      <c r="R354" s="158">
        <v>0.99766355140186913</v>
      </c>
      <c r="S354" s="159">
        <v>27</v>
      </c>
      <c r="T354" s="159">
        <v>59</v>
      </c>
      <c r="U354" s="159">
        <v>54</v>
      </c>
      <c r="V354" s="159">
        <v>69</v>
      </c>
      <c r="W354" s="159">
        <v>71</v>
      </c>
      <c r="X354" s="157">
        <v>21.4</v>
      </c>
    </row>
    <row r="355" spans="1:24" s="154" customFormat="1" ht="11.35">
      <c r="A355" s="152">
        <v>342</v>
      </c>
      <c r="B355" s="152">
        <v>84</v>
      </c>
      <c r="C355" s="152">
        <v>4242</v>
      </c>
      <c r="D355" s="153">
        <v>30.3</v>
      </c>
      <c r="E355" s="153">
        <v>18.058537907784959</v>
      </c>
      <c r="F355" s="155">
        <v>6692.8500000000013</v>
      </c>
      <c r="G355" s="155">
        <v>100905.86849999998</v>
      </c>
      <c r="H355" s="155">
        <v>720.7562035714285</v>
      </c>
      <c r="I355" s="155">
        <v>1222.1292005923606</v>
      </c>
      <c r="J355" s="155">
        <v>1600</v>
      </c>
      <c r="K355" s="155">
        <v>175950</v>
      </c>
      <c r="L355" s="155">
        <v>1256.7857142857142</v>
      </c>
      <c r="M355" s="155">
        <v>279.59443355772396</v>
      </c>
      <c r="N355" s="156">
        <v>3</v>
      </c>
      <c r="O355" s="156">
        <v>3</v>
      </c>
      <c r="P355" s="156">
        <v>2.1428571428571429E-2</v>
      </c>
      <c r="Q355" s="156">
        <v>0.25354627641855498</v>
      </c>
      <c r="R355" s="158">
        <v>0.99752475247524752</v>
      </c>
      <c r="S355" s="159">
        <v>31</v>
      </c>
      <c r="T355" s="159">
        <v>62</v>
      </c>
      <c r="U355" s="159">
        <v>47</v>
      </c>
      <c r="V355" s="159">
        <v>79</v>
      </c>
      <c r="W355" s="159">
        <v>61</v>
      </c>
      <c r="X355" s="157">
        <v>20.2</v>
      </c>
    </row>
    <row r="356" spans="1:24" s="154" customFormat="1" ht="11.35">
      <c r="A356" s="152">
        <v>343</v>
      </c>
      <c r="B356" s="152">
        <v>171</v>
      </c>
      <c r="C356" s="152">
        <v>8793</v>
      </c>
      <c r="D356" s="153">
        <v>62.807142857142857</v>
      </c>
      <c r="E356" s="153">
        <v>42.597310758595277</v>
      </c>
      <c r="F356" s="155">
        <v>14724.270000000002</v>
      </c>
      <c r="G356" s="155">
        <v>264446.40190000011</v>
      </c>
      <c r="H356" s="155">
        <v>1888.9028707142866</v>
      </c>
      <c r="I356" s="155">
        <v>2958.8880412489566</v>
      </c>
      <c r="J356" s="155">
        <v>1600</v>
      </c>
      <c r="K356" s="155">
        <v>179900</v>
      </c>
      <c r="L356" s="155">
        <v>1285</v>
      </c>
      <c r="M356" s="155">
        <v>289.17521013785637</v>
      </c>
      <c r="N356" s="156">
        <v>6</v>
      </c>
      <c r="O356" s="156">
        <v>15</v>
      </c>
      <c r="P356" s="156">
        <v>0.10714285714285714</v>
      </c>
      <c r="Q356" s="156">
        <v>0.66458651148182102</v>
      </c>
      <c r="R356" s="158">
        <v>0.98826291079812212</v>
      </c>
      <c r="S356" s="159">
        <v>30</v>
      </c>
      <c r="T356" s="159">
        <v>54</v>
      </c>
      <c r="U356" s="159">
        <v>56</v>
      </c>
      <c r="V356" s="159">
        <v>71</v>
      </c>
      <c r="W356" s="159">
        <v>69</v>
      </c>
      <c r="X356" s="157">
        <v>21.3</v>
      </c>
    </row>
    <row r="357" spans="1:24" s="154" customFormat="1" ht="11.35">
      <c r="A357" s="152">
        <v>344</v>
      </c>
      <c r="B357" s="152">
        <v>144</v>
      </c>
      <c r="C357" s="152">
        <v>9522</v>
      </c>
      <c r="D357" s="153">
        <v>68.01428571428572</v>
      </c>
      <c r="E357" s="153">
        <v>38.29626758571802</v>
      </c>
      <c r="F357" s="155">
        <v>12850.272000000003</v>
      </c>
      <c r="G357" s="155">
        <v>261058.33249999996</v>
      </c>
      <c r="H357" s="155">
        <v>1864.7023749999996</v>
      </c>
      <c r="I357" s="155">
        <v>2891.4478921584723</v>
      </c>
      <c r="J357" s="155">
        <v>1600</v>
      </c>
      <c r="K357" s="155">
        <v>177300</v>
      </c>
      <c r="L357" s="155">
        <v>1266.4285714285713</v>
      </c>
      <c r="M357" s="155">
        <v>267.2429752320802</v>
      </c>
      <c r="N357" s="156">
        <v>3</v>
      </c>
      <c r="O357" s="156">
        <v>3</v>
      </c>
      <c r="P357" s="156">
        <v>2.1428571428571429E-2</v>
      </c>
      <c r="Q357" s="156">
        <v>0.25354627641855498</v>
      </c>
      <c r="R357" s="158">
        <v>0.99760191846522783</v>
      </c>
      <c r="S357" s="159">
        <v>26</v>
      </c>
      <c r="T357" s="159">
        <v>68</v>
      </c>
      <c r="U357" s="159">
        <v>46</v>
      </c>
      <c r="V357" s="159">
        <v>60</v>
      </c>
      <c r="W357" s="159">
        <v>80</v>
      </c>
      <c r="X357" s="157">
        <v>20.85</v>
      </c>
    </row>
    <row r="358" spans="1:24" s="154" customFormat="1" ht="11.35">
      <c r="A358" s="152">
        <v>345</v>
      </c>
      <c r="B358" s="152">
        <v>249</v>
      </c>
      <c r="C358" s="152">
        <v>19680</v>
      </c>
      <c r="D358" s="153">
        <v>140.57142857142858</v>
      </c>
      <c r="E358" s="153">
        <v>68.646329852811874</v>
      </c>
      <c r="F358" s="155">
        <v>21952.548000000003</v>
      </c>
      <c r="G358" s="155">
        <v>421542.4644</v>
      </c>
      <c r="H358" s="155">
        <v>3011.0176028571427</v>
      </c>
      <c r="I358" s="155">
        <v>4334.1451312404224</v>
      </c>
      <c r="J358" s="155">
        <v>1600</v>
      </c>
      <c r="K358" s="155">
        <v>173200</v>
      </c>
      <c r="L358" s="155">
        <v>1237.1428571428571</v>
      </c>
      <c r="M358" s="155">
        <v>272.04074418251224</v>
      </c>
      <c r="N358" s="156">
        <v>0</v>
      </c>
      <c r="O358" s="156">
        <v>0</v>
      </c>
      <c r="P358" s="156">
        <v>0</v>
      </c>
      <c r="Q358" s="156">
        <v>0</v>
      </c>
      <c r="R358" s="158">
        <v>1</v>
      </c>
      <c r="S358" s="159">
        <v>32</v>
      </c>
      <c r="T358" s="159">
        <v>67</v>
      </c>
      <c r="U358" s="159">
        <v>41</v>
      </c>
      <c r="V358" s="159">
        <v>60</v>
      </c>
      <c r="W358" s="159">
        <v>80</v>
      </c>
      <c r="X358" s="157">
        <v>20.45</v>
      </c>
    </row>
    <row r="359" spans="1:24" s="154" customFormat="1" ht="11.35">
      <c r="A359" s="152">
        <v>346</v>
      </c>
      <c r="B359" s="152">
        <v>102</v>
      </c>
      <c r="C359" s="152">
        <v>9036</v>
      </c>
      <c r="D359" s="153">
        <v>64.542857142857144</v>
      </c>
      <c r="E359" s="153">
        <v>27.078986896602157</v>
      </c>
      <c r="F359" s="155">
        <v>8566.8480000000018</v>
      </c>
      <c r="G359" s="155">
        <v>182264.15310000003</v>
      </c>
      <c r="H359" s="155">
        <v>1301.8868078571431</v>
      </c>
      <c r="I359" s="155">
        <v>1898.3030876806342</v>
      </c>
      <c r="J359" s="155">
        <v>1600</v>
      </c>
      <c r="K359" s="155">
        <v>170700</v>
      </c>
      <c r="L359" s="155">
        <v>1219.2857142857142</v>
      </c>
      <c r="M359" s="155">
        <v>281.34988805165773</v>
      </c>
      <c r="N359" s="156">
        <v>6</v>
      </c>
      <c r="O359" s="156">
        <v>6</v>
      </c>
      <c r="P359" s="156">
        <v>4.2857142857142858E-2</v>
      </c>
      <c r="Q359" s="156">
        <v>0.50709255283710997</v>
      </c>
      <c r="R359" s="158">
        <v>0.99496221662468509</v>
      </c>
      <c r="S359" s="159">
        <v>38</v>
      </c>
      <c r="T359" s="159">
        <v>62</v>
      </c>
      <c r="U359" s="159">
        <v>40</v>
      </c>
      <c r="V359" s="159">
        <v>68</v>
      </c>
      <c r="W359" s="159">
        <v>72</v>
      </c>
      <c r="X359" s="157">
        <v>19.850000000000001</v>
      </c>
    </row>
    <row r="360" spans="1:24" s="154" customFormat="1" ht="11.35">
      <c r="A360" s="152">
        <v>347</v>
      </c>
      <c r="B360" s="152">
        <v>129</v>
      </c>
      <c r="C360" s="152">
        <v>7596</v>
      </c>
      <c r="D360" s="153">
        <v>54.25714285714286</v>
      </c>
      <c r="E360" s="153">
        <v>38.407765144989661</v>
      </c>
      <c r="F360" s="155">
        <v>11243.988000000001</v>
      </c>
      <c r="G360" s="155">
        <v>207824.89090000003</v>
      </c>
      <c r="H360" s="155">
        <v>1484.4635064285717</v>
      </c>
      <c r="I360" s="155">
        <v>2251.3136073915402</v>
      </c>
      <c r="J360" s="155">
        <v>1600</v>
      </c>
      <c r="K360" s="155">
        <v>182700</v>
      </c>
      <c r="L360" s="155">
        <v>1305</v>
      </c>
      <c r="M360" s="155">
        <v>269.71207669762725</v>
      </c>
      <c r="N360" s="156">
        <v>3</v>
      </c>
      <c r="O360" s="156">
        <v>6</v>
      </c>
      <c r="P360" s="156">
        <v>4.2857142857142858E-2</v>
      </c>
      <c r="Q360" s="156">
        <v>0.35727643956068428</v>
      </c>
      <c r="R360" s="158">
        <v>0.9951923076923076</v>
      </c>
      <c r="S360" s="159">
        <v>22</v>
      </c>
      <c r="T360" s="159">
        <v>62</v>
      </c>
      <c r="U360" s="159">
        <v>56</v>
      </c>
      <c r="V360" s="159">
        <v>70</v>
      </c>
      <c r="W360" s="159">
        <v>70</v>
      </c>
      <c r="X360" s="157">
        <v>20.8</v>
      </c>
    </row>
    <row r="361" spans="1:24" s="154" customFormat="1" ht="11.35">
      <c r="A361" s="152">
        <v>348</v>
      </c>
      <c r="B361" s="152">
        <v>75</v>
      </c>
      <c r="C361" s="152">
        <v>3759</v>
      </c>
      <c r="D361" s="153">
        <v>26.85</v>
      </c>
      <c r="E361" s="153">
        <v>15.020812898904138</v>
      </c>
      <c r="F361" s="155">
        <v>2944.8540000000003</v>
      </c>
      <c r="G361" s="155">
        <v>69330.489499999981</v>
      </c>
      <c r="H361" s="155">
        <v>495.217782142857</v>
      </c>
      <c r="I361" s="155">
        <v>650.55863558829537</v>
      </c>
      <c r="J361" s="155">
        <v>1600</v>
      </c>
      <c r="K361" s="155">
        <v>167400</v>
      </c>
      <c r="L361" s="155">
        <v>1195.7142857142858</v>
      </c>
      <c r="M361" s="155">
        <v>285.21642131668142</v>
      </c>
      <c r="N361" s="156">
        <v>0</v>
      </c>
      <c r="O361" s="156">
        <v>0</v>
      </c>
      <c r="P361" s="156">
        <v>0</v>
      </c>
      <c r="Q361" s="156">
        <v>0</v>
      </c>
      <c r="R361" s="158">
        <v>1</v>
      </c>
      <c r="S361" s="159">
        <v>44</v>
      </c>
      <c r="T361" s="159">
        <v>59</v>
      </c>
      <c r="U361" s="159">
        <v>37</v>
      </c>
      <c r="V361" s="159">
        <v>71</v>
      </c>
      <c r="W361" s="159">
        <v>69</v>
      </c>
      <c r="X361" s="157">
        <v>19.5</v>
      </c>
    </row>
    <row r="362" spans="1:24" s="154" customFormat="1" ht="11.35">
      <c r="A362" s="152">
        <v>349</v>
      </c>
      <c r="B362" s="152">
        <v>267</v>
      </c>
      <c r="C362" s="152">
        <v>19530</v>
      </c>
      <c r="D362" s="153">
        <v>139.5</v>
      </c>
      <c r="E362" s="153">
        <v>71.016210531634115</v>
      </c>
      <c r="F362" s="155">
        <v>23558.832000000002</v>
      </c>
      <c r="G362" s="155">
        <v>496958.98550000013</v>
      </c>
      <c r="H362" s="155">
        <v>3549.7070392857154</v>
      </c>
      <c r="I362" s="155">
        <v>5191.4176424510915</v>
      </c>
      <c r="J362" s="155">
        <v>1600</v>
      </c>
      <c r="K362" s="155">
        <v>181450</v>
      </c>
      <c r="L362" s="155">
        <v>1296.0714285714287</v>
      </c>
      <c r="M362" s="155">
        <v>262.80637188975891</v>
      </c>
      <c r="N362" s="156">
        <v>0</v>
      </c>
      <c r="O362" s="156">
        <v>0</v>
      </c>
      <c r="P362" s="156">
        <v>0</v>
      </c>
      <c r="Q362" s="156">
        <v>0</v>
      </c>
      <c r="R362" s="158">
        <v>1</v>
      </c>
      <c r="S362" s="159">
        <v>21</v>
      </c>
      <c r="T362" s="159">
        <v>67</v>
      </c>
      <c r="U362" s="159">
        <v>52</v>
      </c>
      <c r="V362" s="159">
        <v>69</v>
      </c>
      <c r="W362" s="159">
        <v>71</v>
      </c>
      <c r="X362" s="157">
        <v>21.65</v>
      </c>
    </row>
    <row r="363" spans="1:24" s="154" customFormat="1" ht="11.35">
      <c r="A363" s="152">
        <v>350</v>
      </c>
      <c r="B363" s="152">
        <v>207</v>
      </c>
      <c r="C363" s="152">
        <v>14967</v>
      </c>
      <c r="D363" s="153">
        <v>106.90714285714286</v>
      </c>
      <c r="E363" s="153">
        <v>65.065533807229556</v>
      </c>
      <c r="F363" s="155">
        <v>15795.126000000002</v>
      </c>
      <c r="G363" s="155">
        <v>377537.7193</v>
      </c>
      <c r="H363" s="155">
        <v>2696.697995</v>
      </c>
      <c r="I363" s="155">
        <v>3757.2079388703555</v>
      </c>
      <c r="J363" s="155">
        <v>1600</v>
      </c>
      <c r="K363" s="155">
        <v>185250</v>
      </c>
      <c r="L363" s="155">
        <v>1323.2142857142858</v>
      </c>
      <c r="M363" s="155">
        <v>257.78600197844889</v>
      </c>
      <c r="N363" s="156">
        <v>3</v>
      </c>
      <c r="O363" s="156">
        <v>3</v>
      </c>
      <c r="P363" s="156">
        <v>2.1428571428571429E-2</v>
      </c>
      <c r="Q363" s="156">
        <v>0.25354627641855498</v>
      </c>
      <c r="R363" s="158">
        <v>0.99766355140186913</v>
      </c>
      <c r="S363" s="159">
        <v>17</v>
      </c>
      <c r="T363" s="159">
        <v>65</v>
      </c>
      <c r="U363" s="159">
        <v>58</v>
      </c>
      <c r="V363" s="159">
        <v>75</v>
      </c>
      <c r="W363" s="159">
        <v>65</v>
      </c>
      <c r="X363" s="157">
        <v>21.4</v>
      </c>
    </row>
    <row r="364" spans="1:24" s="154" customFormat="1" ht="11.35">
      <c r="A364" s="152">
        <v>351</v>
      </c>
      <c r="B364" s="152">
        <v>183</v>
      </c>
      <c r="C364" s="152">
        <v>13686</v>
      </c>
      <c r="D364" s="153">
        <v>97.757142857142853</v>
      </c>
      <c r="E364" s="153">
        <v>61.007001771594226</v>
      </c>
      <c r="F364" s="155">
        <v>16330.554000000002</v>
      </c>
      <c r="G364" s="155">
        <v>352838.12819999998</v>
      </c>
      <c r="H364" s="155">
        <v>2520.2723442857141</v>
      </c>
      <c r="I364" s="155">
        <v>3971.2920084102793</v>
      </c>
      <c r="J364" s="155">
        <v>1600</v>
      </c>
      <c r="K364" s="155">
        <v>176550</v>
      </c>
      <c r="L364" s="155">
        <v>1261.0714285714287</v>
      </c>
      <c r="M364" s="155">
        <v>268.02420278497266</v>
      </c>
      <c r="N364" s="156">
        <v>6</v>
      </c>
      <c r="O364" s="156">
        <v>21</v>
      </c>
      <c r="P364" s="156">
        <v>0.15</v>
      </c>
      <c r="Q364" s="156">
        <v>0.74837954437975063</v>
      </c>
      <c r="R364" s="158">
        <v>0.98292682926829267</v>
      </c>
      <c r="S364" s="159">
        <v>27</v>
      </c>
      <c r="T364" s="159">
        <v>68</v>
      </c>
      <c r="U364" s="159">
        <v>45</v>
      </c>
      <c r="V364" s="159">
        <v>70</v>
      </c>
      <c r="W364" s="159">
        <v>70</v>
      </c>
      <c r="X364" s="157">
        <v>20.5</v>
      </c>
    </row>
    <row r="365" spans="1:24" s="154" customFormat="1" ht="11.35">
      <c r="A365" s="152">
        <v>352</v>
      </c>
      <c r="B365" s="152">
        <v>141</v>
      </c>
      <c r="C365" s="152">
        <v>11109</v>
      </c>
      <c r="D365" s="153">
        <v>79.349999999999994</v>
      </c>
      <c r="E365" s="153">
        <v>41.593082746703217</v>
      </c>
      <c r="F365" s="155">
        <v>12314.844000000003</v>
      </c>
      <c r="G365" s="155">
        <v>252678.88429999992</v>
      </c>
      <c r="H365" s="155">
        <v>1804.8491735714281</v>
      </c>
      <c r="I365" s="155">
        <v>2669.9599598054051</v>
      </c>
      <c r="J365" s="155">
        <v>1600</v>
      </c>
      <c r="K365" s="155">
        <v>175050</v>
      </c>
      <c r="L365" s="155">
        <v>1250.3571428571429</v>
      </c>
      <c r="M365" s="155">
        <v>269.25800179631858</v>
      </c>
      <c r="N365" s="156">
        <v>0</v>
      </c>
      <c r="O365" s="156">
        <v>0</v>
      </c>
      <c r="P365" s="156">
        <v>0</v>
      </c>
      <c r="Q365" s="156">
        <v>0</v>
      </c>
      <c r="R365" s="158">
        <v>1</v>
      </c>
      <c r="S365" s="159">
        <v>29</v>
      </c>
      <c r="T365" s="159">
        <v>68</v>
      </c>
      <c r="U365" s="159">
        <v>43</v>
      </c>
      <c r="V365" s="159">
        <v>70</v>
      </c>
      <c r="W365" s="159">
        <v>70</v>
      </c>
      <c r="X365" s="157">
        <v>19.899999999999999</v>
      </c>
    </row>
    <row r="366" spans="1:24" s="154" customFormat="1" ht="11.35">
      <c r="A366" s="152">
        <v>353</v>
      </c>
      <c r="B366" s="152">
        <v>147</v>
      </c>
      <c r="C366" s="152">
        <v>11322</v>
      </c>
      <c r="D366" s="153">
        <v>80.871428571428567</v>
      </c>
      <c r="E366" s="153">
        <v>50.114235381501722</v>
      </c>
      <c r="F366" s="155">
        <v>12314.844000000003</v>
      </c>
      <c r="G366" s="155">
        <v>249119.77540000004</v>
      </c>
      <c r="H366" s="155">
        <v>1779.4269671428574</v>
      </c>
      <c r="I366" s="155">
        <v>2626.8123147225642</v>
      </c>
      <c r="J366" s="155">
        <v>1600</v>
      </c>
      <c r="K366" s="155">
        <v>179950</v>
      </c>
      <c r="L366" s="155">
        <v>1285.3571428571429</v>
      </c>
      <c r="M366" s="155">
        <v>292.56349176068159</v>
      </c>
      <c r="N366" s="156">
        <v>3</v>
      </c>
      <c r="O366" s="156">
        <v>9</v>
      </c>
      <c r="P366" s="156">
        <v>6.4285714285714279E-2</v>
      </c>
      <c r="Q366" s="156">
        <v>0.43598419689059265</v>
      </c>
      <c r="R366" s="158">
        <v>0.99266503667481665</v>
      </c>
      <c r="S366" s="159">
        <v>31</v>
      </c>
      <c r="T366" s="159">
        <v>52</v>
      </c>
      <c r="U366" s="159">
        <v>57</v>
      </c>
      <c r="V366" s="159">
        <v>75</v>
      </c>
      <c r="W366" s="159">
        <v>65</v>
      </c>
      <c r="X366" s="157">
        <v>20.45</v>
      </c>
    </row>
    <row r="367" spans="1:24" s="154" customFormat="1" ht="11.35">
      <c r="A367" s="152">
        <v>354</v>
      </c>
      <c r="B367" s="152">
        <v>195</v>
      </c>
      <c r="C367" s="152">
        <v>13284</v>
      </c>
      <c r="D367" s="153">
        <v>94.885714285714286</v>
      </c>
      <c r="E367" s="153">
        <v>50.778413489046137</v>
      </c>
      <c r="F367" s="155">
        <v>16865.982000000004</v>
      </c>
      <c r="G367" s="155">
        <v>346228.56700000016</v>
      </c>
      <c r="H367" s="155">
        <v>2473.0611928571439</v>
      </c>
      <c r="I367" s="155">
        <v>3686.3116812257158</v>
      </c>
      <c r="J367" s="155">
        <v>1600</v>
      </c>
      <c r="K367" s="155">
        <v>177400</v>
      </c>
      <c r="L367" s="155">
        <v>1267.1428571428571</v>
      </c>
      <c r="M367" s="155">
        <v>274.56777206985498</v>
      </c>
      <c r="N367" s="156">
        <v>6</v>
      </c>
      <c r="O367" s="156">
        <v>6</v>
      </c>
      <c r="P367" s="156">
        <v>4.2857142857142858E-2</v>
      </c>
      <c r="Q367" s="156">
        <v>0.50709255283710997</v>
      </c>
      <c r="R367" s="158">
        <v>0.99513381995133809</v>
      </c>
      <c r="S367" s="159">
        <v>28</v>
      </c>
      <c r="T367" s="159">
        <v>64</v>
      </c>
      <c r="U367" s="159">
        <v>48</v>
      </c>
      <c r="V367" s="159">
        <v>74</v>
      </c>
      <c r="W367" s="159">
        <v>66</v>
      </c>
      <c r="X367" s="157">
        <v>20.55</v>
      </c>
    </row>
    <row r="368" spans="1:24" s="154" customFormat="1" ht="11.35">
      <c r="A368" s="152">
        <v>355</v>
      </c>
      <c r="B368" s="152">
        <v>141</v>
      </c>
      <c r="C368" s="152">
        <v>10299</v>
      </c>
      <c r="D368" s="153">
        <v>73.564285714285717</v>
      </c>
      <c r="E368" s="153">
        <v>32.852452075907436</v>
      </c>
      <c r="F368" s="155">
        <v>9905.4180000000015</v>
      </c>
      <c r="G368" s="155">
        <v>236914.99160000012</v>
      </c>
      <c r="H368" s="155">
        <v>1692.2499400000008</v>
      </c>
      <c r="I368" s="155">
        <v>2417.9602530909069</v>
      </c>
      <c r="J368" s="155">
        <v>1600</v>
      </c>
      <c r="K368" s="155">
        <v>176950</v>
      </c>
      <c r="L368" s="155">
        <v>1263.9285714285713</v>
      </c>
      <c r="M368" s="155">
        <v>269.49645672066816</v>
      </c>
      <c r="N368" s="156">
        <v>0</v>
      </c>
      <c r="O368" s="156">
        <v>0</v>
      </c>
      <c r="P368" s="156">
        <v>0</v>
      </c>
      <c r="Q368" s="156">
        <v>0</v>
      </c>
      <c r="R368" s="158">
        <v>1</v>
      </c>
      <c r="S368" s="159">
        <v>27</v>
      </c>
      <c r="T368" s="159">
        <v>67</v>
      </c>
      <c r="U368" s="159">
        <v>46</v>
      </c>
      <c r="V368" s="159">
        <v>78</v>
      </c>
      <c r="W368" s="159">
        <v>62</v>
      </c>
      <c r="X368" s="157">
        <v>20.05</v>
      </c>
    </row>
    <row r="369" spans="1:24" s="154" customFormat="1" ht="11.35">
      <c r="A369" s="152">
        <v>356</v>
      </c>
      <c r="B369" s="152">
        <v>108</v>
      </c>
      <c r="C369" s="152">
        <v>9573</v>
      </c>
      <c r="D369" s="153">
        <v>68.378571428571433</v>
      </c>
      <c r="E369" s="153">
        <v>27.114855058638543</v>
      </c>
      <c r="F369" s="155">
        <v>9637.7040000000015</v>
      </c>
      <c r="G369" s="155">
        <v>235219.4696000001</v>
      </c>
      <c r="H369" s="155">
        <v>1680.1390685714293</v>
      </c>
      <c r="I369" s="155">
        <v>2371.3150901165786</v>
      </c>
      <c r="J369" s="155">
        <v>1600</v>
      </c>
      <c r="K369" s="155">
        <v>174400</v>
      </c>
      <c r="L369" s="155">
        <v>1245.7142857142858</v>
      </c>
      <c r="M369" s="155">
        <v>277.02723772570118</v>
      </c>
      <c r="N369" s="156">
        <v>0</v>
      </c>
      <c r="O369" s="156">
        <v>0</v>
      </c>
      <c r="P369" s="156">
        <v>0</v>
      </c>
      <c r="Q369" s="156">
        <v>0</v>
      </c>
      <c r="R369" s="158">
        <v>1</v>
      </c>
      <c r="S369" s="159">
        <v>32</v>
      </c>
      <c r="T369" s="159">
        <v>64</v>
      </c>
      <c r="U369" s="159">
        <v>44</v>
      </c>
      <c r="V369" s="159">
        <v>74</v>
      </c>
      <c r="W369" s="159">
        <v>66</v>
      </c>
      <c r="X369" s="157">
        <v>19.5</v>
      </c>
    </row>
    <row r="370" spans="1:24" s="154" customFormat="1" ht="11.35">
      <c r="A370" s="152">
        <v>357</v>
      </c>
      <c r="B370" s="152">
        <v>195</v>
      </c>
      <c r="C370" s="152">
        <v>14178</v>
      </c>
      <c r="D370" s="153">
        <v>101.27142857142857</v>
      </c>
      <c r="E370" s="153">
        <v>60.763350708395009</v>
      </c>
      <c r="F370" s="155">
        <v>16062.840000000002</v>
      </c>
      <c r="G370" s="155">
        <v>350320.12930000009</v>
      </c>
      <c r="H370" s="155">
        <v>2502.2866378571434</v>
      </c>
      <c r="I370" s="155">
        <v>3776.6928339390088</v>
      </c>
      <c r="J370" s="155">
        <v>1600</v>
      </c>
      <c r="K370" s="155">
        <v>177950</v>
      </c>
      <c r="L370" s="155">
        <v>1271.0714285714287</v>
      </c>
      <c r="M370" s="155">
        <v>286.51138169306853</v>
      </c>
      <c r="N370" s="156">
        <v>0</v>
      </c>
      <c r="O370" s="156">
        <v>0</v>
      </c>
      <c r="P370" s="156">
        <v>0</v>
      </c>
      <c r="Q370" s="156">
        <v>0</v>
      </c>
      <c r="R370" s="158">
        <v>1</v>
      </c>
      <c r="S370" s="159">
        <v>31</v>
      </c>
      <c r="T370" s="159">
        <v>57</v>
      </c>
      <c r="U370" s="159">
        <v>52</v>
      </c>
      <c r="V370" s="159">
        <v>75</v>
      </c>
      <c r="W370" s="159">
        <v>65</v>
      </c>
      <c r="X370" s="157">
        <v>21.1</v>
      </c>
    </row>
    <row r="371" spans="1:24" s="154" customFormat="1" ht="11.35">
      <c r="A371" s="152">
        <v>358</v>
      </c>
      <c r="B371" s="152">
        <v>207</v>
      </c>
      <c r="C371" s="152">
        <v>13566</v>
      </c>
      <c r="D371" s="153">
        <v>96.9</v>
      </c>
      <c r="E371" s="153">
        <v>65.50537349587843</v>
      </c>
      <c r="F371" s="155">
        <v>18472.266000000003</v>
      </c>
      <c r="G371" s="155">
        <v>353154.92310000001</v>
      </c>
      <c r="H371" s="155">
        <v>2522.5351650000002</v>
      </c>
      <c r="I371" s="155">
        <v>3816.6122688882278</v>
      </c>
      <c r="J371" s="155">
        <v>1600</v>
      </c>
      <c r="K371" s="155">
        <v>179950</v>
      </c>
      <c r="L371" s="155">
        <v>1285.3571428571429</v>
      </c>
      <c r="M371" s="155">
        <v>265.49102252644559</v>
      </c>
      <c r="N371" s="156">
        <v>0</v>
      </c>
      <c r="O371" s="156">
        <v>0</v>
      </c>
      <c r="P371" s="156">
        <v>0</v>
      </c>
      <c r="Q371" s="156">
        <v>0</v>
      </c>
      <c r="R371" s="158">
        <v>1</v>
      </c>
      <c r="S371" s="159">
        <v>23</v>
      </c>
      <c r="T371" s="159">
        <v>67</v>
      </c>
      <c r="U371" s="159">
        <v>50</v>
      </c>
      <c r="V371" s="159">
        <v>63</v>
      </c>
      <c r="W371" s="159">
        <v>77</v>
      </c>
      <c r="X371" s="157">
        <v>20.3</v>
      </c>
    </row>
    <row r="372" spans="1:24" s="154" customFormat="1" ht="11.35">
      <c r="A372" s="152">
        <v>359</v>
      </c>
      <c r="B372" s="152">
        <v>198</v>
      </c>
      <c r="C372" s="152">
        <v>14115</v>
      </c>
      <c r="D372" s="153">
        <v>100.82142857142857</v>
      </c>
      <c r="E372" s="153">
        <v>67.044092423417538</v>
      </c>
      <c r="F372" s="155">
        <v>17669.124000000003</v>
      </c>
      <c r="G372" s="155">
        <v>307604.87330000004</v>
      </c>
      <c r="H372" s="155">
        <v>2197.1776664285717</v>
      </c>
      <c r="I372" s="155">
        <v>3537.4147786810777</v>
      </c>
      <c r="J372" s="155">
        <v>1600</v>
      </c>
      <c r="K372" s="155">
        <v>180300</v>
      </c>
      <c r="L372" s="155">
        <v>1287.8571428571429</v>
      </c>
      <c r="M372" s="155">
        <v>262.99816919319454</v>
      </c>
      <c r="N372" s="156">
        <v>3</v>
      </c>
      <c r="O372" s="156">
        <v>3</v>
      </c>
      <c r="P372" s="156">
        <v>2.1428571428571429E-2</v>
      </c>
      <c r="Q372" s="156">
        <v>0.25354627641855498</v>
      </c>
      <c r="R372" s="158">
        <v>0.99758454106280192</v>
      </c>
      <c r="S372" s="159">
        <v>22</v>
      </c>
      <c r="T372" s="159">
        <v>68</v>
      </c>
      <c r="U372" s="159">
        <v>50</v>
      </c>
      <c r="V372" s="159">
        <v>80</v>
      </c>
      <c r="W372" s="159">
        <v>60</v>
      </c>
      <c r="X372" s="157">
        <v>20.7</v>
      </c>
    </row>
    <row r="373" spans="1:24" s="154" customFormat="1" ht="11.35">
      <c r="A373" s="152">
        <v>360</v>
      </c>
      <c r="B373" s="152">
        <v>138</v>
      </c>
      <c r="C373" s="152">
        <v>11001</v>
      </c>
      <c r="D373" s="153">
        <v>78.578571428571422</v>
      </c>
      <c r="E373" s="153">
        <v>45.048026786630302</v>
      </c>
      <c r="F373" s="155">
        <v>11511.702000000001</v>
      </c>
      <c r="G373" s="155">
        <v>227811.22830000008</v>
      </c>
      <c r="H373" s="155">
        <v>1627.2230592857147</v>
      </c>
      <c r="I373" s="155">
        <v>2497.0826259683786</v>
      </c>
      <c r="J373" s="155">
        <v>1600</v>
      </c>
      <c r="K373" s="155">
        <v>174800</v>
      </c>
      <c r="L373" s="155">
        <v>1248.5714285714287</v>
      </c>
      <c r="M373" s="155">
        <v>278.61055935143099</v>
      </c>
      <c r="N373" s="156">
        <v>3</v>
      </c>
      <c r="O373" s="156">
        <v>9</v>
      </c>
      <c r="P373" s="156">
        <v>6.4285714285714279E-2</v>
      </c>
      <c r="Q373" s="156">
        <v>0.43598419689059265</v>
      </c>
      <c r="R373" s="158">
        <v>0.99250000000000005</v>
      </c>
      <c r="S373" s="159">
        <v>32</v>
      </c>
      <c r="T373" s="159">
        <v>63</v>
      </c>
      <c r="U373" s="159">
        <v>45</v>
      </c>
      <c r="V373" s="159">
        <v>80</v>
      </c>
      <c r="W373" s="159">
        <v>60</v>
      </c>
      <c r="X373" s="157">
        <v>20</v>
      </c>
    </row>
    <row r="374" spans="1:24" s="154" customFormat="1" ht="11.35">
      <c r="A374" s="152">
        <v>361</v>
      </c>
      <c r="B374" s="152">
        <v>180</v>
      </c>
      <c r="C374" s="152">
        <v>14703</v>
      </c>
      <c r="D374" s="153">
        <v>105.02142857142857</v>
      </c>
      <c r="E374" s="153">
        <v>59.980028793420985</v>
      </c>
      <c r="F374" s="155">
        <v>15527.412000000002</v>
      </c>
      <c r="G374" s="155">
        <v>377659.67790000001</v>
      </c>
      <c r="H374" s="155">
        <v>2697.569127857143</v>
      </c>
      <c r="I374" s="155">
        <v>4059.7388956663435</v>
      </c>
      <c r="J374" s="155">
        <v>1600</v>
      </c>
      <c r="K374" s="155">
        <v>176700</v>
      </c>
      <c r="L374" s="155">
        <v>1262.1428571428571</v>
      </c>
      <c r="M374" s="155">
        <v>278.92854017499184</v>
      </c>
      <c r="N374" s="156">
        <v>0</v>
      </c>
      <c r="O374" s="156">
        <v>0</v>
      </c>
      <c r="P374" s="156">
        <v>0</v>
      </c>
      <c r="Q374" s="156">
        <v>0</v>
      </c>
      <c r="R374" s="158">
        <v>1</v>
      </c>
      <c r="S374" s="159">
        <v>30</v>
      </c>
      <c r="T374" s="159">
        <v>62</v>
      </c>
      <c r="U374" s="159">
        <v>48</v>
      </c>
      <c r="V374" s="159">
        <v>76</v>
      </c>
      <c r="W374" s="159">
        <v>64</v>
      </c>
      <c r="X374" s="157">
        <v>20.05</v>
      </c>
    </row>
    <row r="375" spans="1:24" s="154" customFormat="1" ht="11.35">
      <c r="A375" s="152">
        <v>362</v>
      </c>
      <c r="B375" s="152">
        <v>117</v>
      </c>
      <c r="C375" s="152">
        <v>9303</v>
      </c>
      <c r="D375" s="153">
        <v>66.45</v>
      </c>
      <c r="E375" s="153">
        <v>32.665588123926597</v>
      </c>
      <c r="F375" s="155">
        <v>10173.132000000001</v>
      </c>
      <c r="G375" s="155">
        <v>220707.88350000011</v>
      </c>
      <c r="H375" s="155">
        <v>1576.4848821428579</v>
      </c>
      <c r="I375" s="155">
        <v>2307.0575468357324</v>
      </c>
      <c r="J375" s="155">
        <v>1600</v>
      </c>
      <c r="K375" s="155">
        <v>177750</v>
      </c>
      <c r="L375" s="155">
        <v>1269.6428571428571</v>
      </c>
      <c r="M375" s="155">
        <v>272.32653567903259</v>
      </c>
      <c r="N375" s="156">
        <v>3</v>
      </c>
      <c r="O375" s="156">
        <v>3</v>
      </c>
      <c r="P375" s="156">
        <v>2.1428571428571429E-2</v>
      </c>
      <c r="Q375" s="156">
        <v>0.25354627641855498</v>
      </c>
      <c r="R375" s="158">
        <v>0.99752475247524752</v>
      </c>
      <c r="S375" s="159">
        <v>27</v>
      </c>
      <c r="T375" s="159">
        <v>65</v>
      </c>
      <c r="U375" s="159">
        <v>48</v>
      </c>
      <c r="V375" s="159">
        <v>79</v>
      </c>
      <c r="W375" s="159">
        <v>61</v>
      </c>
      <c r="X375" s="157">
        <v>20.2</v>
      </c>
    </row>
    <row r="376" spans="1:24" s="154" customFormat="1" ht="11.35">
      <c r="A376" s="152">
        <v>363</v>
      </c>
      <c r="B376" s="152">
        <v>153</v>
      </c>
      <c r="C376" s="152">
        <v>11904</v>
      </c>
      <c r="D376" s="153">
        <v>85.028571428571425</v>
      </c>
      <c r="E376" s="153">
        <v>48.67746481359022</v>
      </c>
      <c r="F376" s="155">
        <v>13653.414000000002</v>
      </c>
      <c r="G376" s="155">
        <v>287993.33549999999</v>
      </c>
      <c r="H376" s="155">
        <v>2057.0952535714287</v>
      </c>
      <c r="I376" s="155">
        <v>3236.5811515698015</v>
      </c>
      <c r="J376" s="155">
        <v>1600</v>
      </c>
      <c r="K376" s="155">
        <v>176400</v>
      </c>
      <c r="L376" s="155">
        <v>1260</v>
      </c>
      <c r="M376" s="155">
        <v>284.56706989071495</v>
      </c>
      <c r="N376" s="156">
        <v>3</v>
      </c>
      <c r="O376" s="156">
        <v>3</v>
      </c>
      <c r="P376" s="156">
        <v>2.1428571428571429E-2</v>
      </c>
      <c r="Q376" s="156">
        <v>0.25354627641855498</v>
      </c>
      <c r="R376" s="158">
        <v>0.9975186104218362</v>
      </c>
      <c r="S376" s="159">
        <v>32</v>
      </c>
      <c r="T376" s="159">
        <v>59</v>
      </c>
      <c r="U376" s="159">
        <v>49</v>
      </c>
      <c r="V376" s="159">
        <v>68</v>
      </c>
      <c r="W376" s="159">
        <v>72</v>
      </c>
      <c r="X376" s="157">
        <v>20.149999999999999</v>
      </c>
    </row>
    <row r="377" spans="1:24" s="154" customFormat="1" ht="11.35">
      <c r="A377" s="152">
        <v>364</v>
      </c>
      <c r="B377" s="152">
        <v>135</v>
      </c>
      <c r="C377" s="152">
        <v>10962</v>
      </c>
      <c r="D377" s="153">
        <v>78.3</v>
      </c>
      <c r="E377" s="153">
        <v>43.750716335348329</v>
      </c>
      <c r="F377" s="155">
        <v>11511.702000000001</v>
      </c>
      <c r="G377" s="155">
        <v>280354.56269999995</v>
      </c>
      <c r="H377" s="155">
        <v>2002.5325907142853</v>
      </c>
      <c r="I377" s="155">
        <v>2811.3198557587843</v>
      </c>
      <c r="J377" s="155">
        <v>1600</v>
      </c>
      <c r="K377" s="155">
        <v>179800</v>
      </c>
      <c r="L377" s="155">
        <v>1284.2857142857142</v>
      </c>
      <c r="M377" s="155">
        <v>254.10908793553321</v>
      </c>
      <c r="N377" s="156">
        <v>3</v>
      </c>
      <c r="O377" s="156">
        <v>3</v>
      </c>
      <c r="P377" s="156">
        <v>2.1428571428571429E-2</v>
      </c>
      <c r="Q377" s="156">
        <v>0.25354627641855498</v>
      </c>
      <c r="R377" s="158">
        <v>0.99759615384615385</v>
      </c>
      <c r="S377" s="159">
        <v>20</v>
      </c>
      <c r="T377" s="159">
        <v>73</v>
      </c>
      <c r="U377" s="159">
        <v>47</v>
      </c>
      <c r="V377" s="159">
        <v>57</v>
      </c>
      <c r="W377" s="159">
        <v>83</v>
      </c>
      <c r="X377" s="157">
        <v>20.8</v>
      </c>
    </row>
    <row r="378" spans="1:24" s="154" customFormat="1" ht="11.35">
      <c r="A378" s="152">
        <v>365</v>
      </c>
      <c r="B378" s="152">
        <v>171</v>
      </c>
      <c r="C378" s="152">
        <v>11985</v>
      </c>
      <c r="D378" s="153">
        <v>85.607142857142861</v>
      </c>
      <c r="E378" s="153">
        <v>56.377414788661838</v>
      </c>
      <c r="F378" s="155">
        <v>14724.270000000002</v>
      </c>
      <c r="G378" s="155">
        <v>321073.86210000009</v>
      </c>
      <c r="H378" s="155">
        <v>2293.3847292857149</v>
      </c>
      <c r="I378" s="155">
        <v>3387.4096439747414</v>
      </c>
      <c r="J378" s="155">
        <v>1600</v>
      </c>
      <c r="K378" s="155">
        <v>180000</v>
      </c>
      <c r="L378" s="155">
        <v>1285.7142857142858</v>
      </c>
      <c r="M378" s="155">
        <v>269.17711763402082</v>
      </c>
      <c r="N378" s="156">
        <v>6</v>
      </c>
      <c r="O378" s="156">
        <v>9</v>
      </c>
      <c r="P378" s="156">
        <v>6.4285714285714279E-2</v>
      </c>
      <c r="Q378" s="156">
        <v>0.56531285392783426</v>
      </c>
      <c r="R378" s="158">
        <v>0.99271844660194186</v>
      </c>
      <c r="S378" s="159">
        <v>24</v>
      </c>
      <c r="T378" s="159">
        <v>65</v>
      </c>
      <c r="U378" s="159">
        <v>51</v>
      </c>
      <c r="V378" s="159">
        <v>64</v>
      </c>
      <c r="W378" s="159">
        <v>76</v>
      </c>
      <c r="X378" s="157">
        <v>20.6</v>
      </c>
    </row>
    <row r="379" spans="1:24" s="154" customFormat="1" ht="11.35">
      <c r="A379" s="152">
        <v>366</v>
      </c>
      <c r="B379" s="152">
        <v>120</v>
      </c>
      <c r="C379" s="152">
        <v>10422</v>
      </c>
      <c r="D379" s="153">
        <v>74.442857142857136</v>
      </c>
      <c r="E379" s="153">
        <v>34.298996656376424</v>
      </c>
      <c r="F379" s="155">
        <v>10440.846000000001</v>
      </c>
      <c r="G379" s="155">
        <v>261108.90070000014</v>
      </c>
      <c r="H379" s="155">
        <v>1865.0635764285726</v>
      </c>
      <c r="I379" s="155">
        <v>2619.2634841782829</v>
      </c>
      <c r="J379" s="155">
        <v>1600</v>
      </c>
      <c r="K379" s="155">
        <v>177750</v>
      </c>
      <c r="L379" s="155">
        <v>1269.6428571428571</v>
      </c>
      <c r="M379" s="155">
        <v>298.78027997846203</v>
      </c>
      <c r="N379" s="156">
        <v>0</v>
      </c>
      <c r="O379" s="156">
        <v>0</v>
      </c>
      <c r="P379" s="156">
        <v>0</v>
      </c>
      <c r="Q379" s="156">
        <v>0</v>
      </c>
      <c r="R379" s="158">
        <v>1</v>
      </c>
      <c r="S379" s="159">
        <v>35</v>
      </c>
      <c r="T379" s="159">
        <v>50</v>
      </c>
      <c r="U379" s="159">
        <v>55</v>
      </c>
      <c r="V379" s="159">
        <v>72</v>
      </c>
      <c r="W379" s="159">
        <v>68</v>
      </c>
      <c r="X379" s="157">
        <v>20.399999999999999</v>
      </c>
    </row>
    <row r="380" spans="1:24" s="154" customFormat="1" ht="11.35">
      <c r="A380" s="152">
        <v>367</v>
      </c>
      <c r="B380" s="152">
        <v>198</v>
      </c>
      <c r="C380" s="152">
        <v>13539</v>
      </c>
      <c r="D380" s="153">
        <v>96.707142857142856</v>
      </c>
      <c r="E380" s="153">
        <v>58.605312749148332</v>
      </c>
      <c r="F380" s="155">
        <v>17133.696000000004</v>
      </c>
      <c r="G380" s="155">
        <v>337878.86480000004</v>
      </c>
      <c r="H380" s="155">
        <v>2413.4204628571433</v>
      </c>
      <c r="I380" s="155">
        <v>3429.9003864324445</v>
      </c>
      <c r="J380" s="155">
        <v>1600</v>
      </c>
      <c r="K380" s="155">
        <v>181100</v>
      </c>
      <c r="L380" s="155">
        <v>1293.5714285714287</v>
      </c>
      <c r="M380" s="155">
        <v>265.37897817178089</v>
      </c>
      <c r="N380" s="156">
        <v>0</v>
      </c>
      <c r="O380" s="156">
        <v>0</v>
      </c>
      <c r="P380" s="156">
        <v>0</v>
      </c>
      <c r="Q380" s="156">
        <v>0</v>
      </c>
      <c r="R380" s="158">
        <v>1</v>
      </c>
      <c r="S380" s="159">
        <v>22</v>
      </c>
      <c r="T380" s="159">
        <v>66</v>
      </c>
      <c r="U380" s="159">
        <v>52</v>
      </c>
      <c r="V380" s="159">
        <v>80</v>
      </c>
      <c r="W380" s="159">
        <v>60</v>
      </c>
      <c r="X380" s="157">
        <v>21.05</v>
      </c>
    </row>
    <row r="381" spans="1:24" s="154" customFormat="1" ht="11.35">
      <c r="A381" s="152">
        <v>368</v>
      </c>
      <c r="B381" s="152">
        <v>153</v>
      </c>
      <c r="C381" s="152">
        <v>8577</v>
      </c>
      <c r="D381" s="153">
        <v>61.264285714285712</v>
      </c>
      <c r="E381" s="153">
        <v>38.558487894298423</v>
      </c>
      <c r="F381" s="155">
        <v>11779.416000000001</v>
      </c>
      <c r="G381" s="155">
        <v>225083.52010000011</v>
      </c>
      <c r="H381" s="155">
        <v>1607.739429285715</v>
      </c>
      <c r="I381" s="155">
        <v>2292.6822311317633</v>
      </c>
      <c r="J381" s="155">
        <v>1600</v>
      </c>
      <c r="K381" s="155">
        <v>179800</v>
      </c>
      <c r="L381" s="155">
        <v>1284.2857142857142</v>
      </c>
      <c r="M381" s="155">
        <v>282.27529512958318</v>
      </c>
      <c r="N381" s="156">
        <v>3</v>
      </c>
      <c r="O381" s="156">
        <v>3</v>
      </c>
      <c r="P381" s="156">
        <v>2.1428571428571429E-2</v>
      </c>
      <c r="Q381" s="156">
        <v>0.25354627641855498</v>
      </c>
      <c r="R381" s="158">
        <v>0.99752475247524752</v>
      </c>
      <c r="S381" s="159">
        <v>28</v>
      </c>
      <c r="T381" s="159">
        <v>58</v>
      </c>
      <c r="U381" s="159">
        <v>54</v>
      </c>
      <c r="V381" s="159">
        <v>61</v>
      </c>
      <c r="W381" s="159">
        <v>79</v>
      </c>
      <c r="X381" s="157">
        <v>20.2</v>
      </c>
    </row>
    <row r="382" spans="1:24" s="154" customFormat="1" ht="11.35">
      <c r="A382" s="152">
        <v>369</v>
      </c>
      <c r="B382" s="152">
        <v>171</v>
      </c>
      <c r="C382" s="152">
        <v>11643</v>
      </c>
      <c r="D382" s="153">
        <v>83.164285714285711</v>
      </c>
      <c r="E382" s="153">
        <v>46.137518981404995</v>
      </c>
      <c r="F382" s="155">
        <v>14724.270000000002</v>
      </c>
      <c r="G382" s="155">
        <v>311590.83730000013</v>
      </c>
      <c r="H382" s="155">
        <v>2225.6488378571439</v>
      </c>
      <c r="I382" s="155">
        <v>3205.8727217653268</v>
      </c>
      <c r="J382" s="155">
        <v>1600</v>
      </c>
      <c r="K382" s="155">
        <v>182750</v>
      </c>
      <c r="L382" s="155">
        <v>1305.3571428571429</v>
      </c>
      <c r="M382" s="155">
        <v>273.31540457915497</v>
      </c>
      <c r="N382" s="156">
        <v>0</v>
      </c>
      <c r="O382" s="156">
        <v>0</v>
      </c>
      <c r="P382" s="156">
        <v>0</v>
      </c>
      <c r="Q382" s="156">
        <v>0</v>
      </c>
      <c r="R382" s="158">
        <v>1</v>
      </c>
      <c r="S382" s="159">
        <v>23</v>
      </c>
      <c r="T382" s="159">
        <v>60</v>
      </c>
      <c r="U382" s="159">
        <v>57</v>
      </c>
      <c r="V382" s="159">
        <v>70</v>
      </c>
      <c r="W382" s="159">
        <v>70</v>
      </c>
      <c r="X382" s="157">
        <v>20.9</v>
      </c>
    </row>
    <row r="383" spans="1:24" s="154" customFormat="1" ht="11.35">
      <c r="A383" s="152">
        <v>370</v>
      </c>
      <c r="B383" s="152">
        <v>180</v>
      </c>
      <c r="C383" s="152">
        <v>10362</v>
      </c>
      <c r="D383" s="153">
        <v>74.01428571428572</v>
      </c>
      <c r="E383" s="153">
        <v>58.562023409519078</v>
      </c>
      <c r="F383" s="155">
        <v>15795.126000000002</v>
      </c>
      <c r="G383" s="155">
        <v>290146.94590000005</v>
      </c>
      <c r="H383" s="155">
        <v>2072.4781850000004</v>
      </c>
      <c r="I383" s="155">
        <v>3580.0543538098991</v>
      </c>
      <c r="J383" s="155">
        <v>1600</v>
      </c>
      <c r="K383" s="155">
        <v>176300</v>
      </c>
      <c r="L383" s="155">
        <v>1259.2857142857142</v>
      </c>
      <c r="M383" s="155">
        <v>277.4878125709044</v>
      </c>
      <c r="N383" s="156">
        <v>0</v>
      </c>
      <c r="O383" s="156">
        <v>0</v>
      </c>
      <c r="P383" s="156">
        <v>0</v>
      </c>
      <c r="Q383" s="156">
        <v>0</v>
      </c>
      <c r="R383" s="158">
        <v>1</v>
      </c>
      <c r="S383" s="159">
        <v>30</v>
      </c>
      <c r="T383" s="159">
        <v>63</v>
      </c>
      <c r="U383" s="159">
        <v>47</v>
      </c>
      <c r="V383" s="159">
        <v>60</v>
      </c>
      <c r="W383" s="159">
        <v>80</v>
      </c>
      <c r="X383" s="157">
        <v>20.6</v>
      </c>
    </row>
    <row r="384" spans="1:24" s="154" customFormat="1" ht="11.35">
      <c r="A384" s="152">
        <v>371</v>
      </c>
      <c r="B384" s="152">
        <v>126</v>
      </c>
      <c r="C384" s="152">
        <v>8952</v>
      </c>
      <c r="D384" s="153">
        <v>63.942857142857143</v>
      </c>
      <c r="E384" s="153">
        <v>39.184817833091152</v>
      </c>
      <c r="F384" s="155">
        <v>10708.560000000001</v>
      </c>
      <c r="G384" s="155">
        <v>157109.44820000007</v>
      </c>
      <c r="H384" s="155">
        <v>1122.2103442857149</v>
      </c>
      <c r="I384" s="155">
        <v>1708.4237749006459</v>
      </c>
      <c r="J384" s="155">
        <v>1600</v>
      </c>
      <c r="K384" s="155">
        <v>170650</v>
      </c>
      <c r="L384" s="155">
        <v>1218.9285714285713</v>
      </c>
      <c r="M384" s="155">
        <v>277.73932302052845</v>
      </c>
      <c r="N384" s="156">
        <v>3</v>
      </c>
      <c r="O384" s="156">
        <v>3</v>
      </c>
      <c r="P384" s="156">
        <v>2.1428571428571429E-2</v>
      </c>
      <c r="Q384" s="156">
        <v>0.25354627641855498</v>
      </c>
      <c r="R384" s="158">
        <v>0.99748743718592958</v>
      </c>
      <c r="S384" s="159">
        <v>37</v>
      </c>
      <c r="T384" s="159">
        <v>64</v>
      </c>
      <c r="U384" s="159">
        <v>39</v>
      </c>
      <c r="V384" s="159">
        <v>69</v>
      </c>
      <c r="W384" s="159">
        <v>71</v>
      </c>
      <c r="X384" s="157">
        <v>19.899999999999999</v>
      </c>
    </row>
    <row r="385" spans="1:24" s="154" customFormat="1" ht="11.35">
      <c r="A385" s="152">
        <v>372</v>
      </c>
      <c r="B385" s="152">
        <v>234</v>
      </c>
      <c r="C385" s="152">
        <v>14559</v>
      </c>
      <c r="D385" s="153">
        <v>103.99285714285715</v>
      </c>
      <c r="E385" s="153">
        <v>64.282033296463538</v>
      </c>
      <c r="F385" s="155">
        <v>20613.978000000003</v>
      </c>
      <c r="G385" s="155">
        <v>412562.14700000017</v>
      </c>
      <c r="H385" s="155">
        <v>2946.8724785714298</v>
      </c>
      <c r="I385" s="155">
        <v>4451.7702570336487</v>
      </c>
      <c r="J385" s="155">
        <v>1600</v>
      </c>
      <c r="K385" s="155">
        <v>175600</v>
      </c>
      <c r="L385" s="155">
        <v>1254.2857142857142</v>
      </c>
      <c r="M385" s="155">
        <v>281.66295194697881</v>
      </c>
      <c r="N385" s="156">
        <v>3</v>
      </c>
      <c r="O385" s="156">
        <v>3</v>
      </c>
      <c r="P385" s="156">
        <v>2.1428571428571429E-2</v>
      </c>
      <c r="Q385" s="156">
        <v>0.25354627641855498</v>
      </c>
      <c r="R385" s="158">
        <v>0.99763033175355442</v>
      </c>
      <c r="S385" s="159">
        <v>32</v>
      </c>
      <c r="T385" s="159">
        <v>61</v>
      </c>
      <c r="U385" s="159">
        <v>47</v>
      </c>
      <c r="V385" s="159">
        <v>71</v>
      </c>
      <c r="W385" s="159">
        <v>69</v>
      </c>
      <c r="X385" s="157">
        <v>21.1</v>
      </c>
    </row>
    <row r="386" spans="1:24" s="154" customFormat="1" ht="11.35">
      <c r="A386" s="152">
        <v>373</v>
      </c>
      <c r="B386" s="152">
        <v>171</v>
      </c>
      <c r="C386" s="152">
        <v>13665</v>
      </c>
      <c r="D386" s="153">
        <v>97.607142857142861</v>
      </c>
      <c r="E386" s="153">
        <v>39.99005207747674</v>
      </c>
      <c r="F386" s="155">
        <v>14456.556000000002</v>
      </c>
      <c r="G386" s="155">
        <v>357567.74220000021</v>
      </c>
      <c r="H386" s="155">
        <v>2554.0553014285729</v>
      </c>
      <c r="I386" s="155">
        <v>3292.5650890778147</v>
      </c>
      <c r="J386" s="155">
        <v>1600</v>
      </c>
      <c r="K386" s="155">
        <v>179900</v>
      </c>
      <c r="L386" s="155">
        <v>1285</v>
      </c>
      <c r="M386" s="155">
        <v>289.17521013785637</v>
      </c>
      <c r="N386" s="156">
        <v>0</v>
      </c>
      <c r="O386" s="156">
        <v>0</v>
      </c>
      <c r="P386" s="156">
        <v>0</v>
      </c>
      <c r="Q386" s="156">
        <v>0</v>
      </c>
      <c r="R386" s="158">
        <v>1</v>
      </c>
      <c r="S386" s="159">
        <v>30</v>
      </c>
      <c r="T386" s="159">
        <v>54</v>
      </c>
      <c r="U386" s="159">
        <v>56</v>
      </c>
      <c r="V386" s="159">
        <v>65</v>
      </c>
      <c r="W386" s="159">
        <v>75</v>
      </c>
      <c r="X386" s="157">
        <v>20.95</v>
      </c>
    </row>
    <row r="387" spans="1:24" s="154" customFormat="1" ht="11.35">
      <c r="A387" s="152">
        <v>374</v>
      </c>
      <c r="B387" s="152">
        <v>132</v>
      </c>
      <c r="C387" s="152">
        <v>7089</v>
      </c>
      <c r="D387" s="153">
        <v>50.635714285714286</v>
      </c>
      <c r="E387" s="153">
        <v>32.733985752229025</v>
      </c>
      <c r="F387" s="155">
        <v>9369.9900000000016</v>
      </c>
      <c r="G387" s="155">
        <v>155446.64680000005</v>
      </c>
      <c r="H387" s="155">
        <v>1110.3331914285718</v>
      </c>
      <c r="I387" s="155">
        <v>1770.6453000542915</v>
      </c>
      <c r="J387" s="155">
        <v>1600</v>
      </c>
      <c r="K387" s="155">
        <v>175350</v>
      </c>
      <c r="L387" s="155">
        <v>1252.5</v>
      </c>
      <c r="M387" s="155">
        <v>263.37085760025451</v>
      </c>
      <c r="N387" s="156">
        <v>6</v>
      </c>
      <c r="O387" s="156">
        <v>12</v>
      </c>
      <c r="P387" s="156">
        <v>8.5714285714285715E-2</v>
      </c>
      <c r="Q387" s="156">
        <v>0.71455287912136856</v>
      </c>
      <c r="R387" s="158">
        <v>0.99031476997578693</v>
      </c>
      <c r="S387" s="159">
        <v>27</v>
      </c>
      <c r="T387" s="159">
        <v>71</v>
      </c>
      <c r="U387" s="159">
        <v>42</v>
      </c>
      <c r="V387" s="159">
        <v>70</v>
      </c>
      <c r="W387" s="159">
        <v>70</v>
      </c>
      <c r="X387" s="157">
        <v>20.65</v>
      </c>
    </row>
    <row r="388" spans="1:24" s="154" customFormat="1" ht="11.35">
      <c r="A388" s="152">
        <v>375</v>
      </c>
      <c r="B388" s="152">
        <v>132</v>
      </c>
      <c r="C388" s="152">
        <v>11091</v>
      </c>
      <c r="D388" s="153">
        <v>79.221428571428575</v>
      </c>
      <c r="E388" s="153">
        <v>32.115812877668567</v>
      </c>
      <c r="F388" s="155">
        <v>10173.132000000001</v>
      </c>
      <c r="G388" s="155">
        <v>292183.05960000021</v>
      </c>
      <c r="H388" s="155">
        <v>2087.021854285716</v>
      </c>
      <c r="I388" s="155">
        <v>2570.1815853185722</v>
      </c>
      <c r="J388" s="155">
        <v>1600</v>
      </c>
      <c r="K388" s="155">
        <v>183600</v>
      </c>
      <c r="L388" s="155">
        <v>1311.4285714285713</v>
      </c>
      <c r="M388" s="155">
        <v>278.76544749550482</v>
      </c>
      <c r="N388" s="156">
        <v>0</v>
      </c>
      <c r="O388" s="156">
        <v>0</v>
      </c>
      <c r="P388" s="156">
        <v>0</v>
      </c>
      <c r="Q388" s="156">
        <v>0</v>
      </c>
      <c r="R388" s="158">
        <v>1</v>
      </c>
      <c r="S388" s="159">
        <v>24</v>
      </c>
      <c r="T388" s="159">
        <v>56</v>
      </c>
      <c r="U388" s="159">
        <v>60</v>
      </c>
      <c r="V388" s="159">
        <v>73</v>
      </c>
      <c r="W388" s="159">
        <v>67</v>
      </c>
      <c r="X388" s="157">
        <v>20.399999999999999</v>
      </c>
    </row>
    <row r="389" spans="1:24" s="154" customFormat="1" ht="11.35">
      <c r="A389" s="152">
        <v>376</v>
      </c>
      <c r="B389" s="152">
        <v>261</v>
      </c>
      <c r="C389" s="152">
        <v>15732</v>
      </c>
      <c r="D389" s="153">
        <v>112.37142857142857</v>
      </c>
      <c r="E389" s="153">
        <v>80.455299967799078</v>
      </c>
      <c r="F389" s="155">
        <v>22755.690000000002</v>
      </c>
      <c r="G389" s="155">
        <v>422162.66850000015</v>
      </c>
      <c r="H389" s="155">
        <v>3015.4476321428583</v>
      </c>
      <c r="I389" s="155">
        <v>4568.165312887083</v>
      </c>
      <c r="J389" s="155">
        <v>1600</v>
      </c>
      <c r="K389" s="155">
        <v>179300</v>
      </c>
      <c r="L389" s="155">
        <v>1280.7142857142858</v>
      </c>
      <c r="M389" s="155">
        <v>273.96539942521923</v>
      </c>
      <c r="N389" s="156">
        <v>3</v>
      </c>
      <c r="O389" s="156">
        <v>15</v>
      </c>
      <c r="P389" s="156">
        <v>0.10714285714285714</v>
      </c>
      <c r="Q389" s="156">
        <v>0.55872965588545476</v>
      </c>
      <c r="R389" s="158">
        <v>0.98817966903073284</v>
      </c>
      <c r="S389" s="159">
        <v>26</v>
      </c>
      <c r="T389" s="159">
        <v>63</v>
      </c>
      <c r="U389" s="159">
        <v>51</v>
      </c>
      <c r="V389" s="159">
        <v>68</v>
      </c>
      <c r="W389" s="159">
        <v>72</v>
      </c>
      <c r="X389" s="157">
        <v>21.15</v>
      </c>
    </row>
    <row r="390" spans="1:24" s="154" customFormat="1" ht="11.35">
      <c r="A390" s="152">
        <v>377</v>
      </c>
      <c r="B390" s="152">
        <v>111</v>
      </c>
      <c r="C390" s="152">
        <v>8874</v>
      </c>
      <c r="D390" s="153">
        <v>63.385714285714286</v>
      </c>
      <c r="E390" s="153">
        <v>32.576105846893306</v>
      </c>
      <c r="F390" s="155">
        <v>9369.9900000000016</v>
      </c>
      <c r="G390" s="155">
        <v>191933.0904000001</v>
      </c>
      <c r="H390" s="155">
        <v>1370.9506457142863</v>
      </c>
      <c r="I390" s="155">
        <v>2060.4494533344655</v>
      </c>
      <c r="J390" s="155">
        <v>1600</v>
      </c>
      <c r="K390" s="155">
        <v>175950</v>
      </c>
      <c r="L390" s="155">
        <v>1256.7857142857142</v>
      </c>
      <c r="M390" s="155">
        <v>279.59443355772396</v>
      </c>
      <c r="N390" s="156">
        <v>0</v>
      </c>
      <c r="O390" s="156">
        <v>0</v>
      </c>
      <c r="P390" s="156">
        <v>0</v>
      </c>
      <c r="Q390" s="156">
        <v>0</v>
      </c>
      <c r="R390" s="158">
        <v>1</v>
      </c>
      <c r="S390" s="159">
        <v>31</v>
      </c>
      <c r="T390" s="159">
        <v>62</v>
      </c>
      <c r="U390" s="159">
        <v>47</v>
      </c>
      <c r="V390" s="159">
        <v>82</v>
      </c>
      <c r="W390" s="159">
        <v>58</v>
      </c>
      <c r="X390" s="157">
        <v>19.95</v>
      </c>
    </row>
    <row r="391" spans="1:24" s="154" customFormat="1" ht="11.35">
      <c r="A391" s="152">
        <v>378</v>
      </c>
      <c r="B391" s="152">
        <v>141</v>
      </c>
      <c r="C391" s="152">
        <v>11466</v>
      </c>
      <c r="D391" s="153">
        <v>81.900000000000006</v>
      </c>
      <c r="E391" s="153">
        <v>37.024452351688417</v>
      </c>
      <c r="F391" s="155">
        <v>12314.844000000003</v>
      </c>
      <c r="G391" s="155">
        <v>272168.46350000013</v>
      </c>
      <c r="H391" s="155">
        <v>1944.0604535714294</v>
      </c>
      <c r="I391" s="155">
        <v>2708.5153706294968</v>
      </c>
      <c r="J391" s="155">
        <v>1600</v>
      </c>
      <c r="K391" s="155">
        <v>179300</v>
      </c>
      <c r="L391" s="155">
        <v>1280.7142857142858</v>
      </c>
      <c r="M391" s="155">
        <v>273.96539942521923</v>
      </c>
      <c r="N391" s="156">
        <v>3</v>
      </c>
      <c r="O391" s="156">
        <v>6</v>
      </c>
      <c r="P391" s="156">
        <v>4.2857142857142858E-2</v>
      </c>
      <c r="Q391" s="156">
        <v>0.35727643956068428</v>
      </c>
      <c r="R391" s="158">
        <v>0.99503722084367241</v>
      </c>
      <c r="S391" s="159">
        <v>26</v>
      </c>
      <c r="T391" s="159">
        <v>63</v>
      </c>
      <c r="U391" s="159">
        <v>51</v>
      </c>
      <c r="V391" s="159">
        <v>72</v>
      </c>
      <c r="W391" s="159">
        <v>68</v>
      </c>
      <c r="X391" s="157">
        <v>20.149999999999999</v>
      </c>
    </row>
    <row r="392" spans="1:24" s="154" customFormat="1" ht="11.35">
      <c r="A392" s="152">
        <v>379</v>
      </c>
      <c r="B392" s="152">
        <v>162</v>
      </c>
      <c r="C392" s="152">
        <v>9810</v>
      </c>
      <c r="D392" s="153">
        <v>70.071428571428569</v>
      </c>
      <c r="E392" s="153">
        <v>47.216727138647677</v>
      </c>
      <c r="F392" s="155">
        <v>13385.700000000003</v>
      </c>
      <c r="G392" s="155">
        <v>204302.96449999994</v>
      </c>
      <c r="H392" s="155">
        <v>1459.3068892857139</v>
      </c>
      <c r="I392" s="155">
        <v>2534.5041875581624</v>
      </c>
      <c r="J392" s="155">
        <v>1600</v>
      </c>
      <c r="K392" s="155">
        <v>171150</v>
      </c>
      <c r="L392" s="155">
        <v>1222.5</v>
      </c>
      <c r="M392" s="155">
        <v>286.71577433374426</v>
      </c>
      <c r="N392" s="156">
        <v>3</v>
      </c>
      <c r="O392" s="156">
        <v>3</v>
      </c>
      <c r="P392" s="156">
        <v>2.1428571428571429E-2</v>
      </c>
      <c r="Q392" s="156">
        <v>0.25354627641855498</v>
      </c>
      <c r="R392" s="158">
        <v>0.9974747474747474</v>
      </c>
      <c r="S392" s="159">
        <v>39</v>
      </c>
      <c r="T392" s="159">
        <v>59</v>
      </c>
      <c r="U392" s="159">
        <v>42</v>
      </c>
      <c r="V392" s="159">
        <v>82</v>
      </c>
      <c r="W392" s="159">
        <v>58</v>
      </c>
      <c r="X392" s="157">
        <v>19.8</v>
      </c>
    </row>
    <row r="393" spans="1:24" s="154" customFormat="1" ht="11.35">
      <c r="A393" s="152">
        <v>380</v>
      </c>
      <c r="B393" s="152">
        <v>216</v>
      </c>
      <c r="C393" s="152">
        <v>14625</v>
      </c>
      <c r="D393" s="153">
        <v>104.46428571428571</v>
      </c>
      <c r="E393" s="153">
        <v>66.515256075978769</v>
      </c>
      <c r="F393" s="155">
        <v>18739.980000000003</v>
      </c>
      <c r="G393" s="155">
        <v>392300.65910000011</v>
      </c>
      <c r="H393" s="155">
        <v>2802.1475650000007</v>
      </c>
      <c r="I393" s="155">
        <v>4213.3539979395619</v>
      </c>
      <c r="J393" s="155">
        <v>1600</v>
      </c>
      <c r="K393" s="155">
        <v>182350</v>
      </c>
      <c r="L393" s="155">
        <v>1302.5</v>
      </c>
      <c r="M393" s="155">
        <v>272.30200383942093</v>
      </c>
      <c r="N393" s="156">
        <v>3</v>
      </c>
      <c r="O393" s="156">
        <v>6</v>
      </c>
      <c r="P393" s="156">
        <v>4.2857142857142858E-2</v>
      </c>
      <c r="Q393" s="156">
        <v>0.35727643956068428</v>
      </c>
      <c r="R393" s="158">
        <v>0.99522673031026243</v>
      </c>
      <c r="S393" s="159">
        <v>23</v>
      </c>
      <c r="T393" s="159">
        <v>61</v>
      </c>
      <c r="U393" s="159">
        <v>56</v>
      </c>
      <c r="V393" s="159">
        <v>73</v>
      </c>
      <c r="W393" s="159">
        <v>67</v>
      </c>
      <c r="X393" s="157">
        <v>20.95</v>
      </c>
    </row>
    <row r="394" spans="1:24" s="154" customFormat="1" ht="11.35">
      <c r="A394" s="152">
        <v>381</v>
      </c>
      <c r="B394" s="152">
        <v>141</v>
      </c>
      <c r="C394" s="152">
        <v>11841</v>
      </c>
      <c r="D394" s="153">
        <v>84.578571428571422</v>
      </c>
      <c r="E394" s="153">
        <v>40.890636358821723</v>
      </c>
      <c r="F394" s="155">
        <v>12314.844000000003</v>
      </c>
      <c r="G394" s="155">
        <v>298188.77700000006</v>
      </c>
      <c r="H394" s="155">
        <v>2129.9198357142864</v>
      </c>
      <c r="I394" s="155">
        <v>2965.6370897012757</v>
      </c>
      <c r="J394" s="155">
        <v>1600</v>
      </c>
      <c r="K394" s="155">
        <v>178750</v>
      </c>
      <c r="L394" s="155">
        <v>1276.7857142857142</v>
      </c>
      <c r="M394" s="155">
        <v>261.59518359904854</v>
      </c>
      <c r="N394" s="156">
        <v>3</v>
      </c>
      <c r="O394" s="156">
        <v>3</v>
      </c>
      <c r="P394" s="156">
        <v>2.1428571428571429E-2</v>
      </c>
      <c r="Q394" s="156">
        <v>0.25354627641855498</v>
      </c>
      <c r="R394" s="158">
        <v>0.99753694581280783</v>
      </c>
      <c r="S394" s="159">
        <v>23</v>
      </c>
      <c r="T394" s="159">
        <v>70</v>
      </c>
      <c r="U394" s="159">
        <v>47</v>
      </c>
      <c r="V394" s="159">
        <v>70</v>
      </c>
      <c r="W394" s="159">
        <v>70</v>
      </c>
      <c r="X394" s="157">
        <v>20.3</v>
      </c>
    </row>
    <row r="395" spans="1:24" s="154" customFormat="1" ht="11.35">
      <c r="A395" s="152">
        <v>382</v>
      </c>
      <c r="B395" s="152">
        <v>210</v>
      </c>
      <c r="C395" s="152">
        <v>15579</v>
      </c>
      <c r="D395" s="153">
        <v>111.27857142857142</v>
      </c>
      <c r="E395" s="153">
        <v>61.801965913312635</v>
      </c>
      <c r="F395" s="155">
        <v>18739.980000000003</v>
      </c>
      <c r="G395" s="155">
        <v>475595.40830000007</v>
      </c>
      <c r="H395" s="155">
        <v>3397.1100592857147</v>
      </c>
      <c r="I395" s="155">
        <v>4911.8461694640982</v>
      </c>
      <c r="J395" s="155">
        <v>1600</v>
      </c>
      <c r="K395" s="155">
        <v>181600</v>
      </c>
      <c r="L395" s="155">
        <v>1297.1428571428571</v>
      </c>
      <c r="M395" s="155">
        <v>273.78058145738692</v>
      </c>
      <c r="N395" s="156">
        <v>6</v>
      </c>
      <c r="O395" s="156">
        <v>9</v>
      </c>
      <c r="P395" s="156">
        <v>6.4285714285714279E-2</v>
      </c>
      <c r="Q395" s="156">
        <v>0.56531285392783426</v>
      </c>
      <c r="R395" s="158">
        <v>0.99275362318840588</v>
      </c>
      <c r="S395" s="159">
        <v>24</v>
      </c>
      <c r="T395" s="159">
        <v>61</v>
      </c>
      <c r="U395" s="159">
        <v>55</v>
      </c>
      <c r="V395" s="159">
        <v>67</v>
      </c>
      <c r="W395" s="159">
        <v>73</v>
      </c>
      <c r="X395" s="157">
        <v>20.7</v>
      </c>
    </row>
    <row r="396" spans="1:24" s="154" customFormat="1" ht="11.35">
      <c r="A396" s="152">
        <v>383</v>
      </c>
      <c r="B396" s="152">
        <v>189</v>
      </c>
      <c r="C396" s="152">
        <v>11205</v>
      </c>
      <c r="D396" s="153">
        <v>80.035714285714292</v>
      </c>
      <c r="E396" s="153">
        <v>56.945185143231534</v>
      </c>
      <c r="F396" s="155">
        <v>16865.982000000004</v>
      </c>
      <c r="G396" s="155">
        <v>249345.84499999991</v>
      </c>
      <c r="H396" s="155">
        <v>1781.0417499999994</v>
      </c>
      <c r="I396" s="155">
        <v>3169.1267430715257</v>
      </c>
      <c r="J396" s="155">
        <v>1600</v>
      </c>
      <c r="K396" s="155">
        <v>173450</v>
      </c>
      <c r="L396" s="155">
        <v>1238.9285714285713</v>
      </c>
      <c r="M396" s="155">
        <v>289.88138588539397</v>
      </c>
      <c r="N396" s="156">
        <v>3</v>
      </c>
      <c r="O396" s="156">
        <v>9</v>
      </c>
      <c r="P396" s="156">
        <v>6.4285714285714279E-2</v>
      </c>
      <c r="Q396" s="156">
        <v>0.43598419689059265</v>
      </c>
      <c r="R396" s="158">
        <v>0.99250000000000005</v>
      </c>
      <c r="S396" s="159">
        <v>37</v>
      </c>
      <c r="T396" s="159">
        <v>57</v>
      </c>
      <c r="U396" s="159">
        <v>46</v>
      </c>
      <c r="V396" s="159">
        <v>79</v>
      </c>
      <c r="W396" s="159">
        <v>61</v>
      </c>
      <c r="X396" s="157">
        <v>20</v>
      </c>
    </row>
    <row r="397" spans="1:24" s="154" customFormat="1" ht="11.35">
      <c r="A397" s="152">
        <v>384</v>
      </c>
      <c r="B397" s="152">
        <v>156</v>
      </c>
      <c r="C397" s="152">
        <v>12618</v>
      </c>
      <c r="D397" s="153">
        <v>90.128571428571433</v>
      </c>
      <c r="E397" s="153">
        <v>39.242254949022367</v>
      </c>
      <c r="F397" s="155">
        <v>13117.986000000003</v>
      </c>
      <c r="G397" s="155">
        <v>283333.62459999998</v>
      </c>
      <c r="H397" s="155">
        <v>2023.8116042857141</v>
      </c>
      <c r="I397" s="155">
        <v>2633.1125760838308</v>
      </c>
      <c r="J397" s="155">
        <v>1600</v>
      </c>
      <c r="K397" s="155">
        <v>174850</v>
      </c>
      <c r="L397" s="155">
        <v>1248.9285714285713</v>
      </c>
      <c r="M397" s="155">
        <v>282.17219200408573</v>
      </c>
      <c r="N397" s="156">
        <v>0</v>
      </c>
      <c r="O397" s="156">
        <v>0</v>
      </c>
      <c r="P397" s="156">
        <v>0</v>
      </c>
      <c r="Q397" s="156">
        <v>0</v>
      </c>
      <c r="R397" s="158">
        <v>1</v>
      </c>
      <c r="S397" s="159">
        <v>33</v>
      </c>
      <c r="T397" s="159">
        <v>61</v>
      </c>
      <c r="U397" s="159">
        <v>46</v>
      </c>
      <c r="V397" s="159">
        <v>63</v>
      </c>
      <c r="W397" s="159">
        <v>77</v>
      </c>
      <c r="X397" s="157">
        <v>20.350000000000001</v>
      </c>
    </row>
    <row r="398" spans="1:24" s="154" customFormat="1" ht="11.35">
      <c r="A398" s="152">
        <v>385</v>
      </c>
      <c r="B398" s="152">
        <v>66</v>
      </c>
      <c r="C398" s="152">
        <v>4512</v>
      </c>
      <c r="D398" s="153">
        <v>32.228571428571428</v>
      </c>
      <c r="E398" s="153">
        <v>17.278232180898005</v>
      </c>
      <c r="F398" s="155">
        <v>5621.9940000000006</v>
      </c>
      <c r="G398" s="155">
        <v>111889.57900000001</v>
      </c>
      <c r="H398" s="155">
        <v>799.21127857142869</v>
      </c>
      <c r="I398" s="155">
        <v>1175.7606729102672</v>
      </c>
      <c r="J398" s="155">
        <v>1600</v>
      </c>
      <c r="K398" s="155">
        <v>175650</v>
      </c>
      <c r="L398" s="155">
        <v>1254.6428571428571</v>
      </c>
      <c r="M398" s="155">
        <v>285.17925881950583</v>
      </c>
      <c r="N398" s="156">
        <v>3</v>
      </c>
      <c r="O398" s="156">
        <v>3</v>
      </c>
      <c r="P398" s="156">
        <v>2.1428571428571429E-2</v>
      </c>
      <c r="Q398" s="156">
        <v>0.25354627641855498</v>
      </c>
      <c r="R398" s="158">
        <v>0.99754901960784315</v>
      </c>
      <c r="S398" s="159">
        <v>33</v>
      </c>
      <c r="T398" s="159">
        <v>59</v>
      </c>
      <c r="U398" s="159">
        <v>48</v>
      </c>
      <c r="V398" s="159">
        <v>66</v>
      </c>
      <c r="W398" s="159">
        <v>74</v>
      </c>
      <c r="X398" s="157">
        <v>20.399999999999999</v>
      </c>
    </row>
    <row r="399" spans="1:24" s="154" customFormat="1" ht="11.35">
      <c r="A399" s="152">
        <v>386</v>
      </c>
      <c r="B399" s="152">
        <v>198</v>
      </c>
      <c r="C399" s="152">
        <v>14286</v>
      </c>
      <c r="D399" s="153">
        <v>102.04285714285714</v>
      </c>
      <c r="E399" s="153">
        <v>60.717635358901845</v>
      </c>
      <c r="F399" s="155">
        <v>17669.124000000003</v>
      </c>
      <c r="G399" s="155">
        <v>355247.55420000013</v>
      </c>
      <c r="H399" s="155">
        <v>2537.4825300000011</v>
      </c>
      <c r="I399" s="155">
        <v>3661.3673271549478</v>
      </c>
      <c r="J399" s="155">
        <v>1600</v>
      </c>
      <c r="K399" s="155">
        <v>179950</v>
      </c>
      <c r="L399" s="155">
        <v>1285.3571428571429</v>
      </c>
      <c r="M399" s="155">
        <v>265.49102252644559</v>
      </c>
      <c r="N399" s="156">
        <v>3</v>
      </c>
      <c r="O399" s="156">
        <v>3</v>
      </c>
      <c r="P399" s="156">
        <v>2.1428571428571429E-2</v>
      </c>
      <c r="Q399" s="156">
        <v>0.25354627641855498</v>
      </c>
      <c r="R399" s="158">
        <v>0.99753086419753079</v>
      </c>
      <c r="S399" s="159">
        <v>23</v>
      </c>
      <c r="T399" s="159">
        <v>67</v>
      </c>
      <c r="U399" s="159">
        <v>50</v>
      </c>
      <c r="V399" s="159">
        <v>64</v>
      </c>
      <c r="W399" s="159">
        <v>76</v>
      </c>
      <c r="X399" s="157">
        <v>20.25</v>
      </c>
    </row>
    <row r="400" spans="1:24" s="154" customFormat="1" ht="11.35">
      <c r="A400" s="152">
        <v>387</v>
      </c>
      <c r="B400" s="152">
        <v>162</v>
      </c>
      <c r="C400" s="152">
        <v>12810</v>
      </c>
      <c r="D400" s="153">
        <v>91.5</v>
      </c>
      <c r="E400" s="153">
        <v>41.040162816791764</v>
      </c>
      <c r="F400" s="155">
        <v>14456.556000000002</v>
      </c>
      <c r="G400" s="155">
        <v>342971.37999999995</v>
      </c>
      <c r="H400" s="155">
        <v>2449.7955714285708</v>
      </c>
      <c r="I400" s="155">
        <v>3294.6597111739902</v>
      </c>
      <c r="J400" s="155">
        <v>1600</v>
      </c>
      <c r="K400" s="155">
        <v>178350</v>
      </c>
      <c r="L400" s="155">
        <v>1273.9285714285713</v>
      </c>
      <c r="M400" s="155">
        <v>287.78913250731256</v>
      </c>
      <c r="N400" s="156">
        <v>3</v>
      </c>
      <c r="O400" s="156">
        <v>6</v>
      </c>
      <c r="P400" s="156">
        <v>4.2857142857142858E-2</v>
      </c>
      <c r="Q400" s="156">
        <v>0.35727643956068428</v>
      </c>
      <c r="R400" s="158">
        <v>0.99533799533799527</v>
      </c>
      <c r="S400" s="159">
        <v>31</v>
      </c>
      <c r="T400" s="159">
        <v>56</v>
      </c>
      <c r="U400" s="159">
        <v>53</v>
      </c>
      <c r="V400" s="159">
        <v>65</v>
      </c>
      <c r="W400" s="159">
        <v>75</v>
      </c>
      <c r="X400" s="157">
        <v>21.45</v>
      </c>
    </row>
    <row r="401" spans="1:24" s="154" customFormat="1" ht="11.35">
      <c r="A401" s="152">
        <v>388</v>
      </c>
      <c r="B401" s="152">
        <v>171</v>
      </c>
      <c r="C401" s="152">
        <v>11325</v>
      </c>
      <c r="D401" s="153">
        <v>80.892857142857139</v>
      </c>
      <c r="E401" s="153">
        <v>41.815231885968139</v>
      </c>
      <c r="F401" s="155">
        <v>11243.988000000001</v>
      </c>
      <c r="G401" s="155">
        <v>258178.91970000003</v>
      </c>
      <c r="H401" s="155">
        <v>1844.1351407142859</v>
      </c>
      <c r="I401" s="155">
        <v>2596.5809083990493</v>
      </c>
      <c r="J401" s="155">
        <v>1600</v>
      </c>
      <c r="K401" s="155">
        <v>177200</v>
      </c>
      <c r="L401" s="155">
        <v>1265.7142857142858</v>
      </c>
      <c r="M401" s="155">
        <v>259.70969641727891</v>
      </c>
      <c r="N401" s="156">
        <v>3</v>
      </c>
      <c r="O401" s="156">
        <v>3</v>
      </c>
      <c r="P401" s="156">
        <v>2.1428571428571429E-2</v>
      </c>
      <c r="Q401" s="156">
        <v>0.25354627641855498</v>
      </c>
      <c r="R401" s="158">
        <v>0.99761336515513122</v>
      </c>
      <c r="S401" s="159">
        <v>24</v>
      </c>
      <c r="T401" s="159">
        <v>72</v>
      </c>
      <c r="U401" s="159">
        <v>44</v>
      </c>
      <c r="V401" s="159">
        <v>68</v>
      </c>
      <c r="W401" s="159">
        <v>72</v>
      </c>
      <c r="X401" s="157">
        <v>20.95</v>
      </c>
    </row>
    <row r="402" spans="1:24" s="154" customFormat="1" ht="11.35">
      <c r="A402" s="152">
        <v>389</v>
      </c>
      <c r="B402" s="152">
        <v>174</v>
      </c>
      <c r="C402" s="152">
        <v>13125</v>
      </c>
      <c r="D402" s="153">
        <v>93.75</v>
      </c>
      <c r="E402" s="153">
        <v>58.368973353655214</v>
      </c>
      <c r="F402" s="155">
        <v>14991.984000000002</v>
      </c>
      <c r="G402" s="155">
        <v>280231.11679999996</v>
      </c>
      <c r="H402" s="155">
        <v>2001.6508342857139</v>
      </c>
      <c r="I402" s="155">
        <v>3163.5547876813939</v>
      </c>
      <c r="J402" s="155">
        <v>1600</v>
      </c>
      <c r="K402" s="155">
        <v>175400</v>
      </c>
      <c r="L402" s="155">
        <v>1252.8571428571429</v>
      </c>
      <c r="M402" s="155">
        <v>267.1304634087744</v>
      </c>
      <c r="N402" s="156">
        <v>0</v>
      </c>
      <c r="O402" s="156">
        <v>0</v>
      </c>
      <c r="P402" s="156">
        <v>0</v>
      </c>
      <c r="Q402" s="156">
        <v>0</v>
      </c>
      <c r="R402" s="158">
        <v>1</v>
      </c>
      <c r="S402" s="159">
        <v>28</v>
      </c>
      <c r="T402" s="159">
        <v>69</v>
      </c>
      <c r="U402" s="159">
        <v>43</v>
      </c>
      <c r="V402" s="159">
        <v>74</v>
      </c>
      <c r="W402" s="159">
        <v>66</v>
      </c>
      <c r="X402" s="157">
        <v>20.25</v>
      </c>
    </row>
    <row r="403" spans="1:24" s="154" customFormat="1" ht="11.35">
      <c r="A403" s="152">
        <v>390</v>
      </c>
      <c r="B403" s="152">
        <v>132</v>
      </c>
      <c r="C403" s="152">
        <v>9252</v>
      </c>
      <c r="D403" s="153">
        <v>66.085714285714289</v>
      </c>
      <c r="E403" s="153">
        <v>41.990661125877544</v>
      </c>
      <c r="F403" s="155">
        <v>11243.988000000001</v>
      </c>
      <c r="G403" s="155">
        <v>223813.36590000012</v>
      </c>
      <c r="H403" s="155">
        <v>1598.6668992857151</v>
      </c>
      <c r="I403" s="155">
        <v>2442.7795869720621</v>
      </c>
      <c r="J403" s="155">
        <v>1600</v>
      </c>
      <c r="K403" s="155">
        <v>181500</v>
      </c>
      <c r="L403" s="155">
        <v>1296.4285714285713</v>
      </c>
      <c r="M403" s="155">
        <v>266.51513766062357</v>
      </c>
      <c r="N403" s="156">
        <v>3</v>
      </c>
      <c r="O403" s="156">
        <v>3</v>
      </c>
      <c r="P403" s="156">
        <v>2.1428571428571429E-2</v>
      </c>
      <c r="Q403" s="156">
        <v>0.25354627641855498</v>
      </c>
      <c r="R403" s="158">
        <v>0.99769585253456217</v>
      </c>
      <c r="S403" s="159">
        <v>22</v>
      </c>
      <c r="T403" s="159">
        <v>65</v>
      </c>
      <c r="U403" s="159">
        <v>53</v>
      </c>
      <c r="V403" s="159">
        <v>77</v>
      </c>
      <c r="W403" s="159">
        <v>63</v>
      </c>
      <c r="X403" s="157">
        <v>21.7</v>
      </c>
    </row>
    <row r="404" spans="1:24" s="154" customFormat="1" ht="11.35">
      <c r="A404" s="152">
        <v>391</v>
      </c>
      <c r="B404" s="152">
        <v>129</v>
      </c>
      <c r="C404" s="152">
        <v>8940</v>
      </c>
      <c r="D404" s="153">
        <v>63.857142857142854</v>
      </c>
      <c r="E404" s="153">
        <v>39.244588396321738</v>
      </c>
      <c r="F404" s="155">
        <v>10976.274000000001</v>
      </c>
      <c r="G404" s="155">
        <v>186534.1914000001</v>
      </c>
      <c r="H404" s="155">
        <v>1332.3870814285722</v>
      </c>
      <c r="I404" s="155">
        <v>2086.6730286014458</v>
      </c>
      <c r="J404" s="155">
        <v>1600</v>
      </c>
      <c r="K404" s="155">
        <v>174550</v>
      </c>
      <c r="L404" s="155">
        <v>1246.7857142857142</v>
      </c>
      <c r="M404" s="155">
        <v>287.64803597487941</v>
      </c>
      <c r="N404" s="156">
        <v>3</v>
      </c>
      <c r="O404" s="156">
        <v>9</v>
      </c>
      <c r="P404" s="156">
        <v>6.4285714285714279E-2</v>
      </c>
      <c r="Q404" s="156">
        <v>0.43598419689059265</v>
      </c>
      <c r="R404" s="158">
        <v>0.99255583126550873</v>
      </c>
      <c r="S404" s="159">
        <v>35</v>
      </c>
      <c r="T404" s="159">
        <v>58</v>
      </c>
      <c r="U404" s="159">
        <v>47</v>
      </c>
      <c r="V404" s="159">
        <v>76</v>
      </c>
      <c r="W404" s="159">
        <v>64</v>
      </c>
      <c r="X404" s="157">
        <v>20.149999999999999</v>
      </c>
    </row>
    <row r="405" spans="1:24" s="154" customFormat="1" ht="11.35">
      <c r="A405" s="152">
        <v>392</v>
      </c>
      <c r="B405" s="152">
        <v>171</v>
      </c>
      <c r="C405" s="152">
        <v>14832</v>
      </c>
      <c r="D405" s="153">
        <v>105.94285714285714</v>
      </c>
      <c r="E405" s="153">
        <v>55.970157956772496</v>
      </c>
      <c r="F405" s="155">
        <v>15259.698000000002</v>
      </c>
      <c r="G405" s="155">
        <v>387630.53710000002</v>
      </c>
      <c r="H405" s="155">
        <v>2768.7895507142857</v>
      </c>
      <c r="I405" s="155">
        <v>4105.1016331055007</v>
      </c>
      <c r="J405" s="155">
        <v>1600</v>
      </c>
      <c r="K405" s="155">
        <v>178550</v>
      </c>
      <c r="L405" s="155">
        <v>1275.3571428571429</v>
      </c>
      <c r="M405" s="155">
        <v>275.00794158391864</v>
      </c>
      <c r="N405" s="156">
        <v>3</v>
      </c>
      <c r="O405" s="156">
        <v>6</v>
      </c>
      <c r="P405" s="156">
        <v>4.2857142857142858E-2</v>
      </c>
      <c r="Q405" s="156">
        <v>0.35727643956068428</v>
      </c>
      <c r="R405" s="158">
        <v>0.99524940617577196</v>
      </c>
      <c r="S405" s="159">
        <v>27</v>
      </c>
      <c r="T405" s="159">
        <v>63</v>
      </c>
      <c r="U405" s="159">
        <v>50</v>
      </c>
      <c r="V405" s="159">
        <v>73</v>
      </c>
      <c r="W405" s="159">
        <v>67</v>
      </c>
      <c r="X405" s="157">
        <v>21.05</v>
      </c>
    </row>
    <row r="406" spans="1:24" s="154" customFormat="1" ht="11.35">
      <c r="A406" s="152">
        <v>393</v>
      </c>
      <c r="B406" s="152">
        <v>111</v>
      </c>
      <c r="C406" s="152">
        <v>7317</v>
      </c>
      <c r="D406" s="153">
        <v>52.264285714285712</v>
      </c>
      <c r="E406" s="153">
        <v>35.801734356583381</v>
      </c>
      <c r="F406" s="155">
        <v>9369.9900000000016</v>
      </c>
      <c r="G406" s="155">
        <v>200192.06730000014</v>
      </c>
      <c r="H406" s="155">
        <v>1429.9433378571439</v>
      </c>
      <c r="I406" s="155">
        <v>2306.2884614075406</v>
      </c>
      <c r="J406" s="155">
        <v>1600</v>
      </c>
      <c r="K406" s="155">
        <v>180750</v>
      </c>
      <c r="L406" s="155">
        <v>1291.0714285714287</v>
      </c>
      <c r="M406" s="155">
        <v>267.9033875804509</v>
      </c>
      <c r="N406" s="156">
        <v>0</v>
      </c>
      <c r="O406" s="156">
        <v>0</v>
      </c>
      <c r="P406" s="156">
        <v>0</v>
      </c>
      <c r="Q406" s="156">
        <v>0</v>
      </c>
      <c r="R406" s="158">
        <v>1</v>
      </c>
      <c r="S406" s="159">
        <v>23</v>
      </c>
      <c r="T406" s="159">
        <v>65</v>
      </c>
      <c r="U406" s="159">
        <v>52</v>
      </c>
      <c r="V406" s="159">
        <v>74</v>
      </c>
      <c r="W406" s="159">
        <v>66</v>
      </c>
      <c r="X406" s="157">
        <v>20.45</v>
      </c>
    </row>
    <row r="407" spans="1:24" s="154" customFormat="1" ht="11.35">
      <c r="A407" s="152">
        <v>394</v>
      </c>
      <c r="B407" s="152">
        <v>132</v>
      </c>
      <c r="C407" s="152">
        <v>8118</v>
      </c>
      <c r="D407" s="153">
        <v>57.985714285714288</v>
      </c>
      <c r="E407" s="153">
        <v>30.662701011148304</v>
      </c>
      <c r="F407" s="155">
        <v>11511.702000000001</v>
      </c>
      <c r="G407" s="155">
        <v>214290.1840000001</v>
      </c>
      <c r="H407" s="155">
        <v>1530.644171428572</v>
      </c>
      <c r="I407" s="155">
        <v>2269.1435479445317</v>
      </c>
      <c r="J407" s="155">
        <v>1600</v>
      </c>
      <c r="K407" s="155">
        <v>179100</v>
      </c>
      <c r="L407" s="155">
        <v>1279.2857142857142</v>
      </c>
      <c r="M407" s="155">
        <v>286.81993162216793</v>
      </c>
      <c r="N407" s="156">
        <v>6</v>
      </c>
      <c r="O407" s="156">
        <v>6</v>
      </c>
      <c r="P407" s="156">
        <v>4.2857142857142858E-2</v>
      </c>
      <c r="Q407" s="156">
        <v>0.50709255283710997</v>
      </c>
      <c r="R407" s="158">
        <v>0.99529411764705877</v>
      </c>
      <c r="S407" s="159">
        <v>30</v>
      </c>
      <c r="T407" s="159">
        <v>56</v>
      </c>
      <c r="U407" s="159">
        <v>54</v>
      </c>
      <c r="V407" s="159">
        <v>72</v>
      </c>
      <c r="W407" s="159">
        <v>68</v>
      </c>
      <c r="X407" s="157">
        <v>21.25</v>
      </c>
    </row>
    <row r="408" spans="1:24" s="154" customFormat="1" ht="11.35">
      <c r="A408" s="152">
        <v>395</v>
      </c>
      <c r="B408" s="152">
        <v>174</v>
      </c>
      <c r="C408" s="152">
        <v>10170</v>
      </c>
      <c r="D408" s="153">
        <v>72.642857142857139</v>
      </c>
      <c r="E408" s="153">
        <v>48.456176363279319</v>
      </c>
      <c r="F408" s="155">
        <v>13921.128000000002</v>
      </c>
      <c r="G408" s="155">
        <v>281203.81099999993</v>
      </c>
      <c r="H408" s="155">
        <v>2008.5986499999995</v>
      </c>
      <c r="I408" s="155">
        <v>2923.1821395494489</v>
      </c>
      <c r="J408" s="155">
        <v>1600</v>
      </c>
      <c r="K408" s="155">
        <v>184250</v>
      </c>
      <c r="L408" s="155">
        <v>1316.0714285714287</v>
      </c>
      <c r="M408" s="155">
        <v>269.90991417087434</v>
      </c>
      <c r="N408" s="156">
        <v>3</v>
      </c>
      <c r="O408" s="156">
        <v>6</v>
      </c>
      <c r="P408" s="156">
        <v>4.2857142857142858E-2</v>
      </c>
      <c r="Q408" s="156">
        <v>0.35727643956068428</v>
      </c>
      <c r="R408" s="158">
        <v>0.99524940617577196</v>
      </c>
      <c r="S408" s="159">
        <v>21</v>
      </c>
      <c r="T408" s="159">
        <v>60</v>
      </c>
      <c r="U408" s="159">
        <v>59</v>
      </c>
      <c r="V408" s="159">
        <v>74</v>
      </c>
      <c r="W408" s="159">
        <v>66</v>
      </c>
      <c r="X408" s="157">
        <v>21.05</v>
      </c>
    </row>
    <row r="409" spans="1:24" s="154" customFormat="1" ht="11.35">
      <c r="A409" s="152">
        <v>396</v>
      </c>
      <c r="B409" s="152">
        <v>156</v>
      </c>
      <c r="C409" s="152">
        <v>11871</v>
      </c>
      <c r="D409" s="153">
        <v>84.792857142857144</v>
      </c>
      <c r="E409" s="153">
        <v>45.87933758978312</v>
      </c>
      <c r="F409" s="155">
        <v>13117.986000000003</v>
      </c>
      <c r="G409" s="155">
        <v>223999.27839999992</v>
      </c>
      <c r="H409" s="155">
        <v>1599.9948457142852</v>
      </c>
      <c r="I409" s="155">
        <v>2565.7496694574975</v>
      </c>
      <c r="J409" s="155">
        <v>1600</v>
      </c>
      <c r="K409" s="155">
        <v>171000</v>
      </c>
      <c r="L409" s="155">
        <v>1221.4285714285713</v>
      </c>
      <c r="M409" s="155">
        <v>275.96416050428843</v>
      </c>
      <c r="N409" s="156">
        <v>3</v>
      </c>
      <c r="O409" s="156">
        <v>3</v>
      </c>
      <c r="P409" s="156">
        <v>2.1428571428571429E-2</v>
      </c>
      <c r="Q409" s="156">
        <v>0.25354627641855498</v>
      </c>
      <c r="R409" s="158">
        <v>0.99738903394255873</v>
      </c>
      <c r="S409" s="159">
        <v>36</v>
      </c>
      <c r="T409" s="159">
        <v>65</v>
      </c>
      <c r="U409" s="159">
        <v>39</v>
      </c>
      <c r="V409" s="159">
        <v>78</v>
      </c>
      <c r="W409" s="159">
        <v>62</v>
      </c>
      <c r="X409" s="157">
        <v>19.149999999999999</v>
      </c>
    </row>
    <row r="410" spans="1:24" s="154" customFormat="1" ht="11.35">
      <c r="A410" s="152">
        <v>397</v>
      </c>
      <c r="B410" s="152">
        <v>180</v>
      </c>
      <c r="C410" s="152">
        <v>12654</v>
      </c>
      <c r="D410" s="153">
        <v>90.385714285714286</v>
      </c>
      <c r="E410" s="153">
        <v>62.805808478378943</v>
      </c>
      <c r="F410" s="155">
        <v>15259.698000000002</v>
      </c>
      <c r="G410" s="155">
        <v>344631.20679999987</v>
      </c>
      <c r="H410" s="155">
        <v>2461.651477142856</v>
      </c>
      <c r="I410" s="155">
        <v>3996.667914009337</v>
      </c>
      <c r="J410" s="155">
        <v>1600</v>
      </c>
      <c r="K410" s="155">
        <v>177000</v>
      </c>
      <c r="L410" s="155">
        <v>1264.2857142857142</v>
      </c>
      <c r="M410" s="155">
        <v>273.1567206551112</v>
      </c>
      <c r="N410" s="156">
        <v>6</v>
      </c>
      <c r="O410" s="156">
        <v>12</v>
      </c>
      <c r="P410" s="156">
        <v>8.5714285714285715E-2</v>
      </c>
      <c r="Q410" s="156">
        <v>0.61732439947157391</v>
      </c>
      <c r="R410" s="158">
        <v>0.99026763990267641</v>
      </c>
      <c r="S410" s="159">
        <v>28</v>
      </c>
      <c r="T410" s="159">
        <v>65</v>
      </c>
      <c r="U410" s="159">
        <v>47</v>
      </c>
      <c r="V410" s="159">
        <v>66</v>
      </c>
      <c r="W410" s="159">
        <v>74</v>
      </c>
      <c r="X410" s="157">
        <v>20.55</v>
      </c>
    </row>
    <row r="411" spans="1:24" s="154" customFormat="1" ht="11.35">
      <c r="A411" s="152">
        <v>398</v>
      </c>
      <c r="B411" s="152">
        <v>45</v>
      </c>
      <c r="C411" s="152">
        <v>2139</v>
      </c>
      <c r="D411" s="153">
        <v>15.278571428571428</v>
      </c>
      <c r="E411" s="153">
        <v>12.584144332928782</v>
      </c>
      <c r="F411" s="155">
        <v>3480.2820000000006</v>
      </c>
      <c r="G411" s="155">
        <v>49527.090000000004</v>
      </c>
      <c r="H411" s="155">
        <v>353.76492857142858</v>
      </c>
      <c r="I411" s="155">
        <v>532.41593587272951</v>
      </c>
      <c r="J411" s="155">
        <v>1600</v>
      </c>
      <c r="K411" s="155">
        <v>177500</v>
      </c>
      <c r="L411" s="155">
        <v>1267.8571428571429</v>
      </c>
      <c r="M411" s="155">
        <v>281.7003502991866</v>
      </c>
      <c r="N411" s="156">
        <v>6</v>
      </c>
      <c r="O411" s="156">
        <v>48</v>
      </c>
      <c r="P411" s="156">
        <v>0.34285714285714286</v>
      </c>
      <c r="Q411" s="156">
        <v>1.198148623222473</v>
      </c>
      <c r="R411" s="158">
        <v>0.9616306954436451</v>
      </c>
      <c r="S411" s="159">
        <v>30</v>
      </c>
      <c r="T411" s="159">
        <v>60</v>
      </c>
      <c r="U411" s="159">
        <v>50</v>
      </c>
      <c r="V411" s="159">
        <v>66</v>
      </c>
      <c r="W411" s="159">
        <v>74</v>
      </c>
      <c r="X411" s="157">
        <v>20.85</v>
      </c>
    </row>
    <row r="412" spans="1:24" s="154" customFormat="1" ht="11.35">
      <c r="A412" s="152">
        <v>399</v>
      </c>
      <c r="B412" s="152">
        <v>222</v>
      </c>
      <c r="C412" s="152">
        <v>16239</v>
      </c>
      <c r="D412" s="153">
        <v>115.99285714285715</v>
      </c>
      <c r="E412" s="153">
        <v>71.89435659190238</v>
      </c>
      <c r="F412" s="155">
        <v>19275.408000000003</v>
      </c>
      <c r="G412" s="155">
        <v>393099.33920000016</v>
      </c>
      <c r="H412" s="155">
        <v>2807.8524228571441</v>
      </c>
      <c r="I412" s="155">
        <v>4238.7879103224404</v>
      </c>
      <c r="J412" s="155">
        <v>1600</v>
      </c>
      <c r="K412" s="155">
        <v>181950</v>
      </c>
      <c r="L412" s="155">
        <v>1299.6428571428571</v>
      </c>
      <c r="M412" s="155">
        <v>271.25450820584302</v>
      </c>
      <c r="N412" s="156">
        <v>0</v>
      </c>
      <c r="O412" s="156">
        <v>0</v>
      </c>
      <c r="P412" s="156">
        <v>0</v>
      </c>
      <c r="Q412" s="156">
        <v>0</v>
      </c>
      <c r="R412" s="158">
        <v>1</v>
      </c>
      <c r="S412" s="159">
        <v>23</v>
      </c>
      <c r="T412" s="159">
        <v>62</v>
      </c>
      <c r="U412" s="159">
        <v>55</v>
      </c>
      <c r="V412" s="159">
        <v>82</v>
      </c>
      <c r="W412" s="159">
        <v>58</v>
      </c>
      <c r="X412" s="157">
        <v>21.15</v>
      </c>
    </row>
    <row r="413" spans="1:24" s="154" customFormat="1" ht="11.35">
      <c r="A413" s="152">
        <v>400</v>
      </c>
      <c r="B413" s="152">
        <v>147</v>
      </c>
      <c r="C413" s="152">
        <v>10662</v>
      </c>
      <c r="D413" s="153">
        <v>76.157142857142858</v>
      </c>
      <c r="E413" s="153">
        <v>44.773654803242017</v>
      </c>
      <c r="F413" s="155">
        <v>13117.986000000003</v>
      </c>
      <c r="G413" s="155">
        <v>281574.14869999996</v>
      </c>
      <c r="H413" s="155">
        <v>2011.2439192857139</v>
      </c>
      <c r="I413" s="155">
        <v>3084.2062011255593</v>
      </c>
      <c r="J413" s="155">
        <v>1600</v>
      </c>
      <c r="K413" s="155">
        <v>178400</v>
      </c>
      <c r="L413" s="155">
        <v>1274.2857142857142</v>
      </c>
      <c r="M413" s="155">
        <v>263.99570210460234</v>
      </c>
      <c r="N413" s="156">
        <v>0</v>
      </c>
      <c r="O413" s="156">
        <v>0</v>
      </c>
      <c r="P413" s="156">
        <v>0</v>
      </c>
      <c r="Q413" s="156">
        <v>0</v>
      </c>
      <c r="R413" s="158">
        <v>1</v>
      </c>
      <c r="S413" s="159">
        <v>24</v>
      </c>
      <c r="T413" s="159">
        <v>69</v>
      </c>
      <c r="U413" s="159">
        <v>47</v>
      </c>
      <c r="V413" s="159">
        <v>69</v>
      </c>
      <c r="W413" s="159">
        <v>71</v>
      </c>
      <c r="X413" s="157">
        <v>20.399999999999999</v>
      </c>
    </row>
    <row r="414" spans="1:24" s="154" customFormat="1" ht="11.35">
      <c r="A414" s="152">
        <v>401</v>
      </c>
      <c r="B414" s="152">
        <v>165</v>
      </c>
      <c r="C414" s="152">
        <v>10308</v>
      </c>
      <c r="D414" s="153">
        <v>73.628571428571433</v>
      </c>
      <c r="E414" s="153">
        <v>48.86147543942122</v>
      </c>
      <c r="F414" s="155">
        <v>13653.414000000002</v>
      </c>
      <c r="G414" s="155">
        <v>250055.28710000005</v>
      </c>
      <c r="H414" s="155">
        <v>1786.1091935714289</v>
      </c>
      <c r="I414" s="155">
        <v>2723.1622846907908</v>
      </c>
      <c r="J414" s="155">
        <v>1600</v>
      </c>
      <c r="K414" s="155">
        <v>180100</v>
      </c>
      <c r="L414" s="155">
        <v>1286.4285714285713</v>
      </c>
      <c r="M414" s="155">
        <v>276.40047951673546</v>
      </c>
      <c r="N414" s="156">
        <v>6</v>
      </c>
      <c r="O414" s="156">
        <v>6</v>
      </c>
      <c r="P414" s="156">
        <v>4.2857142857142858E-2</v>
      </c>
      <c r="Q414" s="156">
        <v>0.50709255283710997</v>
      </c>
      <c r="R414" s="158">
        <v>0.99514563106796106</v>
      </c>
      <c r="S414" s="159">
        <v>26</v>
      </c>
      <c r="T414" s="159">
        <v>61</v>
      </c>
      <c r="U414" s="159">
        <v>53</v>
      </c>
      <c r="V414" s="159">
        <v>67</v>
      </c>
      <c r="W414" s="159">
        <v>73</v>
      </c>
      <c r="X414" s="157">
        <v>20.6</v>
      </c>
    </row>
    <row r="415" spans="1:24" s="154" customFormat="1" ht="11.35">
      <c r="A415" s="152">
        <v>402</v>
      </c>
      <c r="B415" s="152">
        <v>171</v>
      </c>
      <c r="C415" s="152">
        <v>10746</v>
      </c>
      <c r="D415" s="153">
        <v>76.757142857142853</v>
      </c>
      <c r="E415" s="153">
        <v>43.472619585763518</v>
      </c>
      <c r="F415" s="155">
        <v>14991.984000000002</v>
      </c>
      <c r="G415" s="155">
        <v>278623.3455</v>
      </c>
      <c r="H415" s="155">
        <v>1990.1667535714284</v>
      </c>
      <c r="I415" s="155">
        <v>3066.3899919548603</v>
      </c>
      <c r="J415" s="155">
        <v>1600</v>
      </c>
      <c r="K415" s="155">
        <v>176200</v>
      </c>
      <c r="L415" s="155">
        <v>1258.5714285714287</v>
      </c>
      <c r="M415" s="155">
        <v>296.86266337217182</v>
      </c>
      <c r="N415" s="156">
        <v>0</v>
      </c>
      <c r="O415" s="156">
        <v>0</v>
      </c>
      <c r="P415" s="156">
        <v>0</v>
      </c>
      <c r="Q415" s="156">
        <v>0</v>
      </c>
      <c r="R415" s="158">
        <v>1</v>
      </c>
      <c r="S415" s="159">
        <v>36</v>
      </c>
      <c r="T415" s="159">
        <v>52</v>
      </c>
      <c r="U415" s="159">
        <v>52</v>
      </c>
      <c r="V415" s="159">
        <v>67</v>
      </c>
      <c r="W415" s="159">
        <v>73</v>
      </c>
      <c r="X415" s="157">
        <v>20.45</v>
      </c>
    </row>
    <row r="416" spans="1:24" s="154" customFormat="1" ht="11.35">
      <c r="A416" s="152">
        <v>403</v>
      </c>
      <c r="B416" s="152">
        <v>210</v>
      </c>
      <c r="C416" s="152">
        <v>14679</v>
      </c>
      <c r="D416" s="153">
        <v>104.85</v>
      </c>
      <c r="E416" s="153">
        <v>57.430962621445758</v>
      </c>
      <c r="F416" s="155">
        <v>17401.410000000003</v>
      </c>
      <c r="G416" s="155">
        <v>350558.09729999996</v>
      </c>
      <c r="H416" s="155">
        <v>2503.9864092857142</v>
      </c>
      <c r="I416" s="155">
        <v>3791.7121359155567</v>
      </c>
      <c r="J416" s="155">
        <v>1600</v>
      </c>
      <c r="K416" s="155">
        <v>179650</v>
      </c>
      <c r="L416" s="155">
        <v>1283.2142857142858</v>
      </c>
      <c r="M416" s="155">
        <v>271.59340075564882</v>
      </c>
      <c r="N416" s="156">
        <v>3</v>
      </c>
      <c r="O416" s="156">
        <v>3</v>
      </c>
      <c r="P416" s="156">
        <v>2.1428571428571429E-2</v>
      </c>
      <c r="Q416" s="156">
        <v>0.25354627641855498</v>
      </c>
      <c r="R416" s="158">
        <v>0.9975669099756691</v>
      </c>
      <c r="S416" s="159">
        <v>25</v>
      </c>
      <c r="T416" s="159">
        <v>64</v>
      </c>
      <c r="U416" s="159">
        <v>51</v>
      </c>
      <c r="V416" s="159">
        <v>77</v>
      </c>
      <c r="W416" s="159">
        <v>63</v>
      </c>
      <c r="X416" s="157">
        <v>20.55</v>
      </c>
    </row>
    <row r="417" spans="1:24" s="154" customFormat="1" ht="11.35">
      <c r="A417" s="152">
        <v>404</v>
      </c>
      <c r="B417" s="152">
        <v>201</v>
      </c>
      <c r="C417" s="152">
        <v>16527</v>
      </c>
      <c r="D417" s="153">
        <v>118.05</v>
      </c>
      <c r="E417" s="153">
        <v>61.444754972813293</v>
      </c>
      <c r="F417" s="155">
        <v>16330.554000000002</v>
      </c>
      <c r="G417" s="155">
        <v>355649.12519999995</v>
      </c>
      <c r="H417" s="155">
        <v>2540.3508942857138</v>
      </c>
      <c r="I417" s="155">
        <v>3578.8550634779458</v>
      </c>
      <c r="J417" s="155">
        <v>1600</v>
      </c>
      <c r="K417" s="155">
        <v>178450</v>
      </c>
      <c r="L417" s="155">
        <v>1274.6428571428571</v>
      </c>
      <c r="M417" s="155">
        <v>294.58521190126743</v>
      </c>
      <c r="N417" s="156">
        <v>6</v>
      </c>
      <c r="O417" s="156">
        <v>6</v>
      </c>
      <c r="P417" s="156">
        <v>4.2857142857142858E-2</v>
      </c>
      <c r="Q417" s="156">
        <v>0.50709255283710997</v>
      </c>
      <c r="R417" s="158">
        <v>0.99514563106796106</v>
      </c>
      <c r="S417" s="159">
        <v>33</v>
      </c>
      <c r="T417" s="159">
        <v>52</v>
      </c>
      <c r="U417" s="159">
        <v>55</v>
      </c>
      <c r="V417" s="159">
        <v>68</v>
      </c>
      <c r="W417" s="159">
        <v>72</v>
      </c>
      <c r="X417" s="157">
        <v>20.6</v>
      </c>
    </row>
    <row r="418" spans="1:24" s="154" customFormat="1" ht="11.35">
      <c r="A418" s="152">
        <v>405</v>
      </c>
      <c r="B418" s="152">
        <v>186</v>
      </c>
      <c r="C418" s="152">
        <v>15210</v>
      </c>
      <c r="D418" s="153">
        <v>108.64285714285714</v>
      </c>
      <c r="E418" s="153">
        <v>56.83309799535153</v>
      </c>
      <c r="F418" s="155">
        <v>16330.554000000002</v>
      </c>
      <c r="G418" s="155">
        <v>347391.63560000015</v>
      </c>
      <c r="H418" s="155">
        <v>2481.3688257142867</v>
      </c>
      <c r="I418" s="155">
        <v>3482.1347392666262</v>
      </c>
      <c r="J418" s="155">
        <v>1600</v>
      </c>
      <c r="K418" s="155">
        <v>177200</v>
      </c>
      <c r="L418" s="155">
        <v>1265.7142857142858</v>
      </c>
      <c r="M418" s="155">
        <v>287.32740920806685</v>
      </c>
      <c r="N418" s="156">
        <v>0</v>
      </c>
      <c r="O418" s="156">
        <v>0</v>
      </c>
      <c r="P418" s="156">
        <v>0</v>
      </c>
      <c r="Q418" s="156">
        <v>0</v>
      </c>
      <c r="R418" s="158">
        <v>1</v>
      </c>
      <c r="S418" s="159">
        <v>32</v>
      </c>
      <c r="T418" s="159">
        <v>57</v>
      </c>
      <c r="U418" s="159">
        <v>51</v>
      </c>
      <c r="V418" s="159">
        <v>73</v>
      </c>
      <c r="W418" s="159">
        <v>67</v>
      </c>
      <c r="X418" s="157">
        <v>20.3</v>
      </c>
    </row>
    <row r="419" spans="1:24" s="154" customFormat="1" ht="11.35">
      <c r="A419" s="152">
        <v>406</v>
      </c>
      <c r="B419" s="152">
        <v>189</v>
      </c>
      <c r="C419" s="152">
        <v>12639</v>
      </c>
      <c r="D419" s="153">
        <v>90.278571428571425</v>
      </c>
      <c r="E419" s="153">
        <v>50.782944491058338</v>
      </c>
      <c r="F419" s="155">
        <v>14991.984000000002</v>
      </c>
      <c r="G419" s="155">
        <v>334141.27990000002</v>
      </c>
      <c r="H419" s="155">
        <v>2386.7234278571432</v>
      </c>
      <c r="I419" s="155">
        <v>3705.9532080166523</v>
      </c>
      <c r="J419" s="155">
        <v>1600</v>
      </c>
      <c r="K419" s="155">
        <v>175700</v>
      </c>
      <c r="L419" s="155">
        <v>1255</v>
      </c>
      <c r="M419" s="155">
        <v>261.17471205273176</v>
      </c>
      <c r="N419" s="156">
        <v>0</v>
      </c>
      <c r="O419" s="156">
        <v>0</v>
      </c>
      <c r="P419" s="156">
        <v>0</v>
      </c>
      <c r="Q419" s="156">
        <v>0</v>
      </c>
      <c r="R419" s="158">
        <v>1</v>
      </c>
      <c r="S419" s="159">
        <v>26</v>
      </c>
      <c r="T419" s="159">
        <v>72</v>
      </c>
      <c r="U419" s="159">
        <v>42</v>
      </c>
      <c r="V419" s="159">
        <v>73</v>
      </c>
      <c r="W419" s="159">
        <v>67</v>
      </c>
      <c r="X419" s="157">
        <v>20.350000000000001</v>
      </c>
    </row>
    <row r="420" spans="1:24" s="154" customFormat="1" ht="11.35">
      <c r="A420" s="152">
        <v>407</v>
      </c>
      <c r="B420" s="152">
        <v>60</v>
      </c>
      <c r="C420" s="152">
        <v>3867</v>
      </c>
      <c r="D420" s="153">
        <v>27.62142857142857</v>
      </c>
      <c r="E420" s="153">
        <v>16.699402417750438</v>
      </c>
      <c r="F420" s="155">
        <v>4818.8520000000008</v>
      </c>
      <c r="G420" s="155">
        <v>89154.711200000049</v>
      </c>
      <c r="H420" s="155">
        <v>636.81936571428605</v>
      </c>
      <c r="I420" s="155">
        <v>988.2957872457439</v>
      </c>
      <c r="J420" s="155">
        <v>1600</v>
      </c>
      <c r="K420" s="155">
        <v>179850</v>
      </c>
      <c r="L420" s="155">
        <v>1284.6428571428571</v>
      </c>
      <c r="M420" s="155">
        <v>257.95937082992776</v>
      </c>
      <c r="N420" s="156">
        <v>3</v>
      </c>
      <c r="O420" s="156">
        <v>6</v>
      </c>
      <c r="P420" s="156">
        <v>4.2857142857142858E-2</v>
      </c>
      <c r="Q420" s="156">
        <v>0.35727643956068428</v>
      </c>
      <c r="R420" s="158">
        <v>0.9947643979057591</v>
      </c>
      <c r="S420" s="159">
        <v>21</v>
      </c>
      <c r="T420" s="159">
        <v>71</v>
      </c>
      <c r="U420" s="159">
        <v>48</v>
      </c>
      <c r="V420" s="159">
        <v>74</v>
      </c>
      <c r="W420" s="159">
        <v>66</v>
      </c>
      <c r="X420" s="157">
        <v>19.100000000000001</v>
      </c>
    </row>
    <row r="421" spans="1:24" s="154" customFormat="1" ht="11.35">
      <c r="A421" s="152">
        <v>408</v>
      </c>
      <c r="B421" s="152">
        <v>42</v>
      </c>
      <c r="C421" s="152">
        <v>2355</v>
      </c>
      <c r="D421" s="153">
        <v>16.821428571428573</v>
      </c>
      <c r="E421" s="153">
        <v>10.365457200744828</v>
      </c>
      <c r="F421" s="155">
        <v>2944.8540000000003</v>
      </c>
      <c r="G421" s="155">
        <v>51731.268599999989</v>
      </c>
      <c r="H421" s="155">
        <v>369.50906142857133</v>
      </c>
      <c r="I421" s="155">
        <v>631.47591898561598</v>
      </c>
      <c r="J421" s="155">
        <v>1600</v>
      </c>
      <c r="K421" s="155">
        <v>172950</v>
      </c>
      <c r="L421" s="155">
        <v>1235.3571428571429</v>
      </c>
      <c r="M421" s="155">
        <v>281.21629637042003</v>
      </c>
      <c r="N421" s="156">
        <v>6</v>
      </c>
      <c r="O421" s="156">
        <v>30</v>
      </c>
      <c r="P421" s="156">
        <v>0.21428571428571427</v>
      </c>
      <c r="Q421" s="156">
        <v>0.92748374909236087</v>
      </c>
      <c r="R421" s="158">
        <v>0.97442455242966752</v>
      </c>
      <c r="S421" s="159">
        <v>35</v>
      </c>
      <c r="T421" s="159">
        <v>62</v>
      </c>
      <c r="U421" s="159">
        <v>43</v>
      </c>
      <c r="V421" s="159">
        <v>79</v>
      </c>
      <c r="W421" s="159">
        <v>61</v>
      </c>
      <c r="X421" s="157">
        <v>19.55</v>
      </c>
    </row>
    <row r="422" spans="1:24" s="154" customFormat="1" ht="11.35">
      <c r="A422" s="152">
        <v>409</v>
      </c>
      <c r="B422" s="152">
        <v>168</v>
      </c>
      <c r="C422" s="152">
        <v>6963</v>
      </c>
      <c r="D422" s="153">
        <v>49.735714285714288</v>
      </c>
      <c r="E422" s="153">
        <v>49.550586129904268</v>
      </c>
      <c r="F422" s="155">
        <v>14456.556000000002</v>
      </c>
      <c r="G422" s="155">
        <v>162658.56450000004</v>
      </c>
      <c r="H422" s="155">
        <v>1161.8468892857145</v>
      </c>
      <c r="I422" s="155">
        <v>2588.9316595108257</v>
      </c>
      <c r="J422" s="155">
        <v>1600</v>
      </c>
      <c r="K422" s="155">
        <v>171700</v>
      </c>
      <c r="L422" s="155">
        <v>1226.4285714285713</v>
      </c>
      <c r="M422" s="155">
        <v>272.30978822020796</v>
      </c>
      <c r="N422" s="156">
        <v>3</v>
      </c>
      <c r="O422" s="156">
        <v>27</v>
      </c>
      <c r="P422" s="156">
        <v>0.19285714285714287</v>
      </c>
      <c r="Q422" s="156">
        <v>0.73842559106909</v>
      </c>
      <c r="R422" s="158">
        <v>0.97794117647058831</v>
      </c>
      <c r="S422" s="159">
        <v>34</v>
      </c>
      <c r="T422" s="159">
        <v>67</v>
      </c>
      <c r="U422" s="159">
        <v>39</v>
      </c>
      <c r="V422" s="159">
        <v>64</v>
      </c>
      <c r="W422" s="159">
        <v>76</v>
      </c>
      <c r="X422" s="157">
        <v>20.399999999999999</v>
      </c>
    </row>
    <row r="423" spans="1:24" s="154" customFormat="1" ht="11.35">
      <c r="A423" s="152">
        <v>410</v>
      </c>
      <c r="B423" s="152">
        <v>225</v>
      </c>
      <c r="C423" s="152">
        <v>14925</v>
      </c>
      <c r="D423" s="153">
        <v>106.60714285714286</v>
      </c>
      <c r="E423" s="153">
        <v>79.666002102895703</v>
      </c>
      <c r="F423" s="155">
        <v>19810.836000000003</v>
      </c>
      <c r="G423" s="155">
        <v>336931.4547</v>
      </c>
      <c r="H423" s="155">
        <v>2406.653247857143</v>
      </c>
      <c r="I423" s="155">
        <v>3936.8599605684344</v>
      </c>
      <c r="J423" s="155">
        <v>1600</v>
      </c>
      <c r="K423" s="155">
        <v>178750</v>
      </c>
      <c r="L423" s="155">
        <v>1276.7857142857142</v>
      </c>
      <c r="M423" s="155">
        <v>261.59518359904854</v>
      </c>
      <c r="N423" s="156">
        <v>3</v>
      </c>
      <c r="O423" s="156">
        <v>15</v>
      </c>
      <c r="P423" s="156">
        <v>0.10714285714285714</v>
      </c>
      <c r="Q423" s="156">
        <v>0.55872965588545476</v>
      </c>
      <c r="R423" s="158">
        <v>0.98815165876777256</v>
      </c>
      <c r="S423" s="159">
        <v>23</v>
      </c>
      <c r="T423" s="159">
        <v>70</v>
      </c>
      <c r="U423" s="159">
        <v>47</v>
      </c>
      <c r="V423" s="159">
        <v>73</v>
      </c>
      <c r="W423" s="159">
        <v>67</v>
      </c>
      <c r="X423" s="157">
        <v>21.1</v>
      </c>
    </row>
    <row r="424" spans="1:24" s="154" customFormat="1" ht="11.35">
      <c r="A424" s="152">
        <v>411</v>
      </c>
      <c r="B424" s="152">
        <v>132</v>
      </c>
      <c r="C424" s="152">
        <v>10038</v>
      </c>
      <c r="D424" s="153">
        <v>71.7</v>
      </c>
      <c r="E424" s="153">
        <v>27.033073268862946</v>
      </c>
      <c r="F424" s="155">
        <v>10708.560000000001</v>
      </c>
      <c r="G424" s="155">
        <v>278940.14040000009</v>
      </c>
      <c r="H424" s="155">
        <v>1992.429574285715</v>
      </c>
      <c r="I424" s="155">
        <v>2608.5038240261206</v>
      </c>
      <c r="J424" s="155">
        <v>1600</v>
      </c>
      <c r="K424" s="155">
        <v>176900</v>
      </c>
      <c r="L424" s="155">
        <v>1263.5714285714287</v>
      </c>
      <c r="M424" s="155">
        <v>292.83057057399725</v>
      </c>
      <c r="N424" s="156">
        <v>0</v>
      </c>
      <c r="O424" s="156">
        <v>0</v>
      </c>
      <c r="P424" s="156">
        <v>0</v>
      </c>
      <c r="Q424" s="156">
        <v>0</v>
      </c>
      <c r="R424" s="158">
        <v>1</v>
      </c>
      <c r="S424" s="159">
        <v>34</v>
      </c>
      <c r="T424" s="159">
        <v>54</v>
      </c>
      <c r="U424" s="159">
        <v>52</v>
      </c>
      <c r="V424" s="159">
        <v>68</v>
      </c>
      <c r="W424" s="159">
        <v>72</v>
      </c>
      <c r="X424" s="157">
        <v>20.7</v>
      </c>
    </row>
    <row r="425" spans="1:24" s="154" customFormat="1" ht="11.35">
      <c r="A425" s="152">
        <v>412</v>
      </c>
      <c r="B425" s="152">
        <v>177</v>
      </c>
      <c r="C425" s="152">
        <v>12987</v>
      </c>
      <c r="D425" s="153">
        <v>92.76428571428572</v>
      </c>
      <c r="E425" s="153">
        <v>46.040584335572305</v>
      </c>
      <c r="F425" s="155">
        <v>15259.698000000002</v>
      </c>
      <c r="G425" s="155">
        <v>368964.92209999979</v>
      </c>
      <c r="H425" s="155">
        <v>2635.4637292857128</v>
      </c>
      <c r="I425" s="155">
        <v>3869.2370596922542</v>
      </c>
      <c r="J425" s="155">
        <v>1600</v>
      </c>
      <c r="K425" s="155">
        <v>176500</v>
      </c>
      <c r="L425" s="155">
        <v>1260.7142857142858</v>
      </c>
      <c r="M425" s="155">
        <v>291.47267566233285</v>
      </c>
      <c r="N425" s="156">
        <v>3</v>
      </c>
      <c r="O425" s="156">
        <v>3</v>
      </c>
      <c r="P425" s="156">
        <v>2.1428571428571429E-2</v>
      </c>
      <c r="Q425" s="156">
        <v>0.25354627641855498</v>
      </c>
      <c r="R425" s="158">
        <v>0.99760191846522783</v>
      </c>
      <c r="S425" s="159">
        <v>34</v>
      </c>
      <c r="T425" s="159">
        <v>55</v>
      </c>
      <c r="U425" s="159">
        <v>51</v>
      </c>
      <c r="V425" s="159">
        <v>63</v>
      </c>
      <c r="W425" s="159">
        <v>77</v>
      </c>
      <c r="X425" s="157">
        <v>20.85</v>
      </c>
    </row>
    <row r="426" spans="1:24" s="154" customFormat="1" ht="11.35">
      <c r="A426" s="152">
        <v>413</v>
      </c>
      <c r="B426" s="152">
        <v>189</v>
      </c>
      <c r="C426" s="152">
        <v>13359</v>
      </c>
      <c r="D426" s="153">
        <v>95.421428571428578</v>
      </c>
      <c r="E426" s="153">
        <v>59.708894274625941</v>
      </c>
      <c r="F426" s="155">
        <v>16865.982000000004</v>
      </c>
      <c r="G426" s="155">
        <v>408541.9751000001</v>
      </c>
      <c r="H426" s="155">
        <v>2918.1569650000006</v>
      </c>
      <c r="I426" s="155">
        <v>4446.2235482481155</v>
      </c>
      <c r="J426" s="155">
        <v>1600</v>
      </c>
      <c r="K426" s="155">
        <v>179150</v>
      </c>
      <c r="L426" s="155">
        <v>1279.6428571428571</v>
      </c>
      <c r="M426" s="155">
        <v>290.24279271945909</v>
      </c>
      <c r="N426" s="156">
        <v>0</v>
      </c>
      <c r="O426" s="156">
        <v>0</v>
      </c>
      <c r="P426" s="156">
        <v>0</v>
      </c>
      <c r="Q426" s="156">
        <v>0</v>
      </c>
      <c r="R426" s="158">
        <v>1</v>
      </c>
      <c r="S426" s="159">
        <v>31</v>
      </c>
      <c r="T426" s="159">
        <v>54</v>
      </c>
      <c r="U426" s="159">
        <v>55</v>
      </c>
      <c r="V426" s="159">
        <v>75</v>
      </c>
      <c r="W426" s="159">
        <v>65</v>
      </c>
      <c r="X426" s="157">
        <v>21.25</v>
      </c>
    </row>
    <row r="427" spans="1:24" s="154" customFormat="1" ht="11.35">
      <c r="A427" s="152">
        <v>414</v>
      </c>
      <c r="B427" s="152">
        <v>171</v>
      </c>
      <c r="C427" s="152">
        <v>12315</v>
      </c>
      <c r="D427" s="153">
        <v>87.964285714285708</v>
      </c>
      <c r="E427" s="153">
        <v>35.706116743037455</v>
      </c>
      <c r="F427" s="155">
        <v>13385.700000000003</v>
      </c>
      <c r="G427" s="155">
        <v>332151.27250000008</v>
      </c>
      <c r="H427" s="155">
        <v>2372.5090892857147</v>
      </c>
      <c r="I427" s="155">
        <v>3115.9886533041772</v>
      </c>
      <c r="J427" s="155">
        <v>1600</v>
      </c>
      <c r="K427" s="155">
        <v>179600</v>
      </c>
      <c r="L427" s="155">
        <v>1282.8571428571429</v>
      </c>
      <c r="M427" s="155">
        <v>267.93719256058046</v>
      </c>
      <c r="N427" s="156">
        <v>0</v>
      </c>
      <c r="O427" s="156">
        <v>0</v>
      </c>
      <c r="P427" s="156">
        <v>0</v>
      </c>
      <c r="Q427" s="156">
        <v>0</v>
      </c>
      <c r="R427" s="158">
        <v>1</v>
      </c>
      <c r="S427" s="159">
        <v>24</v>
      </c>
      <c r="T427" s="159">
        <v>66</v>
      </c>
      <c r="U427" s="159">
        <v>50</v>
      </c>
      <c r="V427" s="159">
        <v>68</v>
      </c>
      <c r="W427" s="159">
        <v>72</v>
      </c>
      <c r="X427" s="157">
        <v>20.7</v>
      </c>
    </row>
    <row r="428" spans="1:24" s="154" customFormat="1" ht="11.35">
      <c r="A428" s="152">
        <v>415</v>
      </c>
      <c r="B428" s="152">
        <v>243</v>
      </c>
      <c r="C428" s="152">
        <v>15066</v>
      </c>
      <c r="D428" s="153">
        <v>107.61428571428571</v>
      </c>
      <c r="E428" s="153">
        <v>79.215631924593922</v>
      </c>
      <c r="F428" s="155">
        <v>18472.266000000003</v>
      </c>
      <c r="G428" s="155">
        <v>300159.44949999999</v>
      </c>
      <c r="H428" s="155">
        <v>2143.9960678571429</v>
      </c>
      <c r="I428" s="155">
        <v>3455.7893556009676</v>
      </c>
      <c r="J428" s="155">
        <v>1600</v>
      </c>
      <c r="K428" s="155">
        <v>175700</v>
      </c>
      <c r="L428" s="155">
        <v>1255</v>
      </c>
      <c r="M428" s="155">
        <v>261.17471205273176</v>
      </c>
      <c r="N428" s="156">
        <v>0</v>
      </c>
      <c r="O428" s="156">
        <v>0</v>
      </c>
      <c r="P428" s="156">
        <v>0</v>
      </c>
      <c r="Q428" s="156">
        <v>0</v>
      </c>
      <c r="R428" s="158">
        <v>1</v>
      </c>
      <c r="S428" s="159">
        <v>26</v>
      </c>
      <c r="T428" s="159">
        <v>72</v>
      </c>
      <c r="U428" s="159">
        <v>42</v>
      </c>
      <c r="V428" s="159">
        <v>76</v>
      </c>
      <c r="W428" s="159">
        <v>64</v>
      </c>
      <c r="X428" s="157">
        <v>20.8</v>
      </c>
    </row>
    <row r="429" spans="1:24" s="154" customFormat="1" ht="11.35">
      <c r="A429" s="152">
        <v>416</v>
      </c>
      <c r="B429" s="152">
        <v>192</v>
      </c>
      <c r="C429" s="152">
        <v>14688</v>
      </c>
      <c r="D429" s="153">
        <v>104.91428571428571</v>
      </c>
      <c r="E429" s="153">
        <v>61.020751950061005</v>
      </c>
      <c r="F429" s="155">
        <v>16330.554000000002</v>
      </c>
      <c r="G429" s="155">
        <v>388116.88420000009</v>
      </c>
      <c r="H429" s="155">
        <v>2772.2634585714291</v>
      </c>
      <c r="I429" s="155">
        <v>3994.2414966862871</v>
      </c>
      <c r="J429" s="155">
        <v>1600</v>
      </c>
      <c r="K429" s="155">
        <v>183050</v>
      </c>
      <c r="L429" s="155">
        <v>1307.5</v>
      </c>
      <c r="M429" s="155">
        <v>267.07346818819713</v>
      </c>
      <c r="N429" s="156">
        <v>3</v>
      </c>
      <c r="O429" s="156">
        <v>3</v>
      </c>
      <c r="P429" s="156">
        <v>2.1428571428571429E-2</v>
      </c>
      <c r="Q429" s="156">
        <v>0.25354627641855498</v>
      </c>
      <c r="R429" s="158">
        <v>0.99769585253456217</v>
      </c>
      <c r="S429" s="159">
        <v>21</v>
      </c>
      <c r="T429" s="159">
        <v>63</v>
      </c>
      <c r="U429" s="159">
        <v>56</v>
      </c>
      <c r="V429" s="159">
        <v>72</v>
      </c>
      <c r="W429" s="159">
        <v>68</v>
      </c>
      <c r="X429" s="157">
        <v>21.7</v>
      </c>
    </row>
    <row r="430" spans="1:24" s="154" customFormat="1" ht="11.35">
      <c r="A430" s="152">
        <v>417</v>
      </c>
      <c r="B430" s="152">
        <v>144</v>
      </c>
      <c r="C430" s="152">
        <v>6969</v>
      </c>
      <c r="D430" s="153">
        <v>49.778571428571432</v>
      </c>
      <c r="E430" s="153">
        <v>40.123383063347219</v>
      </c>
      <c r="F430" s="155">
        <v>12850.272000000003</v>
      </c>
      <c r="G430" s="155">
        <v>178986.14389999997</v>
      </c>
      <c r="H430" s="155">
        <v>1278.4724564285711</v>
      </c>
      <c r="I430" s="155">
        <v>2325.2748000406982</v>
      </c>
      <c r="J430" s="155">
        <v>1600</v>
      </c>
      <c r="K430" s="155">
        <v>174300</v>
      </c>
      <c r="L430" s="155">
        <v>1245</v>
      </c>
      <c r="M430" s="155">
        <v>296.39925436075498</v>
      </c>
      <c r="N430" s="156">
        <v>6</v>
      </c>
      <c r="O430" s="156">
        <v>12</v>
      </c>
      <c r="P430" s="156">
        <v>8.5714285714285715E-2</v>
      </c>
      <c r="Q430" s="156">
        <v>0.61732439947157391</v>
      </c>
      <c r="R430" s="158">
        <v>0.99040767386091133</v>
      </c>
      <c r="S430" s="159">
        <v>38</v>
      </c>
      <c r="T430" s="159">
        <v>53</v>
      </c>
      <c r="U430" s="159">
        <v>49</v>
      </c>
      <c r="V430" s="159">
        <v>74</v>
      </c>
      <c r="W430" s="159">
        <v>66</v>
      </c>
      <c r="X430" s="157">
        <v>20.85</v>
      </c>
    </row>
    <row r="431" spans="1:24" s="154" customFormat="1" ht="11.35">
      <c r="A431" s="152">
        <v>418</v>
      </c>
      <c r="B431" s="152">
        <v>99</v>
      </c>
      <c r="C431" s="152">
        <v>4842</v>
      </c>
      <c r="D431" s="153">
        <v>34.585714285714289</v>
      </c>
      <c r="E431" s="153">
        <v>21.095188757030794</v>
      </c>
      <c r="F431" s="155">
        <v>8031.420000000001</v>
      </c>
      <c r="G431" s="155">
        <v>100083.39159999999</v>
      </c>
      <c r="H431" s="155">
        <v>714.88136857142854</v>
      </c>
      <c r="I431" s="155">
        <v>1132.5559253953593</v>
      </c>
      <c r="J431" s="155">
        <v>1600</v>
      </c>
      <c r="K431" s="155">
        <v>172900</v>
      </c>
      <c r="L431" s="155">
        <v>1235</v>
      </c>
      <c r="M431" s="155">
        <v>277.62481799786076</v>
      </c>
      <c r="N431" s="156">
        <v>0</v>
      </c>
      <c r="O431" s="156">
        <v>0</v>
      </c>
      <c r="P431" s="156">
        <v>0</v>
      </c>
      <c r="Q431" s="156">
        <v>0</v>
      </c>
      <c r="R431" s="158">
        <v>1</v>
      </c>
      <c r="S431" s="159">
        <v>34</v>
      </c>
      <c r="T431" s="159">
        <v>64</v>
      </c>
      <c r="U431" s="159">
        <v>42</v>
      </c>
      <c r="V431" s="159">
        <v>76</v>
      </c>
      <c r="W431" s="159">
        <v>64</v>
      </c>
      <c r="X431" s="157">
        <v>19.8</v>
      </c>
    </row>
    <row r="432" spans="1:24" s="154" customFormat="1" ht="11.35">
      <c r="A432" s="152">
        <v>419</v>
      </c>
      <c r="B432" s="152">
        <v>183</v>
      </c>
      <c r="C432" s="152">
        <v>11652</v>
      </c>
      <c r="D432" s="153">
        <v>83.228571428571428</v>
      </c>
      <c r="E432" s="153">
        <v>53.056959057406615</v>
      </c>
      <c r="F432" s="155">
        <v>16330.554000000002</v>
      </c>
      <c r="G432" s="155">
        <v>331444.80499999993</v>
      </c>
      <c r="H432" s="155">
        <v>2367.4628928571424</v>
      </c>
      <c r="I432" s="155">
        <v>3914.9740928137462</v>
      </c>
      <c r="J432" s="155">
        <v>1600</v>
      </c>
      <c r="K432" s="155">
        <v>175150</v>
      </c>
      <c r="L432" s="155">
        <v>1251.0714285714287</v>
      </c>
      <c r="M432" s="155">
        <v>276.57123772640017</v>
      </c>
      <c r="N432" s="156">
        <v>3</v>
      </c>
      <c r="O432" s="156">
        <v>3</v>
      </c>
      <c r="P432" s="156">
        <v>2.1428571428571429E-2</v>
      </c>
      <c r="Q432" s="156">
        <v>0.25354627641855498</v>
      </c>
      <c r="R432" s="158">
        <v>0.99746192893401009</v>
      </c>
      <c r="S432" s="159">
        <v>31</v>
      </c>
      <c r="T432" s="159">
        <v>64</v>
      </c>
      <c r="U432" s="159">
        <v>45</v>
      </c>
      <c r="V432" s="159">
        <v>69</v>
      </c>
      <c r="W432" s="159">
        <v>71</v>
      </c>
      <c r="X432" s="157">
        <v>19.7</v>
      </c>
    </row>
    <row r="433" spans="1:24" s="154" customFormat="1" ht="11.35">
      <c r="A433" s="152">
        <v>420</v>
      </c>
      <c r="B433" s="152">
        <v>174</v>
      </c>
      <c r="C433" s="152">
        <v>12819</v>
      </c>
      <c r="D433" s="153">
        <v>91.564285714285717</v>
      </c>
      <c r="E433" s="153">
        <v>49.716782151942205</v>
      </c>
      <c r="F433" s="155">
        <v>14456.556000000002</v>
      </c>
      <c r="G433" s="155">
        <v>255748.67150000005</v>
      </c>
      <c r="H433" s="155">
        <v>1826.7762250000003</v>
      </c>
      <c r="I433" s="155">
        <v>2799.5859313483402</v>
      </c>
      <c r="J433" s="155">
        <v>1600</v>
      </c>
      <c r="K433" s="155">
        <v>174600</v>
      </c>
      <c r="L433" s="155">
        <v>1247.1428571428571</v>
      </c>
      <c r="M433" s="155">
        <v>263.87888467240157</v>
      </c>
      <c r="N433" s="156">
        <v>0</v>
      </c>
      <c r="O433" s="156">
        <v>0</v>
      </c>
      <c r="P433" s="156">
        <v>0</v>
      </c>
      <c r="Q433" s="156">
        <v>0</v>
      </c>
      <c r="R433" s="158">
        <v>1</v>
      </c>
      <c r="S433" s="159">
        <v>28</v>
      </c>
      <c r="T433" s="159">
        <v>71</v>
      </c>
      <c r="U433" s="159">
        <v>41</v>
      </c>
      <c r="V433" s="159">
        <v>72</v>
      </c>
      <c r="W433" s="159">
        <v>68</v>
      </c>
      <c r="X433" s="157">
        <v>20.45</v>
      </c>
    </row>
    <row r="434" spans="1:24" s="154" customFormat="1" ht="11.35">
      <c r="A434" s="152">
        <v>421</v>
      </c>
      <c r="B434" s="152">
        <v>87</v>
      </c>
      <c r="C434" s="152">
        <v>7008</v>
      </c>
      <c r="D434" s="153">
        <v>50.057142857142857</v>
      </c>
      <c r="E434" s="153">
        <v>21.621589073890117</v>
      </c>
      <c r="F434" s="155">
        <v>7495.9920000000011</v>
      </c>
      <c r="G434" s="155">
        <v>191358.99259999994</v>
      </c>
      <c r="H434" s="155">
        <v>1366.8499471428568</v>
      </c>
      <c r="I434" s="155">
        <v>1887.3272605407976</v>
      </c>
      <c r="J434" s="155">
        <v>1600</v>
      </c>
      <c r="K434" s="155">
        <v>178650</v>
      </c>
      <c r="L434" s="155">
        <v>1276.0714285714287</v>
      </c>
      <c r="M434" s="155">
        <v>282.10844495932599</v>
      </c>
      <c r="N434" s="156">
        <v>0</v>
      </c>
      <c r="O434" s="156">
        <v>0</v>
      </c>
      <c r="P434" s="156">
        <v>0</v>
      </c>
      <c r="Q434" s="156">
        <v>0</v>
      </c>
      <c r="R434" s="158">
        <v>1</v>
      </c>
      <c r="S434" s="159">
        <v>29</v>
      </c>
      <c r="T434" s="159">
        <v>59</v>
      </c>
      <c r="U434" s="159">
        <v>52</v>
      </c>
      <c r="V434" s="159">
        <v>75</v>
      </c>
      <c r="W434" s="159">
        <v>65</v>
      </c>
      <c r="X434" s="157">
        <v>19.600000000000001</v>
      </c>
    </row>
    <row r="435" spans="1:24" s="154" customFormat="1" ht="11.35">
      <c r="A435" s="152">
        <v>422</v>
      </c>
      <c r="B435" s="152">
        <v>249</v>
      </c>
      <c r="C435" s="152">
        <v>17925</v>
      </c>
      <c r="D435" s="153">
        <v>128.03571428571428</v>
      </c>
      <c r="E435" s="153">
        <v>60.757379362248166</v>
      </c>
      <c r="F435" s="155">
        <v>22220.262000000002</v>
      </c>
      <c r="G435" s="155">
        <v>440393.9919000002</v>
      </c>
      <c r="H435" s="155">
        <v>3145.6713707142871</v>
      </c>
      <c r="I435" s="155">
        <v>4613.0546674844236</v>
      </c>
      <c r="J435" s="155">
        <v>1600</v>
      </c>
      <c r="K435" s="155">
        <v>178750</v>
      </c>
      <c r="L435" s="155">
        <v>1276.7857142857142</v>
      </c>
      <c r="M435" s="155">
        <v>261.59518359904854</v>
      </c>
      <c r="N435" s="156">
        <v>6</v>
      </c>
      <c r="O435" s="156">
        <v>6</v>
      </c>
      <c r="P435" s="156">
        <v>4.2857142857142858E-2</v>
      </c>
      <c r="Q435" s="156">
        <v>0.50709255283710997</v>
      </c>
      <c r="R435" s="158">
        <v>0.99532710280373826</v>
      </c>
      <c r="S435" s="159">
        <v>23</v>
      </c>
      <c r="T435" s="159">
        <v>70</v>
      </c>
      <c r="U435" s="159">
        <v>47</v>
      </c>
      <c r="V435" s="159">
        <v>72</v>
      </c>
      <c r="W435" s="159">
        <v>68</v>
      </c>
      <c r="X435" s="157">
        <v>21.4</v>
      </c>
    </row>
    <row r="436" spans="1:24" s="154" customFormat="1" ht="11.35">
      <c r="A436" s="152">
        <v>423</v>
      </c>
      <c r="B436" s="152">
        <v>135</v>
      </c>
      <c r="C436" s="152">
        <v>10665</v>
      </c>
      <c r="D436" s="153">
        <v>76.178571428571431</v>
      </c>
      <c r="E436" s="153">
        <v>36.889543049944521</v>
      </c>
      <c r="F436" s="155">
        <v>11511.702000000001</v>
      </c>
      <c r="G436" s="155">
        <v>229350.58380000011</v>
      </c>
      <c r="H436" s="155">
        <v>1638.2184557142864</v>
      </c>
      <c r="I436" s="155">
        <v>2404.466719865241</v>
      </c>
      <c r="J436" s="155">
        <v>1600</v>
      </c>
      <c r="K436" s="155">
        <v>173000</v>
      </c>
      <c r="L436" s="155">
        <v>1235.7142857142858</v>
      </c>
      <c r="M436" s="155">
        <v>284.76203079578454</v>
      </c>
      <c r="N436" s="156">
        <v>0</v>
      </c>
      <c r="O436" s="156">
        <v>0</v>
      </c>
      <c r="P436" s="156">
        <v>0</v>
      </c>
      <c r="Q436" s="156">
        <v>0</v>
      </c>
      <c r="R436" s="158">
        <v>1</v>
      </c>
      <c r="S436" s="159">
        <v>36</v>
      </c>
      <c r="T436" s="159">
        <v>60</v>
      </c>
      <c r="U436" s="159">
        <v>44</v>
      </c>
      <c r="V436" s="159">
        <v>77</v>
      </c>
      <c r="W436" s="159">
        <v>63</v>
      </c>
      <c r="X436" s="157">
        <v>20.25</v>
      </c>
    </row>
    <row r="437" spans="1:24" s="154" customFormat="1" ht="11.35">
      <c r="A437" s="152">
        <v>424</v>
      </c>
      <c r="B437" s="152">
        <v>207</v>
      </c>
      <c r="C437" s="152">
        <v>12762</v>
      </c>
      <c r="D437" s="153">
        <v>91.157142857142858</v>
      </c>
      <c r="E437" s="153">
        <v>63.886958558006143</v>
      </c>
      <c r="F437" s="155">
        <v>18204.552000000003</v>
      </c>
      <c r="G437" s="155">
        <v>290979.83389999997</v>
      </c>
      <c r="H437" s="155">
        <v>2078.427385</v>
      </c>
      <c r="I437" s="155">
        <v>3489.6632580673045</v>
      </c>
      <c r="J437" s="155">
        <v>1600</v>
      </c>
      <c r="K437" s="155">
        <v>173850</v>
      </c>
      <c r="L437" s="155">
        <v>1241.7857142857142</v>
      </c>
      <c r="M437" s="155">
        <v>291.46187691314054</v>
      </c>
      <c r="N437" s="156">
        <v>3</v>
      </c>
      <c r="O437" s="156">
        <v>6</v>
      </c>
      <c r="P437" s="156">
        <v>4.2857142857142858E-2</v>
      </c>
      <c r="Q437" s="156">
        <v>0.35727643956068428</v>
      </c>
      <c r="R437" s="158">
        <v>0.99534883720930223</v>
      </c>
      <c r="S437" s="159">
        <v>37</v>
      </c>
      <c r="T437" s="159">
        <v>56</v>
      </c>
      <c r="U437" s="159">
        <v>47</v>
      </c>
      <c r="V437" s="159">
        <v>75</v>
      </c>
      <c r="W437" s="159">
        <v>65</v>
      </c>
      <c r="X437" s="157">
        <v>21.5</v>
      </c>
    </row>
    <row r="438" spans="1:24" s="154" customFormat="1" ht="11.35">
      <c r="A438" s="152">
        <v>425</v>
      </c>
      <c r="B438" s="152">
        <v>258</v>
      </c>
      <c r="C438" s="152">
        <v>16905</v>
      </c>
      <c r="D438" s="153">
        <v>120.75</v>
      </c>
      <c r="E438" s="153">
        <v>74.863148525788347</v>
      </c>
      <c r="F438" s="155">
        <v>21952.548000000003</v>
      </c>
      <c r="G438" s="155">
        <v>517619.06980000006</v>
      </c>
      <c r="H438" s="155">
        <v>3697.2790700000005</v>
      </c>
      <c r="I438" s="155">
        <v>5452.3691536377</v>
      </c>
      <c r="J438" s="155">
        <v>1600</v>
      </c>
      <c r="K438" s="155">
        <v>184450</v>
      </c>
      <c r="L438" s="155">
        <v>1317.5</v>
      </c>
      <c r="M438" s="155">
        <v>283.98025313859739</v>
      </c>
      <c r="N438" s="156">
        <v>0</v>
      </c>
      <c r="O438" s="156">
        <v>0</v>
      </c>
      <c r="P438" s="156">
        <v>0</v>
      </c>
      <c r="Q438" s="156">
        <v>0</v>
      </c>
      <c r="R438" s="158">
        <v>1</v>
      </c>
      <c r="S438" s="159">
        <v>25</v>
      </c>
      <c r="T438" s="159">
        <v>52</v>
      </c>
      <c r="U438" s="159">
        <v>63</v>
      </c>
      <c r="V438" s="159">
        <v>70</v>
      </c>
      <c r="W438" s="159">
        <v>70</v>
      </c>
      <c r="X438" s="157">
        <v>21.1</v>
      </c>
    </row>
    <row r="439" spans="1:24" s="154" customFormat="1" ht="11.35">
      <c r="A439" s="152">
        <v>426</v>
      </c>
      <c r="B439" s="152">
        <v>234</v>
      </c>
      <c r="C439" s="152">
        <v>13857</v>
      </c>
      <c r="D439" s="153">
        <v>98.978571428571428</v>
      </c>
      <c r="E439" s="153">
        <v>66.383935373268912</v>
      </c>
      <c r="F439" s="155">
        <v>20881.692000000003</v>
      </c>
      <c r="G439" s="155">
        <v>279065.07359999995</v>
      </c>
      <c r="H439" s="155">
        <v>1993.3219542857139</v>
      </c>
      <c r="I439" s="155">
        <v>3103.8392557037032</v>
      </c>
      <c r="J439" s="155">
        <v>1600</v>
      </c>
      <c r="K439" s="155">
        <v>173950</v>
      </c>
      <c r="L439" s="155">
        <v>1242.5</v>
      </c>
      <c r="M439" s="155">
        <v>271.74661547401604</v>
      </c>
      <c r="N439" s="156">
        <v>3</v>
      </c>
      <c r="O439" s="156">
        <v>3</v>
      </c>
      <c r="P439" s="156">
        <v>2.1428571428571429E-2</v>
      </c>
      <c r="Q439" s="156">
        <v>0.25354627641855498</v>
      </c>
      <c r="R439" s="158">
        <v>0.99754901960784315</v>
      </c>
      <c r="S439" s="159">
        <v>31</v>
      </c>
      <c r="T439" s="159">
        <v>67</v>
      </c>
      <c r="U439" s="159">
        <v>42</v>
      </c>
      <c r="V439" s="159">
        <v>74</v>
      </c>
      <c r="W439" s="159">
        <v>66</v>
      </c>
      <c r="X439" s="157">
        <v>20.399999999999999</v>
      </c>
    </row>
    <row r="440" spans="1:24" s="154" customFormat="1" ht="11.35">
      <c r="A440" s="152">
        <v>427</v>
      </c>
      <c r="B440" s="152">
        <v>117</v>
      </c>
      <c r="C440" s="152">
        <v>9252</v>
      </c>
      <c r="D440" s="153">
        <v>66.085714285714289</v>
      </c>
      <c r="E440" s="153">
        <v>25.989340846116537</v>
      </c>
      <c r="F440" s="155">
        <v>9637.7040000000015</v>
      </c>
      <c r="G440" s="155">
        <v>199371.07769999994</v>
      </c>
      <c r="H440" s="155">
        <v>1424.079126428571</v>
      </c>
      <c r="I440" s="155">
        <v>2062.7817077635486</v>
      </c>
      <c r="J440" s="155">
        <v>1600</v>
      </c>
      <c r="K440" s="155">
        <v>172300</v>
      </c>
      <c r="L440" s="155">
        <v>1230.7142857142858</v>
      </c>
      <c r="M440" s="155">
        <v>260.91880502568773</v>
      </c>
      <c r="N440" s="156">
        <v>3</v>
      </c>
      <c r="O440" s="156">
        <v>3</v>
      </c>
      <c r="P440" s="156">
        <v>2.1428571428571429E-2</v>
      </c>
      <c r="Q440" s="156">
        <v>0.25354627641855498</v>
      </c>
      <c r="R440" s="158">
        <v>0.9975186104218362</v>
      </c>
      <c r="S440" s="159">
        <v>30</v>
      </c>
      <c r="T440" s="159">
        <v>73</v>
      </c>
      <c r="U440" s="159">
        <v>37</v>
      </c>
      <c r="V440" s="159">
        <v>64</v>
      </c>
      <c r="W440" s="159">
        <v>76</v>
      </c>
      <c r="X440" s="157">
        <v>20.149999999999999</v>
      </c>
    </row>
    <row r="441" spans="1:24" s="154" customFormat="1" ht="11.35">
      <c r="A441" s="152">
        <v>428</v>
      </c>
      <c r="B441" s="152">
        <v>150</v>
      </c>
      <c r="C441" s="152">
        <v>11838</v>
      </c>
      <c r="D441" s="153">
        <v>84.557142857142864</v>
      </c>
      <c r="E441" s="153">
        <v>37.59865132828655</v>
      </c>
      <c r="F441" s="155">
        <v>13385.700000000003</v>
      </c>
      <c r="G441" s="155">
        <v>269015.38750000007</v>
      </c>
      <c r="H441" s="155">
        <v>1921.5384821428577</v>
      </c>
      <c r="I441" s="155">
        <v>2844.8200538182036</v>
      </c>
      <c r="J441" s="155">
        <v>1600</v>
      </c>
      <c r="K441" s="155">
        <v>175850</v>
      </c>
      <c r="L441" s="155">
        <v>1256.0714285714287</v>
      </c>
      <c r="M441" s="155">
        <v>272.37747936298194</v>
      </c>
      <c r="N441" s="156">
        <v>0</v>
      </c>
      <c r="O441" s="156">
        <v>0</v>
      </c>
      <c r="P441" s="156">
        <v>0</v>
      </c>
      <c r="Q441" s="156">
        <v>0</v>
      </c>
      <c r="R441" s="158">
        <v>1</v>
      </c>
      <c r="S441" s="159">
        <v>29</v>
      </c>
      <c r="T441" s="159">
        <v>66</v>
      </c>
      <c r="U441" s="159">
        <v>45</v>
      </c>
      <c r="V441" s="159">
        <v>73</v>
      </c>
      <c r="W441" s="159">
        <v>67</v>
      </c>
      <c r="X441" s="157">
        <v>20.8</v>
      </c>
    </row>
    <row r="442" spans="1:24" s="154" customFormat="1" ht="11.35">
      <c r="A442" s="152">
        <v>429</v>
      </c>
      <c r="B442" s="152">
        <v>78</v>
      </c>
      <c r="C442" s="152">
        <v>6642</v>
      </c>
      <c r="D442" s="153">
        <v>47.442857142857143</v>
      </c>
      <c r="E442" s="153">
        <v>19.290386552911272</v>
      </c>
      <c r="F442" s="155">
        <v>6157.4220000000014</v>
      </c>
      <c r="G442" s="155">
        <v>138799.29790000001</v>
      </c>
      <c r="H442" s="155">
        <v>991.42355642857149</v>
      </c>
      <c r="I442" s="155">
        <v>1437.9377122268768</v>
      </c>
      <c r="J442" s="155">
        <v>1600</v>
      </c>
      <c r="K442" s="155">
        <v>171300</v>
      </c>
      <c r="L442" s="155">
        <v>1223.5714285714287</v>
      </c>
      <c r="M442" s="155">
        <v>270.45411166393865</v>
      </c>
      <c r="N442" s="156">
        <v>0</v>
      </c>
      <c r="O442" s="156">
        <v>0</v>
      </c>
      <c r="P442" s="156">
        <v>0</v>
      </c>
      <c r="Q442" s="156">
        <v>0</v>
      </c>
      <c r="R442" s="158">
        <v>1</v>
      </c>
      <c r="S442" s="159">
        <v>34</v>
      </c>
      <c r="T442" s="159">
        <v>68</v>
      </c>
      <c r="U442" s="159">
        <v>38</v>
      </c>
      <c r="V442" s="159">
        <v>72</v>
      </c>
      <c r="W442" s="159">
        <v>68</v>
      </c>
      <c r="X442" s="157">
        <v>19.8</v>
      </c>
    </row>
    <row r="443" spans="1:24" s="154" customFormat="1" ht="11.35">
      <c r="A443" s="152">
        <v>430</v>
      </c>
      <c r="B443" s="152">
        <v>153</v>
      </c>
      <c r="C443" s="152">
        <v>11232</v>
      </c>
      <c r="D443" s="153">
        <v>80.228571428571428</v>
      </c>
      <c r="E443" s="153">
        <v>52.049138771600866</v>
      </c>
      <c r="F443" s="155">
        <v>12850.272000000003</v>
      </c>
      <c r="G443" s="155">
        <v>232664.28820000001</v>
      </c>
      <c r="H443" s="155">
        <v>1661.8877728571429</v>
      </c>
      <c r="I443" s="155">
        <v>2685.5494017785982</v>
      </c>
      <c r="J443" s="155">
        <v>1600</v>
      </c>
      <c r="K443" s="155">
        <v>175400</v>
      </c>
      <c r="L443" s="155">
        <v>1252.8571428571429</v>
      </c>
      <c r="M443" s="155">
        <v>267.1304634087744</v>
      </c>
      <c r="N443" s="156">
        <v>0</v>
      </c>
      <c r="O443" s="156">
        <v>0</v>
      </c>
      <c r="P443" s="156">
        <v>0</v>
      </c>
      <c r="Q443" s="156">
        <v>0</v>
      </c>
      <c r="R443" s="158">
        <v>1</v>
      </c>
      <c r="S443" s="159">
        <v>28</v>
      </c>
      <c r="T443" s="159">
        <v>69</v>
      </c>
      <c r="U443" s="159">
        <v>43</v>
      </c>
      <c r="V443" s="159">
        <v>75</v>
      </c>
      <c r="W443" s="159">
        <v>65</v>
      </c>
      <c r="X443" s="157">
        <v>20.65</v>
      </c>
    </row>
    <row r="444" spans="1:24" s="154" customFormat="1" ht="11.35">
      <c r="A444" s="152">
        <v>431</v>
      </c>
      <c r="B444" s="152">
        <v>219</v>
      </c>
      <c r="C444" s="152">
        <v>15222</v>
      </c>
      <c r="D444" s="153">
        <v>108.72857142857143</v>
      </c>
      <c r="E444" s="153">
        <v>68.564504403747804</v>
      </c>
      <c r="F444" s="155">
        <v>17133.696000000004</v>
      </c>
      <c r="G444" s="155">
        <v>398648.45550000021</v>
      </c>
      <c r="H444" s="155">
        <v>2847.4889678571444</v>
      </c>
      <c r="I444" s="155">
        <v>4064.4454781679283</v>
      </c>
      <c r="J444" s="155">
        <v>1600</v>
      </c>
      <c r="K444" s="155">
        <v>180550</v>
      </c>
      <c r="L444" s="155">
        <v>1289.6428571428571</v>
      </c>
      <c r="M444" s="155">
        <v>281.08835425583317</v>
      </c>
      <c r="N444" s="156">
        <v>3</v>
      </c>
      <c r="O444" s="156">
        <v>3</v>
      </c>
      <c r="P444" s="156">
        <v>2.1428571428571429E-2</v>
      </c>
      <c r="Q444" s="156">
        <v>0.25354627641855498</v>
      </c>
      <c r="R444" s="158">
        <v>0.99757869249394671</v>
      </c>
      <c r="S444" s="159">
        <v>27</v>
      </c>
      <c r="T444" s="159">
        <v>58</v>
      </c>
      <c r="U444" s="159">
        <v>55</v>
      </c>
      <c r="V444" s="159">
        <v>66</v>
      </c>
      <c r="W444" s="159">
        <v>74</v>
      </c>
      <c r="X444" s="157">
        <v>20.65</v>
      </c>
    </row>
    <row r="445" spans="1:24" s="154" customFormat="1" ht="11.35">
      <c r="A445" s="152">
        <v>432</v>
      </c>
      <c r="B445" s="152">
        <v>132</v>
      </c>
      <c r="C445" s="152">
        <v>7776</v>
      </c>
      <c r="D445" s="153">
        <v>55.542857142857144</v>
      </c>
      <c r="E445" s="153">
        <v>32.453923381575038</v>
      </c>
      <c r="F445" s="155">
        <v>11511.702000000001</v>
      </c>
      <c r="G445" s="155">
        <v>203721.43020000003</v>
      </c>
      <c r="H445" s="155">
        <v>1455.1530728571431</v>
      </c>
      <c r="I445" s="155">
        <v>2394.9360133228906</v>
      </c>
      <c r="J445" s="155">
        <v>1600</v>
      </c>
      <c r="K445" s="155">
        <v>175200</v>
      </c>
      <c r="L445" s="155">
        <v>1251.4285714285713</v>
      </c>
      <c r="M445" s="155">
        <v>280.15558737000987</v>
      </c>
      <c r="N445" s="156">
        <v>0</v>
      </c>
      <c r="O445" s="156">
        <v>0</v>
      </c>
      <c r="P445" s="156">
        <v>0</v>
      </c>
      <c r="Q445" s="156">
        <v>0</v>
      </c>
      <c r="R445" s="158">
        <v>1</v>
      </c>
      <c r="S445" s="159">
        <v>32</v>
      </c>
      <c r="T445" s="159">
        <v>62</v>
      </c>
      <c r="U445" s="159">
        <v>46</v>
      </c>
      <c r="V445" s="159">
        <v>75</v>
      </c>
      <c r="W445" s="159">
        <v>65</v>
      </c>
      <c r="X445" s="157">
        <v>20.75</v>
      </c>
    </row>
    <row r="446" spans="1:24" s="154" customFormat="1" ht="11.35">
      <c r="A446" s="152">
        <v>433</v>
      </c>
      <c r="B446" s="152">
        <v>180</v>
      </c>
      <c r="C446" s="152">
        <v>13923</v>
      </c>
      <c r="D446" s="153">
        <v>99.45</v>
      </c>
      <c r="E446" s="153">
        <v>47.502264239861958</v>
      </c>
      <c r="F446" s="155">
        <v>16062.840000000002</v>
      </c>
      <c r="G446" s="155">
        <v>391116.76830000017</v>
      </c>
      <c r="H446" s="155">
        <v>2793.6912021428584</v>
      </c>
      <c r="I446" s="155">
        <v>3918.6513560894773</v>
      </c>
      <c r="J446" s="155">
        <v>1600</v>
      </c>
      <c r="K446" s="155">
        <v>178500</v>
      </c>
      <c r="L446" s="155">
        <v>1275</v>
      </c>
      <c r="M446" s="155">
        <v>271.3873230950382</v>
      </c>
      <c r="N446" s="156">
        <v>0</v>
      </c>
      <c r="O446" s="156">
        <v>0</v>
      </c>
      <c r="P446" s="156">
        <v>0</v>
      </c>
      <c r="Q446" s="156">
        <v>0</v>
      </c>
      <c r="R446" s="158">
        <v>1</v>
      </c>
      <c r="S446" s="159">
        <v>26</v>
      </c>
      <c r="T446" s="159">
        <v>65</v>
      </c>
      <c r="U446" s="159">
        <v>49</v>
      </c>
      <c r="V446" s="159">
        <v>75</v>
      </c>
      <c r="W446" s="159">
        <v>65</v>
      </c>
      <c r="X446" s="157">
        <v>20.8</v>
      </c>
    </row>
    <row r="447" spans="1:24" s="154" customFormat="1" ht="11.35">
      <c r="A447" s="152">
        <v>434</v>
      </c>
      <c r="B447" s="152">
        <v>258</v>
      </c>
      <c r="C447" s="152">
        <v>18402</v>
      </c>
      <c r="D447" s="153">
        <v>131.44285714285715</v>
      </c>
      <c r="E447" s="153">
        <v>76.076662530016804</v>
      </c>
      <c r="F447" s="155">
        <v>22220.262000000002</v>
      </c>
      <c r="G447" s="155">
        <v>463338.56900000019</v>
      </c>
      <c r="H447" s="155">
        <v>3309.5612071428586</v>
      </c>
      <c r="I447" s="155">
        <v>5201.0345853000827</v>
      </c>
      <c r="J447" s="155">
        <v>1600</v>
      </c>
      <c r="K447" s="155">
        <v>175500</v>
      </c>
      <c r="L447" s="155">
        <v>1253.5714285714287</v>
      </c>
      <c r="M447" s="155">
        <v>274.49383483942051</v>
      </c>
      <c r="N447" s="156">
        <v>0</v>
      </c>
      <c r="O447" s="156">
        <v>0</v>
      </c>
      <c r="P447" s="156">
        <v>0</v>
      </c>
      <c r="Q447" s="156">
        <v>0</v>
      </c>
      <c r="R447" s="158">
        <v>1</v>
      </c>
      <c r="S447" s="159">
        <v>30</v>
      </c>
      <c r="T447" s="159">
        <v>65</v>
      </c>
      <c r="U447" s="159">
        <v>45</v>
      </c>
      <c r="V447" s="159">
        <v>64</v>
      </c>
      <c r="W447" s="159">
        <v>76</v>
      </c>
      <c r="X447" s="157">
        <v>20.9</v>
      </c>
    </row>
    <row r="448" spans="1:24" s="154" customFormat="1" ht="11.35">
      <c r="A448" s="152">
        <v>435</v>
      </c>
      <c r="B448" s="152">
        <v>168</v>
      </c>
      <c r="C448" s="152">
        <v>12345</v>
      </c>
      <c r="D448" s="153">
        <v>88.178571428571431</v>
      </c>
      <c r="E448" s="153">
        <v>44.848949982037077</v>
      </c>
      <c r="F448" s="155">
        <v>14991.984000000002</v>
      </c>
      <c r="G448" s="155">
        <v>302344.29320000007</v>
      </c>
      <c r="H448" s="155">
        <v>2159.6020942857149</v>
      </c>
      <c r="I448" s="155">
        <v>2920.7868759787261</v>
      </c>
      <c r="J448" s="155">
        <v>1600</v>
      </c>
      <c r="K448" s="155">
        <v>180150</v>
      </c>
      <c r="L448" s="155">
        <v>1286.7857142857142</v>
      </c>
      <c r="M448" s="155">
        <v>279.94158655116081</v>
      </c>
      <c r="N448" s="156">
        <v>6</v>
      </c>
      <c r="O448" s="156">
        <v>15</v>
      </c>
      <c r="P448" s="156">
        <v>0.10714285714285714</v>
      </c>
      <c r="Q448" s="156">
        <v>0.66458651148182102</v>
      </c>
      <c r="R448" s="158">
        <v>0.98762376237623761</v>
      </c>
      <c r="S448" s="159">
        <v>27</v>
      </c>
      <c r="T448" s="159">
        <v>59</v>
      </c>
      <c r="U448" s="159">
        <v>54</v>
      </c>
      <c r="V448" s="159">
        <v>64</v>
      </c>
      <c r="W448" s="159">
        <v>76</v>
      </c>
      <c r="X448" s="157">
        <v>20.2</v>
      </c>
    </row>
    <row r="449" spans="1:24" s="154" customFormat="1" ht="11.35">
      <c r="A449" s="152">
        <v>436</v>
      </c>
      <c r="B449" s="152">
        <v>174</v>
      </c>
      <c r="C449" s="152">
        <v>12975</v>
      </c>
      <c r="D449" s="153">
        <v>92.678571428571431</v>
      </c>
      <c r="E449" s="153">
        <v>47.493773595268273</v>
      </c>
      <c r="F449" s="155">
        <v>15259.698000000002</v>
      </c>
      <c r="G449" s="155">
        <v>277147.94390000007</v>
      </c>
      <c r="H449" s="155">
        <v>1979.6281707142862</v>
      </c>
      <c r="I449" s="155">
        <v>3038.0686739620592</v>
      </c>
      <c r="J449" s="155">
        <v>1600</v>
      </c>
      <c r="K449" s="155">
        <v>175750</v>
      </c>
      <c r="L449" s="155">
        <v>1255.3571428571429</v>
      </c>
      <c r="M449" s="155">
        <v>264.96208691541005</v>
      </c>
      <c r="N449" s="156">
        <v>0</v>
      </c>
      <c r="O449" s="156">
        <v>0</v>
      </c>
      <c r="P449" s="156">
        <v>0</v>
      </c>
      <c r="Q449" s="156">
        <v>0</v>
      </c>
      <c r="R449" s="158">
        <v>1</v>
      </c>
      <c r="S449" s="159">
        <v>27</v>
      </c>
      <c r="T449" s="159">
        <v>70</v>
      </c>
      <c r="U449" s="159">
        <v>43</v>
      </c>
      <c r="V449" s="159">
        <v>76</v>
      </c>
      <c r="W449" s="159">
        <v>64</v>
      </c>
      <c r="X449" s="157">
        <v>19.850000000000001</v>
      </c>
    </row>
    <row r="450" spans="1:24" s="154" customFormat="1" ht="11.35">
      <c r="A450" s="152">
        <v>437</v>
      </c>
      <c r="B450" s="152">
        <v>246</v>
      </c>
      <c r="C450" s="152">
        <v>16212</v>
      </c>
      <c r="D450" s="153">
        <v>115.8</v>
      </c>
      <c r="E450" s="153">
        <v>67.594346534700932</v>
      </c>
      <c r="F450" s="155">
        <v>19275.408000000003</v>
      </c>
      <c r="G450" s="155">
        <v>374311.76560000028</v>
      </c>
      <c r="H450" s="155">
        <v>2673.6554685714304</v>
      </c>
      <c r="I450" s="155">
        <v>3740.900605005525</v>
      </c>
      <c r="J450" s="155">
        <v>1600</v>
      </c>
      <c r="K450" s="155">
        <v>184350</v>
      </c>
      <c r="L450" s="155">
        <v>1316.7857142857142</v>
      </c>
      <c r="M450" s="155">
        <v>277.03535305951448</v>
      </c>
      <c r="N450" s="156">
        <v>3</v>
      </c>
      <c r="O450" s="156">
        <v>3</v>
      </c>
      <c r="P450" s="156">
        <v>2.1428571428571429E-2</v>
      </c>
      <c r="Q450" s="156">
        <v>0.25354627641855498</v>
      </c>
      <c r="R450" s="158">
        <v>0.99757869249394671</v>
      </c>
      <c r="S450" s="159">
        <v>23</v>
      </c>
      <c r="T450" s="159">
        <v>56</v>
      </c>
      <c r="U450" s="159">
        <v>61</v>
      </c>
      <c r="V450" s="159">
        <v>70</v>
      </c>
      <c r="W450" s="159">
        <v>70</v>
      </c>
      <c r="X450" s="157">
        <v>20.65</v>
      </c>
    </row>
    <row r="451" spans="1:24" s="154" customFormat="1" ht="11.35">
      <c r="A451" s="152">
        <v>438</v>
      </c>
      <c r="B451" s="152">
        <v>165</v>
      </c>
      <c r="C451" s="152">
        <v>9444</v>
      </c>
      <c r="D451" s="153">
        <v>67.457142857142856</v>
      </c>
      <c r="E451" s="153">
        <v>41.881877646916017</v>
      </c>
      <c r="F451" s="155">
        <v>14188.842000000002</v>
      </c>
      <c r="G451" s="155">
        <v>283421.37530000007</v>
      </c>
      <c r="H451" s="155">
        <v>2024.4383950000006</v>
      </c>
      <c r="I451" s="155">
        <v>3197.7187585152269</v>
      </c>
      <c r="J451" s="155">
        <v>1600</v>
      </c>
      <c r="K451" s="155">
        <v>178350</v>
      </c>
      <c r="L451" s="155">
        <v>1273.9285714285713</v>
      </c>
      <c r="M451" s="155">
        <v>287.78913250731256</v>
      </c>
      <c r="N451" s="156">
        <v>0</v>
      </c>
      <c r="O451" s="156">
        <v>0</v>
      </c>
      <c r="P451" s="156">
        <v>0</v>
      </c>
      <c r="Q451" s="156">
        <v>0</v>
      </c>
      <c r="R451" s="158">
        <v>1</v>
      </c>
      <c r="S451" s="159">
        <v>31</v>
      </c>
      <c r="T451" s="159">
        <v>56</v>
      </c>
      <c r="U451" s="159">
        <v>53</v>
      </c>
      <c r="V451" s="159">
        <v>64</v>
      </c>
      <c r="W451" s="159">
        <v>76</v>
      </c>
      <c r="X451" s="157">
        <v>20.3</v>
      </c>
    </row>
    <row r="452" spans="1:24" s="154" customFormat="1" ht="11.35">
      <c r="A452" s="152">
        <v>439</v>
      </c>
      <c r="B452" s="152">
        <v>141</v>
      </c>
      <c r="C452" s="152">
        <v>9633</v>
      </c>
      <c r="D452" s="153">
        <v>68.807142857142864</v>
      </c>
      <c r="E452" s="153">
        <v>41.126388179946545</v>
      </c>
      <c r="F452" s="155">
        <v>8566.8480000000018</v>
      </c>
      <c r="G452" s="155">
        <v>206450.62570000009</v>
      </c>
      <c r="H452" s="155">
        <v>1474.6473264285721</v>
      </c>
      <c r="I452" s="155">
        <v>2140.2133827788243</v>
      </c>
      <c r="J452" s="155">
        <v>1600</v>
      </c>
      <c r="K452" s="155">
        <v>174000</v>
      </c>
      <c r="L452" s="155">
        <v>1242.8571428571429</v>
      </c>
      <c r="M452" s="155">
        <v>275.40496203605358</v>
      </c>
      <c r="N452" s="156">
        <v>3</v>
      </c>
      <c r="O452" s="156">
        <v>9</v>
      </c>
      <c r="P452" s="156">
        <v>6.4285714285714279E-2</v>
      </c>
      <c r="Q452" s="156">
        <v>0.43598419689059265</v>
      </c>
      <c r="R452" s="158">
        <v>0.99271844660194186</v>
      </c>
      <c r="S452" s="159">
        <v>32</v>
      </c>
      <c r="T452" s="159">
        <v>65</v>
      </c>
      <c r="U452" s="159">
        <v>43</v>
      </c>
      <c r="V452" s="159">
        <v>64</v>
      </c>
      <c r="W452" s="159">
        <v>76</v>
      </c>
      <c r="X452" s="157">
        <v>20.6</v>
      </c>
    </row>
    <row r="453" spans="1:24" s="154" customFormat="1" ht="11.35">
      <c r="A453" s="152">
        <v>440</v>
      </c>
      <c r="B453" s="152">
        <v>183</v>
      </c>
      <c r="C453" s="152">
        <v>13254</v>
      </c>
      <c r="D453" s="153">
        <v>94.671428571428578</v>
      </c>
      <c r="E453" s="153">
        <v>59.492027500111291</v>
      </c>
      <c r="F453" s="155">
        <v>15795.126000000002</v>
      </c>
      <c r="G453" s="155">
        <v>378694.83869999996</v>
      </c>
      <c r="H453" s="155">
        <v>2704.9631335714284</v>
      </c>
      <c r="I453" s="155">
        <v>4032.1902913395425</v>
      </c>
      <c r="J453" s="155">
        <v>1600</v>
      </c>
      <c r="K453" s="155">
        <v>177850</v>
      </c>
      <c r="L453" s="155">
        <v>1270.3571428571429</v>
      </c>
      <c r="M453" s="155">
        <v>279.50987605435665</v>
      </c>
      <c r="N453" s="156">
        <v>3</v>
      </c>
      <c r="O453" s="156">
        <v>3</v>
      </c>
      <c r="P453" s="156">
        <v>2.1428571428571429E-2</v>
      </c>
      <c r="Q453" s="156">
        <v>0.25354627641855498</v>
      </c>
      <c r="R453" s="158">
        <v>0.99749999999999994</v>
      </c>
      <c r="S453" s="159">
        <v>29</v>
      </c>
      <c r="T453" s="159">
        <v>61</v>
      </c>
      <c r="U453" s="159">
        <v>50</v>
      </c>
      <c r="V453" s="159">
        <v>66</v>
      </c>
      <c r="W453" s="159">
        <v>74</v>
      </c>
      <c r="X453" s="157">
        <v>20</v>
      </c>
    </row>
    <row r="454" spans="1:24" s="154" customFormat="1" ht="11.35">
      <c r="A454" s="152">
        <v>441</v>
      </c>
      <c r="B454" s="152">
        <v>153</v>
      </c>
      <c r="C454" s="152">
        <v>11211</v>
      </c>
      <c r="D454" s="153">
        <v>80.078571428571422</v>
      </c>
      <c r="E454" s="153">
        <v>46.065650346319792</v>
      </c>
      <c r="F454" s="155">
        <v>13385.700000000003</v>
      </c>
      <c r="G454" s="155">
        <v>327435.04420000012</v>
      </c>
      <c r="H454" s="155">
        <v>2338.8217442857153</v>
      </c>
      <c r="I454" s="155">
        <v>3262.8396611561147</v>
      </c>
      <c r="J454" s="155">
        <v>1600</v>
      </c>
      <c r="K454" s="155">
        <v>181150</v>
      </c>
      <c r="L454" s="155">
        <v>1293.9285714285713</v>
      </c>
      <c r="M454" s="155">
        <v>295.80203478359857</v>
      </c>
      <c r="N454" s="156">
        <v>3</v>
      </c>
      <c r="O454" s="156">
        <v>6</v>
      </c>
      <c r="P454" s="156">
        <v>4.2857142857142858E-2</v>
      </c>
      <c r="Q454" s="156">
        <v>0.35727643956068428</v>
      </c>
      <c r="R454" s="158">
        <v>0.99518072289156623</v>
      </c>
      <c r="S454" s="159">
        <v>31</v>
      </c>
      <c r="T454" s="159">
        <v>49</v>
      </c>
      <c r="U454" s="159">
        <v>60</v>
      </c>
      <c r="V454" s="159">
        <v>73</v>
      </c>
      <c r="W454" s="159">
        <v>67</v>
      </c>
      <c r="X454" s="157">
        <v>20.75</v>
      </c>
    </row>
    <row r="455" spans="1:24" s="154" customFormat="1" ht="11.35">
      <c r="A455" s="152">
        <v>442</v>
      </c>
      <c r="B455" s="152">
        <v>150</v>
      </c>
      <c r="C455" s="152">
        <v>10392</v>
      </c>
      <c r="D455" s="153">
        <v>74.228571428571428</v>
      </c>
      <c r="E455" s="153">
        <v>51.021415006949859</v>
      </c>
      <c r="F455" s="155">
        <v>12314.844000000003</v>
      </c>
      <c r="G455" s="155">
        <v>257066.41929999992</v>
      </c>
      <c r="H455" s="155">
        <v>1836.1887092857137</v>
      </c>
      <c r="I455" s="155">
        <v>2776.4421539955092</v>
      </c>
      <c r="J455" s="155">
        <v>1600</v>
      </c>
      <c r="K455" s="155">
        <v>177800</v>
      </c>
      <c r="L455" s="155">
        <v>1270</v>
      </c>
      <c r="M455" s="155">
        <v>275.94181432339377</v>
      </c>
      <c r="N455" s="156">
        <v>3</v>
      </c>
      <c r="O455" s="156">
        <v>6</v>
      </c>
      <c r="P455" s="156">
        <v>4.2857142857142858E-2</v>
      </c>
      <c r="Q455" s="156">
        <v>0.35727643956068428</v>
      </c>
      <c r="R455" s="158">
        <v>0.99508599508599505</v>
      </c>
      <c r="S455" s="159">
        <v>28</v>
      </c>
      <c r="T455" s="159">
        <v>63</v>
      </c>
      <c r="U455" s="159">
        <v>49</v>
      </c>
      <c r="V455" s="159">
        <v>63</v>
      </c>
      <c r="W455" s="159">
        <v>77</v>
      </c>
      <c r="X455" s="157">
        <v>20.350000000000001</v>
      </c>
    </row>
    <row r="456" spans="1:24" s="154" customFormat="1" ht="11.35">
      <c r="A456" s="152">
        <v>443</v>
      </c>
      <c r="B456" s="152">
        <v>312</v>
      </c>
      <c r="C456" s="152">
        <v>19110</v>
      </c>
      <c r="D456" s="153">
        <v>136.5</v>
      </c>
      <c r="E456" s="153">
        <v>88.319930207979937</v>
      </c>
      <c r="F456" s="155">
        <v>27574.542000000005</v>
      </c>
      <c r="G456" s="155">
        <v>584691.83790000004</v>
      </c>
      <c r="H456" s="155">
        <v>4176.3702707142857</v>
      </c>
      <c r="I456" s="155">
        <v>5854.6125849258506</v>
      </c>
      <c r="J456" s="155">
        <v>1600</v>
      </c>
      <c r="K456" s="155">
        <v>184400</v>
      </c>
      <c r="L456" s="155">
        <v>1317.1428571428571</v>
      </c>
      <c r="M456" s="155">
        <v>252.16839672791019</v>
      </c>
      <c r="N456" s="156">
        <v>0</v>
      </c>
      <c r="O456" s="156">
        <v>0</v>
      </c>
      <c r="P456" s="156">
        <v>0</v>
      </c>
      <c r="Q456" s="156">
        <v>0</v>
      </c>
      <c r="R456" s="158">
        <v>1</v>
      </c>
      <c r="S456" s="159">
        <v>16</v>
      </c>
      <c r="T456" s="159">
        <v>69</v>
      </c>
      <c r="U456" s="159">
        <v>55</v>
      </c>
      <c r="V456" s="159">
        <v>56</v>
      </c>
      <c r="W456" s="159">
        <v>84</v>
      </c>
      <c r="X456" s="157">
        <v>21.7</v>
      </c>
    </row>
    <row r="457" spans="1:24" s="154" customFormat="1" ht="11.35">
      <c r="A457" s="152">
        <v>444</v>
      </c>
      <c r="B457" s="152">
        <v>180</v>
      </c>
      <c r="C457" s="152">
        <v>12828</v>
      </c>
      <c r="D457" s="153">
        <v>91.628571428571433</v>
      </c>
      <c r="E457" s="153">
        <v>58.801378006798949</v>
      </c>
      <c r="F457" s="155">
        <v>15795.126000000002</v>
      </c>
      <c r="G457" s="155">
        <v>351047.41899999994</v>
      </c>
      <c r="H457" s="155">
        <v>2507.4815642857138</v>
      </c>
      <c r="I457" s="155">
        <v>3741.5933819014631</v>
      </c>
      <c r="J457" s="155">
        <v>1600</v>
      </c>
      <c r="K457" s="155">
        <v>179150</v>
      </c>
      <c r="L457" s="155">
        <v>1279.6428571428571</v>
      </c>
      <c r="M457" s="155">
        <v>262.93148357799629</v>
      </c>
      <c r="N457" s="156">
        <v>6</v>
      </c>
      <c r="O457" s="156">
        <v>21</v>
      </c>
      <c r="P457" s="156">
        <v>0.15</v>
      </c>
      <c r="Q457" s="156">
        <v>0.83040252006104909</v>
      </c>
      <c r="R457" s="158">
        <v>0.98309178743961345</v>
      </c>
      <c r="S457" s="159">
        <v>23</v>
      </c>
      <c r="T457" s="159">
        <v>69</v>
      </c>
      <c r="U457" s="159">
        <v>48</v>
      </c>
      <c r="V457" s="159">
        <v>69</v>
      </c>
      <c r="W457" s="159">
        <v>71</v>
      </c>
      <c r="X457" s="157">
        <v>20.7</v>
      </c>
    </row>
    <row r="458" spans="1:24" s="154" customFormat="1" ht="11.35">
      <c r="A458" s="152">
        <v>445</v>
      </c>
      <c r="B458" s="152">
        <v>153</v>
      </c>
      <c r="C458" s="152">
        <v>12957</v>
      </c>
      <c r="D458" s="153">
        <v>92.55</v>
      </c>
      <c r="E458" s="153">
        <v>44.246094816094441</v>
      </c>
      <c r="F458" s="155">
        <v>13117.986000000003</v>
      </c>
      <c r="G458" s="155">
        <v>286205.60089999984</v>
      </c>
      <c r="H458" s="155">
        <v>2044.3257207142847</v>
      </c>
      <c r="I458" s="155">
        <v>2896.0421261042916</v>
      </c>
      <c r="J458" s="155">
        <v>1600</v>
      </c>
      <c r="K458" s="155">
        <v>176700</v>
      </c>
      <c r="L458" s="155">
        <v>1262.1428571428571</v>
      </c>
      <c r="M458" s="155">
        <v>278.92854017499184</v>
      </c>
      <c r="N458" s="156">
        <v>0</v>
      </c>
      <c r="O458" s="156">
        <v>0</v>
      </c>
      <c r="P458" s="156">
        <v>0</v>
      </c>
      <c r="Q458" s="156">
        <v>0</v>
      </c>
      <c r="R458" s="158">
        <v>1</v>
      </c>
      <c r="S458" s="159">
        <v>30</v>
      </c>
      <c r="T458" s="159">
        <v>62</v>
      </c>
      <c r="U458" s="159">
        <v>48</v>
      </c>
      <c r="V458" s="159">
        <v>71</v>
      </c>
      <c r="W458" s="159">
        <v>69</v>
      </c>
      <c r="X458" s="157">
        <v>19.8</v>
      </c>
    </row>
    <row r="459" spans="1:24" s="154" customFormat="1" ht="11.35">
      <c r="A459" s="152">
        <v>446</v>
      </c>
      <c r="B459" s="152">
        <v>168</v>
      </c>
      <c r="C459" s="152">
        <v>11259</v>
      </c>
      <c r="D459" s="153">
        <v>80.421428571428578</v>
      </c>
      <c r="E459" s="153">
        <v>50.221390131312369</v>
      </c>
      <c r="F459" s="155">
        <v>14456.556000000002</v>
      </c>
      <c r="G459" s="155">
        <v>259859.56870000006</v>
      </c>
      <c r="H459" s="155">
        <v>1856.1397764285718</v>
      </c>
      <c r="I459" s="155">
        <v>2965.1728306571476</v>
      </c>
      <c r="J459" s="155">
        <v>1600</v>
      </c>
      <c r="K459" s="155">
        <v>174100</v>
      </c>
      <c r="L459" s="155">
        <v>1243.5714285714287</v>
      </c>
      <c r="M459" s="155">
        <v>282.5782413547675</v>
      </c>
      <c r="N459" s="156">
        <v>0</v>
      </c>
      <c r="O459" s="156">
        <v>0</v>
      </c>
      <c r="P459" s="156">
        <v>0</v>
      </c>
      <c r="Q459" s="156">
        <v>0</v>
      </c>
      <c r="R459" s="158">
        <v>1</v>
      </c>
      <c r="S459" s="159">
        <v>34</v>
      </c>
      <c r="T459" s="159">
        <v>61</v>
      </c>
      <c r="U459" s="159">
        <v>45</v>
      </c>
      <c r="V459" s="159">
        <v>60</v>
      </c>
      <c r="W459" s="159">
        <v>80</v>
      </c>
      <c r="X459" s="157">
        <v>20.05</v>
      </c>
    </row>
    <row r="460" spans="1:24" s="154" customFormat="1" ht="11.35">
      <c r="A460" s="152">
        <v>447</v>
      </c>
      <c r="B460" s="152">
        <v>111</v>
      </c>
      <c r="C460" s="152">
        <v>6534</v>
      </c>
      <c r="D460" s="153">
        <v>46.671428571428571</v>
      </c>
      <c r="E460" s="153">
        <v>31.508008084994358</v>
      </c>
      <c r="F460" s="155">
        <v>9102.2760000000017</v>
      </c>
      <c r="G460" s="155">
        <v>163428.98590000012</v>
      </c>
      <c r="H460" s="155">
        <v>1167.3498992857151</v>
      </c>
      <c r="I460" s="155">
        <v>1841.2893658787855</v>
      </c>
      <c r="J460" s="155">
        <v>1600</v>
      </c>
      <c r="K460" s="155">
        <v>180850</v>
      </c>
      <c r="L460" s="155">
        <v>1291.7857142857142</v>
      </c>
      <c r="M460" s="155">
        <v>275.14618183282852</v>
      </c>
      <c r="N460" s="156">
        <v>3</v>
      </c>
      <c r="O460" s="156">
        <v>6</v>
      </c>
      <c r="P460" s="156">
        <v>4.2857142857142858E-2</v>
      </c>
      <c r="Q460" s="156">
        <v>0.35727643956068428</v>
      </c>
      <c r="R460" s="158">
        <v>0.99524940617577196</v>
      </c>
      <c r="S460" s="159">
        <v>25</v>
      </c>
      <c r="T460" s="159">
        <v>61</v>
      </c>
      <c r="U460" s="159">
        <v>54</v>
      </c>
      <c r="V460" s="159">
        <v>81</v>
      </c>
      <c r="W460" s="159">
        <v>59</v>
      </c>
      <c r="X460" s="157">
        <v>21.05</v>
      </c>
    </row>
    <row r="461" spans="1:24" s="154" customFormat="1" ht="11.35">
      <c r="A461" s="152">
        <v>448</v>
      </c>
      <c r="B461" s="152">
        <v>132</v>
      </c>
      <c r="C461" s="152">
        <v>9915</v>
      </c>
      <c r="D461" s="153">
        <v>70.821428571428569</v>
      </c>
      <c r="E461" s="153">
        <v>34.992551696089471</v>
      </c>
      <c r="F461" s="155">
        <v>11779.416000000001</v>
      </c>
      <c r="G461" s="155">
        <v>257427.83319999999</v>
      </c>
      <c r="H461" s="155">
        <v>1838.770237142857</v>
      </c>
      <c r="I461" s="155">
        <v>2697.1816895356374</v>
      </c>
      <c r="J461" s="155">
        <v>1600</v>
      </c>
      <c r="K461" s="155">
        <v>178000</v>
      </c>
      <c r="L461" s="155">
        <v>1271.4285714285713</v>
      </c>
      <c r="M461" s="155">
        <v>262.60611812850084</v>
      </c>
      <c r="N461" s="156">
        <v>0</v>
      </c>
      <c r="O461" s="156">
        <v>0</v>
      </c>
      <c r="P461" s="156">
        <v>0</v>
      </c>
      <c r="Q461" s="156">
        <v>0</v>
      </c>
      <c r="R461" s="158">
        <v>1</v>
      </c>
      <c r="S461" s="159">
        <v>24</v>
      </c>
      <c r="T461" s="159">
        <v>70</v>
      </c>
      <c r="U461" s="159">
        <v>46</v>
      </c>
      <c r="V461" s="159">
        <v>70</v>
      </c>
      <c r="W461" s="159">
        <v>70</v>
      </c>
      <c r="X461" s="157">
        <v>20.2</v>
      </c>
    </row>
    <row r="462" spans="1:24" s="154" customFormat="1" ht="11.35">
      <c r="A462" s="152">
        <v>449</v>
      </c>
      <c r="B462" s="152">
        <v>138</v>
      </c>
      <c r="C462" s="152">
        <v>8889</v>
      </c>
      <c r="D462" s="153">
        <v>63.49285714285714</v>
      </c>
      <c r="E462" s="153">
        <v>29.109689955957325</v>
      </c>
      <c r="F462" s="155">
        <v>12314.844000000003</v>
      </c>
      <c r="G462" s="155">
        <v>245532.40779999999</v>
      </c>
      <c r="H462" s="155">
        <v>1753.8029128571427</v>
      </c>
      <c r="I462" s="155">
        <v>2433.7278555098278</v>
      </c>
      <c r="J462" s="155">
        <v>1600</v>
      </c>
      <c r="K462" s="155">
        <v>179250</v>
      </c>
      <c r="L462" s="155">
        <v>1280.3571428571429</v>
      </c>
      <c r="M462" s="155">
        <v>270.337946548937</v>
      </c>
      <c r="N462" s="156">
        <v>0</v>
      </c>
      <c r="O462" s="156">
        <v>0</v>
      </c>
      <c r="P462" s="156">
        <v>0</v>
      </c>
      <c r="Q462" s="156">
        <v>0</v>
      </c>
      <c r="R462" s="158">
        <v>1</v>
      </c>
      <c r="S462" s="159">
        <v>25</v>
      </c>
      <c r="T462" s="159">
        <v>65</v>
      </c>
      <c r="U462" s="159">
        <v>50</v>
      </c>
      <c r="V462" s="159">
        <v>62</v>
      </c>
      <c r="W462" s="159">
        <v>78</v>
      </c>
      <c r="X462" s="157">
        <v>20.55</v>
      </c>
    </row>
    <row r="463" spans="1:24" s="154" customFormat="1" ht="11.35">
      <c r="A463" s="152">
        <v>450</v>
      </c>
      <c r="B463" s="152">
        <v>219</v>
      </c>
      <c r="C463" s="152">
        <v>15300</v>
      </c>
      <c r="D463" s="153">
        <v>109.28571428571429</v>
      </c>
      <c r="E463" s="153">
        <v>64.093937997094031</v>
      </c>
      <c r="F463" s="155">
        <v>19007.694000000003</v>
      </c>
      <c r="G463" s="155">
        <v>334585.9826000001</v>
      </c>
      <c r="H463" s="155">
        <v>2389.8998757142863</v>
      </c>
      <c r="I463" s="155">
        <v>3652.2676947422156</v>
      </c>
      <c r="J463" s="155">
        <v>1600</v>
      </c>
      <c r="K463" s="155">
        <v>178750</v>
      </c>
      <c r="L463" s="155">
        <v>1276.7857142857142</v>
      </c>
      <c r="M463" s="155">
        <v>261.59518359904854</v>
      </c>
      <c r="N463" s="156">
        <v>0</v>
      </c>
      <c r="O463" s="156">
        <v>0</v>
      </c>
      <c r="P463" s="156">
        <v>0</v>
      </c>
      <c r="Q463" s="156">
        <v>0</v>
      </c>
      <c r="R463" s="158">
        <v>1</v>
      </c>
      <c r="S463" s="159">
        <v>23</v>
      </c>
      <c r="T463" s="159">
        <v>70</v>
      </c>
      <c r="U463" s="159">
        <v>47</v>
      </c>
      <c r="V463" s="159">
        <v>82</v>
      </c>
      <c r="W463" s="159">
        <v>58</v>
      </c>
      <c r="X463" s="157">
        <v>20.8</v>
      </c>
    </row>
    <row r="464" spans="1:24" s="154" customFormat="1" ht="11.35">
      <c r="A464" s="152">
        <v>451</v>
      </c>
      <c r="B464" s="152">
        <v>171</v>
      </c>
      <c r="C464" s="152">
        <v>12501</v>
      </c>
      <c r="D464" s="153">
        <v>89.292857142857144</v>
      </c>
      <c r="E464" s="153">
        <v>51.145932618661689</v>
      </c>
      <c r="F464" s="155">
        <v>14724.270000000002</v>
      </c>
      <c r="G464" s="155">
        <v>371253.87679999997</v>
      </c>
      <c r="H464" s="155">
        <v>2651.8134057142856</v>
      </c>
      <c r="I464" s="155">
        <v>3755.1616952414915</v>
      </c>
      <c r="J464" s="155">
        <v>1600</v>
      </c>
      <c r="K464" s="155">
        <v>182900</v>
      </c>
      <c r="L464" s="155">
        <v>1306.4285714285713</v>
      </c>
      <c r="M464" s="155">
        <v>283.84835202548715</v>
      </c>
      <c r="N464" s="156">
        <v>0</v>
      </c>
      <c r="O464" s="156">
        <v>0</v>
      </c>
      <c r="P464" s="156">
        <v>0</v>
      </c>
      <c r="Q464" s="156">
        <v>0</v>
      </c>
      <c r="R464" s="158">
        <v>1</v>
      </c>
      <c r="S464" s="159">
        <v>26</v>
      </c>
      <c r="T464" s="159">
        <v>54</v>
      </c>
      <c r="U464" s="159">
        <v>60</v>
      </c>
      <c r="V464" s="159">
        <v>73</v>
      </c>
      <c r="W464" s="159">
        <v>67</v>
      </c>
      <c r="X464" s="157">
        <v>20.350000000000001</v>
      </c>
    </row>
    <row r="465" spans="1:24" s="154" customFormat="1" ht="11.35">
      <c r="A465" s="152">
        <v>452</v>
      </c>
      <c r="B465" s="152">
        <v>207</v>
      </c>
      <c r="C465" s="152">
        <v>17769</v>
      </c>
      <c r="D465" s="153">
        <v>126.92142857142858</v>
      </c>
      <c r="E465" s="153">
        <v>59.876740041058518</v>
      </c>
      <c r="F465" s="155">
        <v>17401.410000000003</v>
      </c>
      <c r="G465" s="155">
        <v>401432.68110000005</v>
      </c>
      <c r="H465" s="155">
        <v>2867.376293571429</v>
      </c>
      <c r="I465" s="155">
        <v>4223.2064659954058</v>
      </c>
      <c r="J465" s="155">
        <v>1600</v>
      </c>
      <c r="K465" s="155">
        <v>174250</v>
      </c>
      <c r="L465" s="155">
        <v>1244.6428571428571</v>
      </c>
      <c r="M465" s="155">
        <v>265.97833717784812</v>
      </c>
      <c r="N465" s="156">
        <v>6</v>
      </c>
      <c r="O465" s="156">
        <v>6</v>
      </c>
      <c r="P465" s="156">
        <v>4.2857142857142858E-2</v>
      </c>
      <c r="Q465" s="156">
        <v>0.50709255283710997</v>
      </c>
      <c r="R465" s="158">
        <v>0.99516908212560384</v>
      </c>
      <c r="S465" s="159">
        <v>29</v>
      </c>
      <c r="T465" s="159">
        <v>70</v>
      </c>
      <c r="U465" s="159">
        <v>41</v>
      </c>
      <c r="V465" s="159">
        <v>56</v>
      </c>
      <c r="W465" s="159">
        <v>84</v>
      </c>
      <c r="X465" s="157">
        <v>20.7</v>
      </c>
    </row>
    <row r="466" spans="1:24" s="154" customFormat="1" ht="11.35">
      <c r="A466" s="152">
        <v>453</v>
      </c>
      <c r="B466" s="152">
        <v>261</v>
      </c>
      <c r="C466" s="152">
        <v>16986</v>
      </c>
      <c r="D466" s="153">
        <v>121.32857142857142</v>
      </c>
      <c r="E466" s="153">
        <v>63.460568718828576</v>
      </c>
      <c r="F466" s="155">
        <v>23291.118000000002</v>
      </c>
      <c r="G466" s="155">
        <v>488384.70100000023</v>
      </c>
      <c r="H466" s="155">
        <v>3488.4621500000017</v>
      </c>
      <c r="I466" s="155">
        <v>4965.2320140778738</v>
      </c>
      <c r="J466" s="155">
        <v>1600</v>
      </c>
      <c r="K466" s="155">
        <v>181000</v>
      </c>
      <c r="L466" s="155">
        <v>1292.8571428571429</v>
      </c>
      <c r="M466" s="155">
        <v>257.86697176736027</v>
      </c>
      <c r="N466" s="156">
        <v>0</v>
      </c>
      <c r="O466" s="156">
        <v>0</v>
      </c>
      <c r="P466" s="156">
        <v>0</v>
      </c>
      <c r="Q466" s="156">
        <v>0</v>
      </c>
      <c r="R466" s="158">
        <v>1</v>
      </c>
      <c r="S466" s="159">
        <v>20</v>
      </c>
      <c r="T466" s="159">
        <v>70</v>
      </c>
      <c r="U466" s="159">
        <v>50</v>
      </c>
      <c r="V466" s="159">
        <v>65</v>
      </c>
      <c r="W466" s="159">
        <v>75</v>
      </c>
      <c r="X466" s="157">
        <v>21.15</v>
      </c>
    </row>
    <row r="467" spans="1:24" s="154" customFormat="1" ht="11.35">
      <c r="A467" s="152">
        <v>454</v>
      </c>
      <c r="B467" s="152">
        <v>138</v>
      </c>
      <c r="C467" s="152">
        <v>9447</v>
      </c>
      <c r="D467" s="153">
        <v>67.478571428571428</v>
      </c>
      <c r="E467" s="153">
        <v>36.799567532871528</v>
      </c>
      <c r="F467" s="155">
        <v>12314.844000000003</v>
      </c>
      <c r="G467" s="155">
        <v>261633.9176000001</v>
      </c>
      <c r="H467" s="155">
        <v>1868.8136971428578</v>
      </c>
      <c r="I467" s="155">
        <v>2576.59760691576</v>
      </c>
      <c r="J467" s="155">
        <v>1600</v>
      </c>
      <c r="K467" s="155">
        <v>182450</v>
      </c>
      <c r="L467" s="155">
        <v>1303.2142857142858</v>
      </c>
      <c r="M467" s="155">
        <v>279.40138440494485</v>
      </c>
      <c r="N467" s="156">
        <v>0</v>
      </c>
      <c r="O467" s="156">
        <v>0</v>
      </c>
      <c r="P467" s="156">
        <v>0</v>
      </c>
      <c r="Q467" s="156">
        <v>0</v>
      </c>
      <c r="R467" s="158">
        <v>1</v>
      </c>
      <c r="S467" s="159">
        <v>25</v>
      </c>
      <c r="T467" s="159">
        <v>57</v>
      </c>
      <c r="U467" s="159">
        <v>58</v>
      </c>
      <c r="V467" s="159">
        <v>60</v>
      </c>
      <c r="W467" s="159">
        <v>80</v>
      </c>
      <c r="X467" s="157">
        <v>20.100000000000001</v>
      </c>
    </row>
    <row r="468" spans="1:24" s="154" customFormat="1" ht="11.35">
      <c r="A468" s="152">
        <v>455</v>
      </c>
      <c r="B468" s="152">
        <v>204</v>
      </c>
      <c r="C468" s="152">
        <v>14805</v>
      </c>
      <c r="D468" s="153">
        <v>105.75</v>
      </c>
      <c r="E468" s="153">
        <v>58.75814653452457</v>
      </c>
      <c r="F468" s="155">
        <v>16598.268000000004</v>
      </c>
      <c r="G468" s="155">
        <v>349906.65989999997</v>
      </c>
      <c r="H468" s="155">
        <v>2499.3332849999997</v>
      </c>
      <c r="I468" s="155">
        <v>3419.1386347883517</v>
      </c>
      <c r="J468" s="155">
        <v>1600</v>
      </c>
      <c r="K468" s="155">
        <v>178100</v>
      </c>
      <c r="L468" s="155">
        <v>1272.1428571428571</v>
      </c>
      <c r="M468" s="155">
        <v>270.04339036981708</v>
      </c>
      <c r="N468" s="156">
        <v>0</v>
      </c>
      <c r="O468" s="156">
        <v>0</v>
      </c>
      <c r="P468" s="156">
        <v>0</v>
      </c>
      <c r="Q468" s="156">
        <v>0</v>
      </c>
      <c r="R468" s="158">
        <v>1</v>
      </c>
      <c r="S468" s="159">
        <v>26</v>
      </c>
      <c r="T468" s="159">
        <v>66</v>
      </c>
      <c r="U468" s="159">
        <v>48</v>
      </c>
      <c r="V468" s="159">
        <v>71</v>
      </c>
      <c r="W468" s="159">
        <v>69</v>
      </c>
      <c r="X468" s="157">
        <v>20.149999999999999</v>
      </c>
    </row>
    <row r="469" spans="1:24" s="154" customFormat="1" ht="11.35">
      <c r="A469" s="152">
        <v>456</v>
      </c>
      <c r="B469" s="152">
        <v>102</v>
      </c>
      <c r="C469" s="152">
        <v>8745</v>
      </c>
      <c r="D469" s="153">
        <v>62.464285714285715</v>
      </c>
      <c r="E469" s="153">
        <v>22.320558873088036</v>
      </c>
      <c r="F469" s="155">
        <v>9102.2760000000017</v>
      </c>
      <c r="G469" s="155">
        <v>209872.90300000005</v>
      </c>
      <c r="H469" s="155">
        <v>1499.0921642857147</v>
      </c>
      <c r="I469" s="155">
        <v>2204.3060479203878</v>
      </c>
      <c r="J469" s="155">
        <v>1600</v>
      </c>
      <c r="K469" s="155">
        <v>172550</v>
      </c>
      <c r="L469" s="155">
        <v>1232.5</v>
      </c>
      <c r="M469" s="155">
        <v>279.51171453295314</v>
      </c>
      <c r="N469" s="156">
        <v>0</v>
      </c>
      <c r="O469" s="156">
        <v>0</v>
      </c>
      <c r="P469" s="156">
        <v>0</v>
      </c>
      <c r="Q469" s="156">
        <v>0</v>
      </c>
      <c r="R469" s="158">
        <v>1</v>
      </c>
      <c r="S469" s="159">
        <v>35</v>
      </c>
      <c r="T469" s="159">
        <v>63</v>
      </c>
      <c r="U469" s="159">
        <v>42</v>
      </c>
      <c r="V469" s="159">
        <v>70</v>
      </c>
      <c r="W469" s="159">
        <v>70</v>
      </c>
      <c r="X469" s="157">
        <v>20.65</v>
      </c>
    </row>
    <row r="470" spans="1:24" s="154" customFormat="1" ht="11.35">
      <c r="A470" s="152">
        <v>457</v>
      </c>
      <c r="B470" s="152">
        <v>177</v>
      </c>
      <c r="C470" s="152">
        <v>11028</v>
      </c>
      <c r="D470" s="153">
        <v>78.771428571428572</v>
      </c>
      <c r="E470" s="153">
        <v>48.787211270537</v>
      </c>
      <c r="F470" s="155">
        <v>13921.128000000002</v>
      </c>
      <c r="G470" s="155">
        <v>231025.28359999994</v>
      </c>
      <c r="H470" s="155">
        <v>1650.1805971428566</v>
      </c>
      <c r="I470" s="155">
        <v>2807.6650918312403</v>
      </c>
      <c r="J470" s="155">
        <v>1600</v>
      </c>
      <c r="K470" s="155">
        <v>170450</v>
      </c>
      <c r="L470" s="155">
        <v>1217.5</v>
      </c>
      <c r="M470" s="155">
        <v>262.79659503066671</v>
      </c>
      <c r="N470" s="156">
        <v>3</v>
      </c>
      <c r="O470" s="156">
        <v>3</v>
      </c>
      <c r="P470" s="156">
        <v>2.1428571428571429E-2</v>
      </c>
      <c r="Q470" s="156">
        <v>0.25354627641855498</v>
      </c>
      <c r="R470" s="158">
        <v>0.99755501222493881</v>
      </c>
      <c r="S470" s="159">
        <v>33</v>
      </c>
      <c r="T470" s="159">
        <v>72</v>
      </c>
      <c r="U470" s="159">
        <v>35</v>
      </c>
      <c r="V470" s="159">
        <v>65</v>
      </c>
      <c r="W470" s="159">
        <v>75</v>
      </c>
      <c r="X470" s="157">
        <v>20.45</v>
      </c>
    </row>
    <row r="471" spans="1:24" s="154" customFormat="1" ht="11.35">
      <c r="A471" s="152">
        <v>458</v>
      </c>
      <c r="B471" s="152">
        <v>111</v>
      </c>
      <c r="C471" s="152">
        <v>8742</v>
      </c>
      <c r="D471" s="153">
        <v>62.442857142857143</v>
      </c>
      <c r="E471" s="153">
        <v>29.804222439635019</v>
      </c>
      <c r="F471" s="155">
        <v>9905.4180000000015</v>
      </c>
      <c r="G471" s="155">
        <v>209083.1467000001</v>
      </c>
      <c r="H471" s="155">
        <v>1493.4510478571435</v>
      </c>
      <c r="I471" s="155">
        <v>2099.4220923337502</v>
      </c>
      <c r="J471" s="155">
        <v>1600</v>
      </c>
      <c r="K471" s="155">
        <v>182650</v>
      </c>
      <c r="L471" s="155">
        <v>1304.6428571428571</v>
      </c>
      <c r="M471" s="155">
        <v>266.05946950920384</v>
      </c>
      <c r="N471" s="156">
        <v>3</v>
      </c>
      <c r="O471" s="156">
        <v>3</v>
      </c>
      <c r="P471" s="156">
        <v>2.1428571428571429E-2</v>
      </c>
      <c r="Q471" s="156">
        <v>0.25354627641855498</v>
      </c>
      <c r="R471" s="158">
        <v>0.9975609756097561</v>
      </c>
      <c r="S471" s="159">
        <v>21</v>
      </c>
      <c r="T471" s="159">
        <v>64</v>
      </c>
      <c r="U471" s="159">
        <v>55</v>
      </c>
      <c r="V471" s="159">
        <v>77</v>
      </c>
      <c r="W471" s="159">
        <v>63</v>
      </c>
      <c r="X471" s="157">
        <v>20.5</v>
      </c>
    </row>
    <row r="472" spans="1:24" s="154" customFormat="1" ht="11.35">
      <c r="A472" s="152">
        <v>459</v>
      </c>
      <c r="B472" s="152">
        <v>189</v>
      </c>
      <c r="C472" s="152">
        <v>13659</v>
      </c>
      <c r="D472" s="153">
        <v>97.564285714285717</v>
      </c>
      <c r="E472" s="153">
        <v>63.114969973358335</v>
      </c>
      <c r="F472" s="155">
        <v>16865.982000000004</v>
      </c>
      <c r="G472" s="155">
        <v>421801.25459999993</v>
      </c>
      <c r="H472" s="155">
        <v>3012.8661042857138</v>
      </c>
      <c r="I472" s="155">
        <v>4379.7772932711914</v>
      </c>
      <c r="J472" s="155">
        <v>1600</v>
      </c>
      <c r="K472" s="155">
        <v>185100</v>
      </c>
      <c r="L472" s="155">
        <v>1322.1428571428571</v>
      </c>
      <c r="M472" s="155">
        <v>275.18936766908143</v>
      </c>
      <c r="N472" s="156">
        <v>3</v>
      </c>
      <c r="O472" s="156">
        <v>9</v>
      </c>
      <c r="P472" s="156">
        <v>6.4285714285714279E-2</v>
      </c>
      <c r="Q472" s="156">
        <v>0.43598419689059265</v>
      </c>
      <c r="R472" s="158">
        <v>0.99295774647887336</v>
      </c>
      <c r="S472" s="159">
        <v>22</v>
      </c>
      <c r="T472" s="159">
        <v>56</v>
      </c>
      <c r="U472" s="159">
        <v>62</v>
      </c>
      <c r="V472" s="159">
        <v>72</v>
      </c>
      <c r="W472" s="159">
        <v>68</v>
      </c>
      <c r="X472" s="157">
        <v>21.3</v>
      </c>
    </row>
    <row r="473" spans="1:24" s="154" customFormat="1" ht="11.35">
      <c r="A473" s="152">
        <v>460</v>
      </c>
      <c r="B473" s="152">
        <v>219</v>
      </c>
      <c r="C473" s="152">
        <v>10740</v>
      </c>
      <c r="D473" s="153">
        <v>76.714285714285708</v>
      </c>
      <c r="E473" s="153">
        <v>61.072935016850607</v>
      </c>
      <c r="F473" s="155">
        <v>19007.694000000003</v>
      </c>
      <c r="G473" s="155">
        <v>325842.14590000024</v>
      </c>
      <c r="H473" s="155">
        <v>2327.4438992857158</v>
      </c>
      <c r="I473" s="155">
        <v>3817.7825902191626</v>
      </c>
      <c r="J473" s="155">
        <v>1600</v>
      </c>
      <c r="K473" s="155">
        <v>181000</v>
      </c>
      <c r="L473" s="155">
        <v>1292.8571428571429</v>
      </c>
      <c r="M473" s="155">
        <v>285.66289363082029</v>
      </c>
      <c r="N473" s="156">
        <v>3</v>
      </c>
      <c r="O473" s="156">
        <v>3</v>
      </c>
      <c r="P473" s="156">
        <v>2.1428571428571429E-2</v>
      </c>
      <c r="Q473" s="156">
        <v>0.25354627641855498</v>
      </c>
      <c r="R473" s="158">
        <v>0.9975609756097561</v>
      </c>
      <c r="S473" s="159">
        <v>28</v>
      </c>
      <c r="T473" s="159">
        <v>55</v>
      </c>
      <c r="U473" s="159">
        <v>57</v>
      </c>
      <c r="V473" s="159">
        <v>68</v>
      </c>
      <c r="W473" s="159">
        <v>72</v>
      </c>
      <c r="X473" s="157">
        <v>20.5</v>
      </c>
    </row>
    <row r="474" spans="1:24" s="154" customFormat="1" ht="11.35">
      <c r="A474" s="152">
        <v>461</v>
      </c>
      <c r="B474" s="152">
        <v>129</v>
      </c>
      <c r="C474" s="152">
        <v>6441</v>
      </c>
      <c r="D474" s="153">
        <v>46.00714285714286</v>
      </c>
      <c r="E474" s="153">
        <v>35.441003044693552</v>
      </c>
      <c r="F474" s="155">
        <v>9369.9900000000016</v>
      </c>
      <c r="G474" s="155">
        <v>137689.77210000006</v>
      </c>
      <c r="H474" s="155">
        <v>983.49837214285753</v>
      </c>
      <c r="I474" s="155">
        <v>1740.8006315882265</v>
      </c>
      <c r="J474" s="155">
        <v>1600</v>
      </c>
      <c r="K474" s="155">
        <v>172850</v>
      </c>
      <c r="L474" s="155">
        <v>1234.6428571428571</v>
      </c>
      <c r="M474" s="155">
        <v>273.98579681269484</v>
      </c>
      <c r="N474" s="156">
        <v>0</v>
      </c>
      <c r="O474" s="156">
        <v>0</v>
      </c>
      <c r="P474" s="156">
        <v>0</v>
      </c>
      <c r="Q474" s="156">
        <v>0</v>
      </c>
      <c r="R474" s="158">
        <v>1</v>
      </c>
      <c r="S474" s="159">
        <v>33</v>
      </c>
      <c r="T474" s="159">
        <v>66</v>
      </c>
      <c r="U474" s="159">
        <v>41</v>
      </c>
      <c r="V474" s="159">
        <v>76</v>
      </c>
      <c r="W474" s="159">
        <v>64</v>
      </c>
      <c r="X474" s="157">
        <v>20.399999999999999</v>
      </c>
    </row>
    <row r="475" spans="1:24" s="154" customFormat="1" ht="11.35">
      <c r="A475" s="152">
        <v>462</v>
      </c>
      <c r="B475" s="152">
        <v>129</v>
      </c>
      <c r="C475" s="152">
        <v>7644</v>
      </c>
      <c r="D475" s="153">
        <v>54.6</v>
      </c>
      <c r="E475" s="153">
        <v>42.307507369923307</v>
      </c>
      <c r="F475" s="155">
        <v>11511.702000000001</v>
      </c>
      <c r="G475" s="155">
        <v>154615.24609999996</v>
      </c>
      <c r="H475" s="155">
        <v>1104.3946149999997</v>
      </c>
      <c r="I475" s="155">
        <v>1927.933219913624</v>
      </c>
      <c r="J475" s="155">
        <v>1600</v>
      </c>
      <c r="K475" s="155">
        <v>177200</v>
      </c>
      <c r="L475" s="155">
        <v>1265.7142857142858</v>
      </c>
      <c r="M475" s="155">
        <v>287.32740920806685</v>
      </c>
      <c r="N475" s="156">
        <v>6</v>
      </c>
      <c r="O475" s="156">
        <v>18</v>
      </c>
      <c r="P475" s="156">
        <v>0.12857142857142856</v>
      </c>
      <c r="Q475" s="156">
        <v>0.79424963133491122</v>
      </c>
      <c r="R475" s="158">
        <v>0.98496240601503759</v>
      </c>
      <c r="S475" s="159">
        <v>32</v>
      </c>
      <c r="T475" s="159">
        <v>57</v>
      </c>
      <c r="U475" s="159">
        <v>51</v>
      </c>
      <c r="V475" s="159">
        <v>89</v>
      </c>
      <c r="W475" s="159">
        <v>51</v>
      </c>
      <c r="X475" s="157">
        <v>19.95</v>
      </c>
    </row>
    <row r="476" spans="1:24" s="154" customFormat="1" ht="11.35">
      <c r="A476" s="152">
        <v>463</v>
      </c>
      <c r="B476" s="152">
        <v>162</v>
      </c>
      <c r="C476" s="152">
        <v>10632</v>
      </c>
      <c r="D476" s="153">
        <v>75.942857142857136</v>
      </c>
      <c r="E476" s="153">
        <v>52.950332561719684</v>
      </c>
      <c r="F476" s="155">
        <v>13921.128000000002</v>
      </c>
      <c r="G476" s="155">
        <v>286168.41840000008</v>
      </c>
      <c r="H476" s="155">
        <v>2044.060131428572</v>
      </c>
      <c r="I476" s="155">
        <v>3317.7447539958825</v>
      </c>
      <c r="J476" s="155">
        <v>1600</v>
      </c>
      <c r="K476" s="155">
        <v>176200</v>
      </c>
      <c r="L476" s="155">
        <v>1258.5714285714287</v>
      </c>
      <c r="M476" s="155">
        <v>270.22125607611747</v>
      </c>
      <c r="N476" s="156">
        <v>6</v>
      </c>
      <c r="O476" s="156">
        <v>30</v>
      </c>
      <c r="P476" s="156">
        <v>0.21428571428571427</v>
      </c>
      <c r="Q476" s="156">
        <v>0.99484798221040749</v>
      </c>
      <c r="R476" s="158">
        <v>0.97578692493946728</v>
      </c>
      <c r="S476" s="159">
        <v>28</v>
      </c>
      <c r="T476" s="159">
        <v>67</v>
      </c>
      <c r="U476" s="159">
        <v>45</v>
      </c>
      <c r="V476" s="159">
        <v>65</v>
      </c>
      <c r="W476" s="159">
        <v>75</v>
      </c>
      <c r="X476" s="157">
        <v>20.65</v>
      </c>
    </row>
    <row r="477" spans="1:24" s="154" customFormat="1" ht="11.35">
      <c r="A477" s="152">
        <v>464</v>
      </c>
      <c r="B477" s="152">
        <v>150</v>
      </c>
      <c r="C477" s="152">
        <v>10245</v>
      </c>
      <c r="D477" s="153">
        <v>73.178571428571431</v>
      </c>
      <c r="E477" s="153">
        <v>39.314498004428145</v>
      </c>
      <c r="F477" s="155">
        <v>12314.844000000003</v>
      </c>
      <c r="G477" s="155">
        <v>258653.36840000006</v>
      </c>
      <c r="H477" s="155">
        <v>1847.5240600000004</v>
      </c>
      <c r="I477" s="155">
        <v>2679.3958531468288</v>
      </c>
      <c r="J477" s="155">
        <v>1600</v>
      </c>
      <c r="K477" s="155">
        <v>180800</v>
      </c>
      <c r="L477" s="155">
        <v>1291.4285714285713</v>
      </c>
      <c r="M477" s="155">
        <v>271.54916994125819</v>
      </c>
      <c r="N477" s="156">
        <v>3</v>
      </c>
      <c r="O477" s="156">
        <v>6</v>
      </c>
      <c r="P477" s="156">
        <v>4.2857142857142858E-2</v>
      </c>
      <c r="Q477" s="156">
        <v>0.35727643956068428</v>
      </c>
      <c r="R477" s="158">
        <v>0.99521531100478466</v>
      </c>
      <c r="S477" s="159">
        <v>24</v>
      </c>
      <c r="T477" s="159">
        <v>63</v>
      </c>
      <c r="U477" s="159">
        <v>53</v>
      </c>
      <c r="V477" s="159">
        <v>78</v>
      </c>
      <c r="W477" s="159">
        <v>62</v>
      </c>
      <c r="X477" s="157">
        <v>20.9</v>
      </c>
    </row>
    <row r="478" spans="1:24" s="154" customFormat="1" ht="11.35">
      <c r="A478" s="152">
        <v>465</v>
      </c>
      <c r="B478" s="152">
        <v>138</v>
      </c>
      <c r="C478" s="152">
        <v>10161</v>
      </c>
      <c r="D478" s="153">
        <v>72.578571428571422</v>
      </c>
      <c r="E478" s="153">
        <v>43.220043953972905</v>
      </c>
      <c r="F478" s="155">
        <v>12314.844000000003</v>
      </c>
      <c r="G478" s="155">
        <v>270016.34039999993</v>
      </c>
      <c r="H478" s="155">
        <v>1928.6881457142852</v>
      </c>
      <c r="I478" s="155">
        <v>2801.1538450238677</v>
      </c>
      <c r="J478" s="155">
        <v>1600</v>
      </c>
      <c r="K478" s="155">
        <v>183300</v>
      </c>
      <c r="L478" s="155">
        <v>1309.2857142857142</v>
      </c>
      <c r="M478" s="155">
        <v>256.8896492285765</v>
      </c>
      <c r="N478" s="156">
        <v>0</v>
      </c>
      <c r="O478" s="156">
        <v>0</v>
      </c>
      <c r="P478" s="156">
        <v>0</v>
      </c>
      <c r="Q478" s="156">
        <v>0</v>
      </c>
      <c r="R478" s="158">
        <v>1</v>
      </c>
      <c r="S478" s="159">
        <v>18</v>
      </c>
      <c r="T478" s="159">
        <v>68</v>
      </c>
      <c r="U478" s="159">
        <v>54</v>
      </c>
      <c r="V478" s="159">
        <v>73</v>
      </c>
      <c r="W478" s="159">
        <v>67</v>
      </c>
      <c r="X478" s="157">
        <v>19.899999999999999</v>
      </c>
    </row>
    <row r="479" spans="1:24" s="154" customFormat="1" ht="11.35">
      <c r="A479" s="152">
        <v>466</v>
      </c>
      <c r="B479" s="152">
        <v>135</v>
      </c>
      <c r="C479" s="152">
        <v>9063</v>
      </c>
      <c r="D479" s="153">
        <v>64.73571428571428</v>
      </c>
      <c r="E479" s="153">
        <v>40.008921795358745</v>
      </c>
      <c r="F479" s="155">
        <v>11779.416000000001</v>
      </c>
      <c r="G479" s="155">
        <v>189217.28060000003</v>
      </c>
      <c r="H479" s="155">
        <v>1351.5520042857145</v>
      </c>
      <c r="I479" s="155">
        <v>2290.1464652963537</v>
      </c>
      <c r="J479" s="155">
        <v>1600</v>
      </c>
      <c r="K479" s="155">
        <v>170800</v>
      </c>
      <c r="L479" s="155">
        <v>1220</v>
      </c>
      <c r="M479" s="155">
        <v>288.43412524234463</v>
      </c>
      <c r="N479" s="156">
        <v>0</v>
      </c>
      <c r="O479" s="156">
        <v>0</v>
      </c>
      <c r="P479" s="156">
        <v>0</v>
      </c>
      <c r="Q479" s="156">
        <v>0</v>
      </c>
      <c r="R479" s="158">
        <v>1</v>
      </c>
      <c r="S479" s="159">
        <v>40</v>
      </c>
      <c r="T479" s="159">
        <v>58</v>
      </c>
      <c r="U479" s="159">
        <v>42</v>
      </c>
      <c r="V479" s="159">
        <v>75</v>
      </c>
      <c r="W479" s="159">
        <v>65</v>
      </c>
      <c r="X479" s="157">
        <v>19.899999999999999</v>
      </c>
    </row>
    <row r="480" spans="1:24" s="154" customFormat="1" ht="11.35">
      <c r="A480" s="152">
        <v>467</v>
      </c>
      <c r="B480" s="152">
        <v>168</v>
      </c>
      <c r="C480" s="152">
        <v>13275</v>
      </c>
      <c r="D480" s="153">
        <v>94.821428571428569</v>
      </c>
      <c r="E480" s="153">
        <v>50.17727822175155</v>
      </c>
      <c r="F480" s="155">
        <v>14456.556000000002</v>
      </c>
      <c r="G480" s="155">
        <v>315148.45889999979</v>
      </c>
      <c r="H480" s="155">
        <v>2251.0604207142842</v>
      </c>
      <c r="I480" s="155">
        <v>3226.3599536064139</v>
      </c>
      <c r="J480" s="155">
        <v>1600</v>
      </c>
      <c r="K480" s="155">
        <v>177700</v>
      </c>
      <c r="L480" s="155">
        <v>1269.2857142857142</v>
      </c>
      <c r="M480" s="155">
        <v>268.66213399080505</v>
      </c>
      <c r="N480" s="156">
        <v>6</v>
      </c>
      <c r="O480" s="156">
        <v>9</v>
      </c>
      <c r="P480" s="156">
        <v>6.4285714285714279E-2</v>
      </c>
      <c r="Q480" s="156">
        <v>0.56531285392783426</v>
      </c>
      <c r="R480" s="158">
        <v>0.99257425742574268</v>
      </c>
      <c r="S480" s="159">
        <v>26</v>
      </c>
      <c r="T480" s="159">
        <v>67</v>
      </c>
      <c r="U480" s="159">
        <v>47</v>
      </c>
      <c r="V480" s="159">
        <v>65</v>
      </c>
      <c r="W480" s="159">
        <v>75</v>
      </c>
      <c r="X480" s="157">
        <v>20.2</v>
      </c>
    </row>
    <row r="481" spans="1:24" s="154" customFormat="1" ht="11.35">
      <c r="A481" s="152">
        <v>468</v>
      </c>
      <c r="B481" s="152">
        <v>165</v>
      </c>
      <c r="C481" s="152">
        <v>8652</v>
      </c>
      <c r="D481" s="153">
        <v>61.8</v>
      </c>
      <c r="E481" s="153">
        <v>57.701439454383753</v>
      </c>
      <c r="F481" s="155">
        <v>14188.842000000002</v>
      </c>
      <c r="G481" s="155">
        <v>228007.55190000008</v>
      </c>
      <c r="H481" s="155">
        <v>1628.6253707142862</v>
      </c>
      <c r="I481" s="155">
        <v>2770.8923080690925</v>
      </c>
      <c r="J481" s="155">
        <v>1600</v>
      </c>
      <c r="K481" s="155">
        <v>182400</v>
      </c>
      <c r="L481" s="155">
        <v>1302.8571428571429</v>
      </c>
      <c r="M481" s="155">
        <v>275.87476492030856</v>
      </c>
      <c r="N481" s="156">
        <v>3</v>
      </c>
      <c r="O481" s="156">
        <v>3</v>
      </c>
      <c r="P481" s="156">
        <v>2.1428571428571429E-2</v>
      </c>
      <c r="Q481" s="156">
        <v>0.25354627641855498</v>
      </c>
      <c r="R481" s="158">
        <v>0.99761336515513122</v>
      </c>
      <c r="S481" s="159">
        <v>24</v>
      </c>
      <c r="T481" s="159">
        <v>59</v>
      </c>
      <c r="U481" s="159">
        <v>57</v>
      </c>
      <c r="V481" s="159">
        <v>72</v>
      </c>
      <c r="W481" s="159">
        <v>68</v>
      </c>
      <c r="X481" s="157">
        <v>20.95</v>
      </c>
    </row>
    <row r="482" spans="1:24" s="154" customFormat="1" ht="11.35">
      <c r="A482" s="152">
        <v>469</v>
      </c>
      <c r="B482" s="152">
        <v>129</v>
      </c>
      <c r="C482" s="152">
        <v>9465</v>
      </c>
      <c r="D482" s="153">
        <v>67.607142857142861</v>
      </c>
      <c r="E482" s="153">
        <v>36.980200113183535</v>
      </c>
      <c r="F482" s="155">
        <v>11243.988000000001</v>
      </c>
      <c r="G482" s="155">
        <v>239099.83530000001</v>
      </c>
      <c r="H482" s="155">
        <v>1707.8559664285715</v>
      </c>
      <c r="I482" s="155">
        <v>2417.8703220322136</v>
      </c>
      <c r="J482" s="155">
        <v>1600</v>
      </c>
      <c r="K482" s="155">
        <v>178100</v>
      </c>
      <c r="L482" s="155">
        <v>1272.1428571428571</v>
      </c>
      <c r="M482" s="155">
        <v>270.04339036981708</v>
      </c>
      <c r="N482" s="156">
        <v>0</v>
      </c>
      <c r="O482" s="156">
        <v>0</v>
      </c>
      <c r="P482" s="156">
        <v>0</v>
      </c>
      <c r="Q482" s="156">
        <v>0</v>
      </c>
      <c r="R482" s="158">
        <v>1</v>
      </c>
      <c r="S482" s="159">
        <v>26</v>
      </c>
      <c r="T482" s="159">
        <v>66</v>
      </c>
      <c r="U482" s="159">
        <v>48</v>
      </c>
      <c r="V482" s="159">
        <v>60</v>
      </c>
      <c r="W482" s="159">
        <v>80</v>
      </c>
      <c r="X482" s="157">
        <v>20.55</v>
      </c>
    </row>
    <row r="483" spans="1:24" s="154" customFormat="1" ht="11.35">
      <c r="A483" s="152">
        <v>470</v>
      </c>
      <c r="B483" s="152">
        <v>171</v>
      </c>
      <c r="C483" s="152">
        <v>10995</v>
      </c>
      <c r="D483" s="153">
        <v>78.535714285714292</v>
      </c>
      <c r="E483" s="153">
        <v>48.643529476362843</v>
      </c>
      <c r="F483" s="155">
        <v>14456.556000000002</v>
      </c>
      <c r="G483" s="155">
        <v>262804.4227</v>
      </c>
      <c r="H483" s="155">
        <v>1877.1744478571429</v>
      </c>
      <c r="I483" s="155">
        <v>3103.4680057040682</v>
      </c>
      <c r="J483" s="155">
        <v>1600</v>
      </c>
      <c r="K483" s="155">
        <v>176550</v>
      </c>
      <c r="L483" s="155">
        <v>1261.0714285714287</v>
      </c>
      <c r="M483" s="155">
        <v>268.02420278497266</v>
      </c>
      <c r="N483" s="156">
        <v>0</v>
      </c>
      <c r="O483" s="156">
        <v>0</v>
      </c>
      <c r="P483" s="156">
        <v>0</v>
      </c>
      <c r="Q483" s="156">
        <v>0</v>
      </c>
      <c r="R483" s="158">
        <v>1</v>
      </c>
      <c r="S483" s="159">
        <v>27</v>
      </c>
      <c r="T483" s="159">
        <v>68</v>
      </c>
      <c r="U483" s="159">
        <v>45</v>
      </c>
      <c r="V483" s="159">
        <v>80</v>
      </c>
      <c r="W483" s="159">
        <v>60</v>
      </c>
      <c r="X483" s="157">
        <v>20.7</v>
      </c>
    </row>
    <row r="484" spans="1:24" s="154" customFormat="1" ht="11.35">
      <c r="A484" s="152">
        <v>471</v>
      </c>
      <c r="B484" s="152">
        <v>135</v>
      </c>
      <c r="C484" s="152">
        <v>9150</v>
      </c>
      <c r="D484" s="153">
        <v>65.357142857142861</v>
      </c>
      <c r="E484" s="153">
        <v>44.138935556555687</v>
      </c>
      <c r="F484" s="155">
        <v>11779.416000000001</v>
      </c>
      <c r="G484" s="155">
        <v>217737.7454000001</v>
      </c>
      <c r="H484" s="155">
        <v>1555.2696100000007</v>
      </c>
      <c r="I484" s="155">
        <v>2546.5211407366087</v>
      </c>
      <c r="J484" s="155">
        <v>1600</v>
      </c>
      <c r="K484" s="155">
        <v>178350</v>
      </c>
      <c r="L484" s="155">
        <v>1273.9285714285713</v>
      </c>
      <c r="M484" s="155">
        <v>260.22042794570672</v>
      </c>
      <c r="N484" s="156">
        <v>0</v>
      </c>
      <c r="O484" s="156">
        <v>0</v>
      </c>
      <c r="P484" s="156">
        <v>0</v>
      </c>
      <c r="Q484" s="156">
        <v>0</v>
      </c>
      <c r="R484" s="158">
        <v>1</v>
      </c>
      <c r="S484" s="159">
        <v>23</v>
      </c>
      <c r="T484" s="159">
        <v>71</v>
      </c>
      <c r="U484" s="159">
        <v>46</v>
      </c>
      <c r="V484" s="159">
        <v>65</v>
      </c>
      <c r="W484" s="159">
        <v>75</v>
      </c>
      <c r="X484" s="157">
        <v>20.100000000000001</v>
      </c>
    </row>
    <row r="485" spans="1:24" s="154" customFormat="1" ht="11.35">
      <c r="A485" s="152">
        <v>472</v>
      </c>
      <c r="B485" s="152">
        <v>156</v>
      </c>
      <c r="C485" s="152">
        <v>10773</v>
      </c>
      <c r="D485" s="153">
        <v>76.95</v>
      </c>
      <c r="E485" s="153">
        <v>43.14661719694336</v>
      </c>
      <c r="F485" s="155">
        <v>10708.560000000001</v>
      </c>
      <c r="G485" s="155">
        <v>241907.85769999999</v>
      </c>
      <c r="H485" s="155">
        <v>1727.9132692857143</v>
      </c>
      <c r="I485" s="155">
        <v>2664.6856439828571</v>
      </c>
      <c r="J485" s="155">
        <v>1600</v>
      </c>
      <c r="K485" s="155">
        <v>175800</v>
      </c>
      <c r="L485" s="155">
        <v>1255.7142857142858</v>
      </c>
      <c r="M485" s="155">
        <v>268.69560445233202</v>
      </c>
      <c r="N485" s="156">
        <v>3</v>
      </c>
      <c r="O485" s="156">
        <v>3</v>
      </c>
      <c r="P485" s="156">
        <v>2.1428571428571429E-2</v>
      </c>
      <c r="Q485" s="156">
        <v>0.25354627641855498</v>
      </c>
      <c r="R485" s="158">
        <v>0.99758454106280192</v>
      </c>
      <c r="S485" s="159">
        <v>28</v>
      </c>
      <c r="T485" s="159">
        <v>68</v>
      </c>
      <c r="U485" s="159">
        <v>44</v>
      </c>
      <c r="V485" s="159">
        <v>78</v>
      </c>
      <c r="W485" s="159">
        <v>62</v>
      </c>
      <c r="X485" s="157">
        <v>20.7</v>
      </c>
    </row>
    <row r="486" spans="1:24" s="154" customFormat="1" ht="11.35">
      <c r="A486" s="152">
        <v>473</v>
      </c>
      <c r="B486" s="152">
        <v>180</v>
      </c>
      <c r="C486" s="152">
        <v>13227</v>
      </c>
      <c r="D486" s="153">
        <v>94.478571428571428</v>
      </c>
      <c r="E486" s="153">
        <v>58.547707639897808</v>
      </c>
      <c r="F486" s="155">
        <v>15795.126000000002</v>
      </c>
      <c r="G486" s="155">
        <v>263985.33890000009</v>
      </c>
      <c r="H486" s="155">
        <v>1885.6095635714291</v>
      </c>
      <c r="I486" s="155">
        <v>2975.4683221589576</v>
      </c>
      <c r="J486" s="155">
        <v>1600</v>
      </c>
      <c r="K486" s="155">
        <v>175500</v>
      </c>
      <c r="L486" s="155">
        <v>1253.5714285714287</v>
      </c>
      <c r="M486" s="155">
        <v>274.49383483942051</v>
      </c>
      <c r="N486" s="156">
        <v>6</v>
      </c>
      <c r="O486" s="156">
        <v>6</v>
      </c>
      <c r="P486" s="156">
        <v>4.2857142857142858E-2</v>
      </c>
      <c r="Q486" s="156">
        <v>0.50709255283710997</v>
      </c>
      <c r="R486" s="158">
        <v>0.99522673031026243</v>
      </c>
      <c r="S486" s="159">
        <v>30</v>
      </c>
      <c r="T486" s="159">
        <v>65</v>
      </c>
      <c r="U486" s="159">
        <v>45</v>
      </c>
      <c r="V486" s="159">
        <v>79</v>
      </c>
      <c r="W486" s="159">
        <v>61</v>
      </c>
      <c r="X486" s="157">
        <v>20.95</v>
      </c>
    </row>
    <row r="487" spans="1:24" s="154" customFormat="1" ht="11.35">
      <c r="A487" s="152">
        <v>474</v>
      </c>
      <c r="B487" s="152">
        <v>183</v>
      </c>
      <c r="C487" s="152">
        <v>12444</v>
      </c>
      <c r="D487" s="153">
        <v>88.885714285714286</v>
      </c>
      <c r="E487" s="153">
        <v>50.995991620485519</v>
      </c>
      <c r="F487" s="155">
        <v>15795.126000000002</v>
      </c>
      <c r="G487" s="155">
        <v>291989.71059999999</v>
      </c>
      <c r="H487" s="155">
        <v>2085.6407899999999</v>
      </c>
      <c r="I487" s="155">
        <v>3121.9084653101481</v>
      </c>
      <c r="J487" s="155">
        <v>1600</v>
      </c>
      <c r="K487" s="155">
        <v>177800</v>
      </c>
      <c r="L487" s="155">
        <v>1270</v>
      </c>
      <c r="M487" s="155">
        <v>275.94181432339377</v>
      </c>
      <c r="N487" s="156">
        <v>0</v>
      </c>
      <c r="O487" s="156">
        <v>0</v>
      </c>
      <c r="P487" s="156">
        <v>0</v>
      </c>
      <c r="Q487" s="156">
        <v>0</v>
      </c>
      <c r="R487" s="158">
        <v>1</v>
      </c>
      <c r="S487" s="159">
        <v>28</v>
      </c>
      <c r="T487" s="159">
        <v>63</v>
      </c>
      <c r="U487" s="159">
        <v>49</v>
      </c>
      <c r="V487" s="159">
        <v>67</v>
      </c>
      <c r="W487" s="159">
        <v>73</v>
      </c>
      <c r="X487" s="157">
        <v>19.899999999999999</v>
      </c>
    </row>
    <row r="488" spans="1:24" s="154" customFormat="1" ht="11.35">
      <c r="A488" s="152">
        <v>475</v>
      </c>
      <c r="B488" s="152">
        <v>204</v>
      </c>
      <c r="C488" s="152">
        <v>12732</v>
      </c>
      <c r="D488" s="153">
        <v>90.942857142857136</v>
      </c>
      <c r="E488" s="153">
        <v>59.990379495930647</v>
      </c>
      <c r="F488" s="155">
        <v>18204.552000000003</v>
      </c>
      <c r="G488" s="155">
        <v>334956.32030000014</v>
      </c>
      <c r="H488" s="155">
        <v>2392.545145000001</v>
      </c>
      <c r="I488" s="155">
        <v>3967.7313935778147</v>
      </c>
      <c r="J488" s="155">
        <v>1600</v>
      </c>
      <c r="K488" s="155">
        <v>178050</v>
      </c>
      <c r="L488" s="155">
        <v>1271.7857142857142</v>
      </c>
      <c r="M488" s="155">
        <v>266.35095541245272</v>
      </c>
      <c r="N488" s="156">
        <v>0</v>
      </c>
      <c r="O488" s="156">
        <v>0</v>
      </c>
      <c r="P488" s="156">
        <v>0</v>
      </c>
      <c r="Q488" s="156">
        <v>0</v>
      </c>
      <c r="R488" s="158">
        <v>1</v>
      </c>
      <c r="S488" s="159">
        <v>25</v>
      </c>
      <c r="T488" s="159">
        <v>68</v>
      </c>
      <c r="U488" s="159">
        <v>47</v>
      </c>
      <c r="V488" s="159">
        <v>67</v>
      </c>
      <c r="W488" s="159">
        <v>73</v>
      </c>
      <c r="X488" s="157">
        <v>20.95</v>
      </c>
    </row>
    <row r="489" spans="1:24" s="154" customFormat="1" ht="11.35">
      <c r="A489" s="152">
        <v>476</v>
      </c>
      <c r="B489" s="152">
        <v>156</v>
      </c>
      <c r="C489" s="152">
        <v>11031</v>
      </c>
      <c r="D489" s="153">
        <v>78.792857142857144</v>
      </c>
      <c r="E489" s="153">
        <v>50.297030881743041</v>
      </c>
      <c r="F489" s="155">
        <v>13653.414000000002</v>
      </c>
      <c r="G489" s="155">
        <v>242316.86519999988</v>
      </c>
      <c r="H489" s="155">
        <v>1730.8347514285706</v>
      </c>
      <c r="I489" s="155">
        <v>2598.7528399638304</v>
      </c>
      <c r="J489" s="155">
        <v>1600</v>
      </c>
      <c r="K489" s="155">
        <v>180600</v>
      </c>
      <c r="L489" s="155">
        <v>1290</v>
      </c>
      <c r="M489" s="155">
        <v>256.65249579367486</v>
      </c>
      <c r="N489" s="156">
        <v>3</v>
      </c>
      <c r="O489" s="156">
        <v>3</v>
      </c>
      <c r="P489" s="156">
        <v>2.1428571428571429E-2</v>
      </c>
      <c r="Q489" s="156">
        <v>0.25354627641855498</v>
      </c>
      <c r="R489" s="158">
        <v>0.99748110831234249</v>
      </c>
      <c r="S489" s="159">
        <v>20</v>
      </c>
      <c r="T489" s="159">
        <v>71</v>
      </c>
      <c r="U489" s="159">
        <v>49</v>
      </c>
      <c r="V489" s="159">
        <v>64</v>
      </c>
      <c r="W489" s="159">
        <v>76</v>
      </c>
      <c r="X489" s="157">
        <v>19.850000000000001</v>
      </c>
    </row>
    <row r="490" spans="1:24" s="154" customFormat="1" ht="11.35">
      <c r="A490" s="152">
        <v>477</v>
      </c>
      <c r="B490" s="152">
        <v>171</v>
      </c>
      <c r="C490" s="152">
        <v>8148</v>
      </c>
      <c r="D490" s="153">
        <v>58.2</v>
      </c>
      <c r="E490" s="153">
        <v>45.619193234502809</v>
      </c>
      <c r="F490" s="155">
        <v>14456.556000000002</v>
      </c>
      <c r="G490" s="155">
        <v>202158.27790000007</v>
      </c>
      <c r="H490" s="155">
        <v>1443.9876992857148</v>
      </c>
      <c r="I490" s="155">
        <v>2659.4632083321408</v>
      </c>
      <c r="J490" s="155">
        <v>1600</v>
      </c>
      <c r="K490" s="155">
        <v>173700</v>
      </c>
      <c r="L490" s="155">
        <v>1240.7142857142858</v>
      </c>
      <c r="M490" s="155">
        <v>280.96606942574198</v>
      </c>
      <c r="N490" s="156">
        <v>6</v>
      </c>
      <c r="O490" s="156">
        <v>12</v>
      </c>
      <c r="P490" s="156">
        <v>8.5714285714285715E-2</v>
      </c>
      <c r="Q490" s="156">
        <v>0.61732439947157391</v>
      </c>
      <c r="R490" s="158">
        <v>0.99012345679012348</v>
      </c>
      <c r="S490" s="159">
        <v>34</v>
      </c>
      <c r="T490" s="159">
        <v>62</v>
      </c>
      <c r="U490" s="159">
        <v>44</v>
      </c>
      <c r="V490" s="159">
        <v>67</v>
      </c>
      <c r="W490" s="159">
        <v>73</v>
      </c>
      <c r="X490" s="157">
        <v>20.25</v>
      </c>
    </row>
    <row r="491" spans="1:24" s="154" customFormat="1" ht="11.35">
      <c r="A491" s="152">
        <v>478</v>
      </c>
      <c r="B491" s="152">
        <v>231</v>
      </c>
      <c r="C491" s="152">
        <v>11253</v>
      </c>
      <c r="D491" s="153">
        <v>80.378571428571433</v>
      </c>
      <c r="E491" s="153">
        <v>76.710562042522895</v>
      </c>
      <c r="F491" s="155">
        <v>19810.836000000003</v>
      </c>
      <c r="G491" s="155">
        <v>307383.26560000004</v>
      </c>
      <c r="H491" s="155">
        <v>2195.5947542857148</v>
      </c>
      <c r="I491" s="155">
        <v>4154.8363050705566</v>
      </c>
      <c r="J491" s="155">
        <v>1600</v>
      </c>
      <c r="K491" s="155">
        <v>180400</v>
      </c>
      <c r="L491" s="155">
        <v>1288.5714285714287</v>
      </c>
      <c r="M491" s="155">
        <v>270.3809500882162</v>
      </c>
      <c r="N491" s="156">
        <v>3</v>
      </c>
      <c r="O491" s="156">
        <v>3</v>
      </c>
      <c r="P491" s="156">
        <v>2.1428571428571429E-2</v>
      </c>
      <c r="Q491" s="156">
        <v>0.25354627641855498</v>
      </c>
      <c r="R491" s="158">
        <v>0.99758454106280192</v>
      </c>
      <c r="S491" s="159">
        <v>24</v>
      </c>
      <c r="T491" s="159">
        <v>64</v>
      </c>
      <c r="U491" s="159">
        <v>52</v>
      </c>
      <c r="V491" s="159">
        <v>71</v>
      </c>
      <c r="W491" s="159">
        <v>69</v>
      </c>
      <c r="X491" s="157">
        <v>20.7</v>
      </c>
    </row>
    <row r="492" spans="1:24" s="154" customFormat="1" ht="11.35">
      <c r="A492" s="152">
        <v>479</v>
      </c>
      <c r="B492" s="152">
        <v>204</v>
      </c>
      <c r="C492" s="152">
        <v>16893</v>
      </c>
      <c r="D492" s="153">
        <v>120.66428571428571</v>
      </c>
      <c r="E492" s="153">
        <v>70.426206158465007</v>
      </c>
      <c r="F492" s="155">
        <v>17133.696000000004</v>
      </c>
      <c r="G492" s="155">
        <v>388628.51540000003</v>
      </c>
      <c r="H492" s="155">
        <v>2775.9179671428574</v>
      </c>
      <c r="I492" s="155">
        <v>4135.9659149951585</v>
      </c>
      <c r="J492" s="155">
        <v>1600</v>
      </c>
      <c r="K492" s="155">
        <v>179750</v>
      </c>
      <c r="L492" s="155">
        <v>1283.9285714285713</v>
      </c>
      <c r="M492" s="155">
        <v>278.76060854367933</v>
      </c>
      <c r="N492" s="156">
        <v>6</v>
      </c>
      <c r="O492" s="156">
        <v>9</v>
      </c>
      <c r="P492" s="156">
        <v>6.4285714285714279E-2</v>
      </c>
      <c r="Q492" s="156">
        <v>0.56531285392783426</v>
      </c>
      <c r="R492" s="158">
        <v>0.99270072992700742</v>
      </c>
      <c r="S492" s="159">
        <v>27</v>
      </c>
      <c r="T492" s="159">
        <v>60</v>
      </c>
      <c r="U492" s="159">
        <v>53</v>
      </c>
      <c r="V492" s="159">
        <v>69</v>
      </c>
      <c r="W492" s="159">
        <v>71</v>
      </c>
      <c r="X492" s="157">
        <v>20.55</v>
      </c>
    </row>
    <row r="493" spans="1:24" s="154" customFormat="1" ht="11.35">
      <c r="A493" s="152">
        <v>480</v>
      </c>
      <c r="B493" s="152">
        <v>129</v>
      </c>
      <c r="C493" s="152">
        <v>7743</v>
      </c>
      <c r="D493" s="153">
        <v>55.307142857142857</v>
      </c>
      <c r="E493" s="153">
        <v>33.602178849483593</v>
      </c>
      <c r="F493" s="155">
        <v>11243.988000000001</v>
      </c>
      <c r="G493" s="155">
        <v>204759.56560000009</v>
      </c>
      <c r="H493" s="155">
        <v>1462.5683257142864</v>
      </c>
      <c r="I493" s="155">
        <v>2460.6537099432276</v>
      </c>
      <c r="J493" s="155">
        <v>1600</v>
      </c>
      <c r="K493" s="155">
        <v>172650</v>
      </c>
      <c r="L493" s="155">
        <v>1233.2142857142858</v>
      </c>
      <c r="M493" s="155">
        <v>286.60821742938083</v>
      </c>
      <c r="N493" s="156">
        <v>3</v>
      </c>
      <c r="O493" s="156">
        <v>6</v>
      </c>
      <c r="P493" s="156">
        <v>4.2857142857142858E-2</v>
      </c>
      <c r="Q493" s="156">
        <v>0.35727643956068428</v>
      </c>
      <c r="R493" s="158">
        <v>0.99497487437185927</v>
      </c>
      <c r="S493" s="159">
        <v>37</v>
      </c>
      <c r="T493" s="159">
        <v>59</v>
      </c>
      <c r="U493" s="159">
        <v>44</v>
      </c>
      <c r="V493" s="159">
        <v>58</v>
      </c>
      <c r="W493" s="159">
        <v>82</v>
      </c>
      <c r="X493" s="157">
        <v>19.899999999999999</v>
      </c>
    </row>
    <row r="494" spans="1:24" s="154" customFormat="1" ht="11.35">
      <c r="A494" s="152">
        <v>481</v>
      </c>
      <c r="B494" s="152">
        <v>288</v>
      </c>
      <c r="C494" s="152">
        <v>20244</v>
      </c>
      <c r="D494" s="153">
        <v>144.6</v>
      </c>
      <c r="E494" s="153">
        <v>77.179860943459857</v>
      </c>
      <c r="F494" s="155">
        <v>25165.116000000005</v>
      </c>
      <c r="G494" s="155">
        <v>461317.32830000017</v>
      </c>
      <c r="H494" s="155">
        <v>3295.1237735714299</v>
      </c>
      <c r="I494" s="155">
        <v>4945.2822570916642</v>
      </c>
      <c r="J494" s="155">
        <v>1600</v>
      </c>
      <c r="K494" s="155">
        <v>178550</v>
      </c>
      <c r="L494" s="155">
        <v>1275.3571428571429</v>
      </c>
      <c r="M494" s="155">
        <v>275.00794158391864</v>
      </c>
      <c r="N494" s="156">
        <v>0</v>
      </c>
      <c r="O494" s="156">
        <v>0</v>
      </c>
      <c r="P494" s="156">
        <v>0</v>
      </c>
      <c r="Q494" s="156">
        <v>0</v>
      </c>
      <c r="R494" s="158">
        <v>1</v>
      </c>
      <c r="S494" s="159">
        <v>27</v>
      </c>
      <c r="T494" s="159">
        <v>63</v>
      </c>
      <c r="U494" s="159">
        <v>50</v>
      </c>
      <c r="V494" s="159">
        <v>80</v>
      </c>
      <c r="W494" s="159">
        <v>60</v>
      </c>
      <c r="X494" s="157">
        <v>21.05</v>
      </c>
    </row>
    <row r="495" spans="1:24" s="154" customFormat="1" ht="11.35">
      <c r="A495" s="152">
        <v>482</v>
      </c>
      <c r="B495" s="152">
        <v>183</v>
      </c>
      <c r="C495" s="152">
        <v>13428</v>
      </c>
      <c r="D495" s="153">
        <v>95.914285714285711</v>
      </c>
      <c r="E495" s="153">
        <v>50.186628061434583</v>
      </c>
      <c r="F495" s="155">
        <v>15527.412000000002</v>
      </c>
      <c r="G495" s="155">
        <v>314458.35170000006</v>
      </c>
      <c r="H495" s="155">
        <v>2246.1310835714289</v>
      </c>
      <c r="I495" s="155">
        <v>3284.1996184559439</v>
      </c>
      <c r="J495" s="155">
        <v>1600</v>
      </c>
      <c r="K495" s="155">
        <v>180600</v>
      </c>
      <c r="L495" s="155">
        <v>1290</v>
      </c>
      <c r="M495" s="155">
        <v>256.65249579367486</v>
      </c>
      <c r="N495" s="156">
        <v>0</v>
      </c>
      <c r="O495" s="156">
        <v>0</v>
      </c>
      <c r="P495" s="156">
        <v>0</v>
      </c>
      <c r="Q495" s="156">
        <v>0</v>
      </c>
      <c r="R495" s="158">
        <v>1</v>
      </c>
      <c r="S495" s="159">
        <v>20</v>
      </c>
      <c r="T495" s="159">
        <v>71</v>
      </c>
      <c r="U495" s="159">
        <v>49</v>
      </c>
      <c r="V495" s="159">
        <v>75</v>
      </c>
      <c r="W495" s="159">
        <v>65</v>
      </c>
      <c r="X495" s="157">
        <v>20.8</v>
      </c>
    </row>
    <row r="496" spans="1:24" s="154" customFormat="1" ht="11.35">
      <c r="A496" s="152">
        <v>483</v>
      </c>
      <c r="B496" s="152">
        <v>126</v>
      </c>
      <c r="C496" s="152">
        <v>7842</v>
      </c>
      <c r="D496" s="153">
        <v>56.014285714285712</v>
      </c>
      <c r="E496" s="153">
        <v>30.117273352054706</v>
      </c>
      <c r="F496" s="155">
        <v>10976.274000000001</v>
      </c>
      <c r="G496" s="155">
        <v>172279.90820000001</v>
      </c>
      <c r="H496" s="155">
        <v>1230.5707728571429</v>
      </c>
      <c r="I496" s="155">
        <v>1854.1896489659148</v>
      </c>
      <c r="J496" s="155">
        <v>1600</v>
      </c>
      <c r="K496" s="155">
        <v>177000</v>
      </c>
      <c r="L496" s="155">
        <v>1264.2857142857142</v>
      </c>
      <c r="M496" s="155">
        <v>273.1567206551112</v>
      </c>
      <c r="N496" s="156">
        <v>0</v>
      </c>
      <c r="O496" s="156">
        <v>0</v>
      </c>
      <c r="P496" s="156">
        <v>0</v>
      </c>
      <c r="Q496" s="156">
        <v>0</v>
      </c>
      <c r="R496" s="158">
        <v>1</v>
      </c>
      <c r="S496" s="159">
        <v>28</v>
      </c>
      <c r="T496" s="159">
        <v>65</v>
      </c>
      <c r="U496" s="159">
        <v>47</v>
      </c>
      <c r="V496" s="159">
        <v>71</v>
      </c>
      <c r="W496" s="159">
        <v>69</v>
      </c>
      <c r="X496" s="157">
        <v>20.2</v>
      </c>
    </row>
    <row r="497" spans="1:24" s="154" customFormat="1" ht="11.35">
      <c r="A497" s="152">
        <v>484</v>
      </c>
      <c r="B497" s="152">
        <v>204</v>
      </c>
      <c r="C497" s="152">
        <v>11361</v>
      </c>
      <c r="D497" s="153">
        <v>81.150000000000006</v>
      </c>
      <c r="E497" s="153">
        <v>68.619682244724117</v>
      </c>
      <c r="F497" s="155">
        <v>16865.982000000004</v>
      </c>
      <c r="G497" s="155">
        <v>252298.13549999997</v>
      </c>
      <c r="H497" s="155">
        <v>1802.1295392857141</v>
      </c>
      <c r="I497" s="155">
        <v>3108.742580980113</v>
      </c>
      <c r="J497" s="155">
        <v>1600</v>
      </c>
      <c r="K497" s="155">
        <v>177400</v>
      </c>
      <c r="L497" s="155">
        <v>1267.1428571428571</v>
      </c>
      <c r="M497" s="155">
        <v>274.56777206985498</v>
      </c>
      <c r="N497" s="156">
        <v>0</v>
      </c>
      <c r="O497" s="156">
        <v>0</v>
      </c>
      <c r="P497" s="156">
        <v>0</v>
      </c>
      <c r="Q497" s="156">
        <v>0</v>
      </c>
      <c r="R497" s="158">
        <v>1</v>
      </c>
      <c r="S497" s="159">
        <v>28</v>
      </c>
      <c r="T497" s="159">
        <v>64</v>
      </c>
      <c r="U497" s="159">
        <v>48</v>
      </c>
      <c r="V497" s="159">
        <v>76</v>
      </c>
      <c r="W497" s="159">
        <v>64</v>
      </c>
      <c r="X497" s="157">
        <v>20.2</v>
      </c>
    </row>
    <row r="498" spans="1:24" s="154" customFormat="1" ht="11.35">
      <c r="A498" s="152">
        <v>485</v>
      </c>
      <c r="B498" s="152">
        <v>78</v>
      </c>
      <c r="C498" s="152">
        <v>6381</v>
      </c>
      <c r="D498" s="153">
        <v>45.578571428571429</v>
      </c>
      <c r="E498" s="153">
        <v>28.576054738527528</v>
      </c>
      <c r="F498" s="155">
        <v>6960.5640000000012</v>
      </c>
      <c r="G498" s="155">
        <v>125681.31190000002</v>
      </c>
      <c r="H498" s="155">
        <v>897.72365642857153</v>
      </c>
      <c r="I498" s="155">
        <v>1513.187213527832</v>
      </c>
      <c r="J498" s="155">
        <v>1600</v>
      </c>
      <c r="K498" s="155">
        <v>171900</v>
      </c>
      <c r="L498" s="155">
        <v>1227.8571428571429</v>
      </c>
      <c r="M498" s="155">
        <v>286.71241379123052</v>
      </c>
      <c r="N498" s="156">
        <v>6</v>
      </c>
      <c r="O498" s="156">
        <v>18</v>
      </c>
      <c r="P498" s="156">
        <v>0.12857142857142856</v>
      </c>
      <c r="Q498" s="156">
        <v>0.79424963133491122</v>
      </c>
      <c r="R498" s="158">
        <v>0.98461538461538456</v>
      </c>
      <c r="S498" s="159">
        <v>38</v>
      </c>
      <c r="T498" s="159">
        <v>59</v>
      </c>
      <c r="U498" s="159">
        <v>43</v>
      </c>
      <c r="V498" s="159">
        <v>81</v>
      </c>
      <c r="W498" s="159">
        <v>59</v>
      </c>
      <c r="X498" s="157">
        <v>19.5</v>
      </c>
    </row>
    <row r="499" spans="1:24" s="154" customFormat="1" ht="11.35">
      <c r="A499" s="152">
        <v>486</v>
      </c>
      <c r="B499" s="152">
        <v>207</v>
      </c>
      <c r="C499" s="152">
        <v>13101</v>
      </c>
      <c r="D499" s="153">
        <v>93.578571428571422</v>
      </c>
      <c r="E499" s="153">
        <v>65.206376068287142</v>
      </c>
      <c r="F499" s="155">
        <v>17669.124000000003</v>
      </c>
      <c r="G499" s="155">
        <v>306661.92510000005</v>
      </c>
      <c r="H499" s="155">
        <v>2190.4423221428574</v>
      </c>
      <c r="I499" s="155">
        <v>3615.576770283807</v>
      </c>
      <c r="J499" s="155">
        <v>1600</v>
      </c>
      <c r="K499" s="155">
        <v>174900</v>
      </c>
      <c r="L499" s="155">
        <v>1249.2857142857142</v>
      </c>
      <c r="M499" s="155">
        <v>285.68897626852282</v>
      </c>
      <c r="N499" s="156">
        <v>6</v>
      </c>
      <c r="O499" s="156">
        <v>12</v>
      </c>
      <c r="P499" s="156">
        <v>8.5714285714285715E-2</v>
      </c>
      <c r="Q499" s="156">
        <v>0.61732439947157391</v>
      </c>
      <c r="R499" s="158">
        <v>0.99019607843137258</v>
      </c>
      <c r="S499" s="159">
        <v>34</v>
      </c>
      <c r="T499" s="159">
        <v>59</v>
      </c>
      <c r="U499" s="159">
        <v>47</v>
      </c>
      <c r="V499" s="159">
        <v>67</v>
      </c>
      <c r="W499" s="159">
        <v>73</v>
      </c>
      <c r="X499" s="157">
        <v>20.399999999999999</v>
      </c>
    </row>
    <row r="500" spans="1:24" s="154" customFormat="1" ht="11.35">
      <c r="A500" s="152">
        <v>487</v>
      </c>
      <c r="B500" s="152">
        <v>99</v>
      </c>
      <c r="C500" s="152">
        <v>4482</v>
      </c>
      <c r="D500" s="153">
        <v>32.014285714285712</v>
      </c>
      <c r="E500" s="153">
        <v>28.025934986369787</v>
      </c>
      <c r="F500" s="155">
        <v>8834.5620000000017</v>
      </c>
      <c r="G500" s="155">
        <v>108327.49550000003</v>
      </c>
      <c r="H500" s="155">
        <v>773.76782500000024</v>
      </c>
      <c r="I500" s="155">
        <v>1529.0602858198133</v>
      </c>
      <c r="J500" s="155">
        <v>1600</v>
      </c>
      <c r="K500" s="155">
        <v>174450</v>
      </c>
      <c r="L500" s="155">
        <v>1246.0714285714287</v>
      </c>
      <c r="M500" s="155">
        <v>280.61262996997124</v>
      </c>
      <c r="N500" s="156">
        <v>6</v>
      </c>
      <c r="O500" s="156">
        <v>6</v>
      </c>
      <c r="P500" s="156">
        <v>4.2857142857142858E-2</v>
      </c>
      <c r="Q500" s="156">
        <v>0.50709255283710997</v>
      </c>
      <c r="R500" s="158">
        <v>0.99506172839506168</v>
      </c>
      <c r="S500" s="159">
        <v>33</v>
      </c>
      <c r="T500" s="159">
        <v>62</v>
      </c>
      <c r="U500" s="159">
        <v>45</v>
      </c>
      <c r="V500" s="159">
        <v>77</v>
      </c>
      <c r="W500" s="159">
        <v>63</v>
      </c>
      <c r="X500" s="157">
        <v>20.25</v>
      </c>
    </row>
    <row r="501" spans="1:24" s="154" customFormat="1" ht="11.35">
      <c r="A501" s="152">
        <v>488</v>
      </c>
      <c r="B501" s="152">
        <v>126</v>
      </c>
      <c r="C501" s="152">
        <v>7392</v>
      </c>
      <c r="D501" s="153">
        <v>52.8</v>
      </c>
      <c r="E501" s="153">
        <v>33.398444800737558</v>
      </c>
      <c r="F501" s="155">
        <v>10708.560000000001</v>
      </c>
      <c r="G501" s="155">
        <v>197207.05620000005</v>
      </c>
      <c r="H501" s="155">
        <v>1408.6218300000003</v>
      </c>
      <c r="I501" s="155">
        <v>2245.6687821950968</v>
      </c>
      <c r="J501" s="155">
        <v>1600</v>
      </c>
      <c r="K501" s="155">
        <v>180000</v>
      </c>
      <c r="L501" s="155">
        <v>1285.7142857142858</v>
      </c>
      <c r="M501" s="155">
        <v>269.17711763402082</v>
      </c>
      <c r="N501" s="156">
        <v>0</v>
      </c>
      <c r="O501" s="156">
        <v>0</v>
      </c>
      <c r="P501" s="156">
        <v>0</v>
      </c>
      <c r="Q501" s="156">
        <v>0</v>
      </c>
      <c r="R501" s="158">
        <v>1</v>
      </c>
      <c r="S501" s="159">
        <v>24</v>
      </c>
      <c r="T501" s="159">
        <v>65</v>
      </c>
      <c r="U501" s="159">
        <v>51</v>
      </c>
      <c r="V501" s="159">
        <v>72</v>
      </c>
      <c r="W501" s="159">
        <v>68</v>
      </c>
      <c r="X501" s="157">
        <v>20.5</v>
      </c>
    </row>
    <row r="502" spans="1:24" s="154" customFormat="1" ht="11.35">
      <c r="A502" s="152">
        <v>489</v>
      </c>
      <c r="B502" s="152">
        <v>243</v>
      </c>
      <c r="C502" s="152">
        <v>14352</v>
      </c>
      <c r="D502" s="153">
        <v>102.51428571428572</v>
      </c>
      <c r="E502" s="153">
        <v>76.383591378385887</v>
      </c>
      <c r="F502" s="155">
        <v>21684.834000000003</v>
      </c>
      <c r="G502" s="155">
        <v>399121.41690000019</v>
      </c>
      <c r="H502" s="155">
        <v>2850.8672635714297</v>
      </c>
      <c r="I502" s="155">
        <v>4622.6986118893055</v>
      </c>
      <c r="J502" s="155">
        <v>1600</v>
      </c>
      <c r="K502" s="155">
        <v>180350</v>
      </c>
      <c r="L502" s="155">
        <v>1288.2142857142858</v>
      </c>
      <c r="M502" s="155">
        <v>293.67497292501395</v>
      </c>
      <c r="N502" s="156">
        <v>3</v>
      </c>
      <c r="O502" s="156">
        <v>3</v>
      </c>
      <c r="P502" s="156">
        <v>2.1428571428571429E-2</v>
      </c>
      <c r="Q502" s="156">
        <v>0.25354627641855498</v>
      </c>
      <c r="R502" s="158">
        <v>0.99765258215962438</v>
      </c>
      <c r="S502" s="159">
        <v>31</v>
      </c>
      <c r="T502" s="159">
        <v>51</v>
      </c>
      <c r="U502" s="159">
        <v>58</v>
      </c>
      <c r="V502" s="159">
        <v>67</v>
      </c>
      <c r="W502" s="159">
        <v>73</v>
      </c>
      <c r="X502" s="157">
        <v>21.3</v>
      </c>
    </row>
    <row r="503" spans="1:24" s="154" customFormat="1" ht="11.35">
      <c r="A503" s="152">
        <v>490</v>
      </c>
      <c r="B503" s="152">
        <v>165</v>
      </c>
      <c r="C503" s="152">
        <v>11973</v>
      </c>
      <c r="D503" s="153">
        <v>85.521428571428572</v>
      </c>
      <c r="E503" s="153">
        <v>57.088529994538369</v>
      </c>
      <c r="F503" s="155">
        <v>14724.270000000002</v>
      </c>
      <c r="G503" s="155">
        <v>239040.3433000001</v>
      </c>
      <c r="H503" s="155">
        <v>1707.4310235714293</v>
      </c>
      <c r="I503" s="155">
        <v>2789.4694833006083</v>
      </c>
      <c r="J503" s="155">
        <v>1600</v>
      </c>
      <c r="K503" s="155">
        <v>174750</v>
      </c>
      <c r="L503" s="155">
        <v>1248.2142857142858</v>
      </c>
      <c r="M503" s="155">
        <v>275.00233578378283</v>
      </c>
      <c r="N503" s="156">
        <v>0</v>
      </c>
      <c r="O503" s="156">
        <v>0</v>
      </c>
      <c r="P503" s="156">
        <v>0</v>
      </c>
      <c r="Q503" s="156">
        <v>0</v>
      </c>
      <c r="R503" s="158">
        <v>1</v>
      </c>
      <c r="S503" s="159">
        <v>31</v>
      </c>
      <c r="T503" s="159">
        <v>65</v>
      </c>
      <c r="U503" s="159">
        <v>44</v>
      </c>
      <c r="V503" s="159">
        <v>77</v>
      </c>
      <c r="W503" s="159">
        <v>63</v>
      </c>
      <c r="X503" s="157">
        <v>20.9</v>
      </c>
    </row>
    <row r="504" spans="1:24" s="154" customFormat="1" ht="11.35">
      <c r="A504" s="152">
        <v>491</v>
      </c>
      <c r="B504" s="152">
        <v>159</v>
      </c>
      <c r="C504" s="152">
        <v>12591</v>
      </c>
      <c r="D504" s="153">
        <v>89.935714285714283</v>
      </c>
      <c r="E504" s="153">
        <v>46.625279633745627</v>
      </c>
      <c r="F504" s="155">
        <v>14188.842000000002</v>
      </c>
      <c r="G504" s="155">
        <v>207549.74039999989</v>
      </c>
      <c r="H504" s="155">
        <v>1482.4981457142849</v>
      </c>
      <c r="I504" s="155">
        <v>2174.284290474734</v>
      </c>
      <c r="J504" s="155">
        <v>1600</v>
      </c>
      <c r="K504" s="155">
        <v>170450</v>
      </c>
      <c r="L504" s="155">
        <v>1217.5</v>
      </c>
      <c r="M504" s="155">
        <v>262.79659503066671</v>
      </c>
      <c r="N504" s="156">
        <v>0</v>
      </c>
      <c r="O504" s="156">
        <v>0</v>
      </c>
      <c r="P504" s="156">
        <v>0</v>
      </c>
      <c r="Q504" s="156">
        <v>0</v>
      </c>
      <c r="R504" s="158">
        <v>1</v>
      </c>
      <c r="S504" s="159">
        <v>33</v>
      </c>
      <c r="T504" s="159">
        <v>72</v>
      </c>
      <c r="U504" s="159">
        <v>35</v>
      </c>
      <c r="V504" s="159">
        <v>76</v>
      </c>
      <c r="W504" s="159">
        <v>64</v>
      </c>
      <c r="X504" s="157">
        <v>19.55</v>
      </c>
    </row>
    <row r="505" spans="1:24" s="154" customFormat="1" ht="11.35">
      <c r="A505" s="152">
        <v>492</v>
      </c>
      <c r="B505" s="152">
        <v>147</v>
      </c>
      <c r="C505" s="152">
        <v>9321</v>
      </c>
      <c r="D505" s="153">
        <v>66.578571428571422</v>
      </c>
      <c r="E505" s="153">
        <v>43.032373267386006</v>
      </c>
      <c r="F505" s="155">
        <v>12314.844000000003</v>
      </c>
      <c r="G505" s="155">
        <v>208976.06110000005</v>
      </c>
      <c r="H505" s="155">
        <v>1492.686150714286</v>
      </c>
      <c r="I505" s="155">
        <v>2461.5515951083457</v>
      </c>
      <c r="J505" s="155">
        <v>1600</v>
      </c>
      <c r="K505" s="155">
        <v>172900</v>
      </c>
      <c r="L505" s="155">
        <v>1235</v>
      </c>
      <c r="M505" s="155">
        <v>277.62481799786076</v>
      </c>
      <c r="N505" s="156">
        <v>6</v>
      </c>
      <c r="O505" s="156">
        <v>12</v>
      </c>
      <c r="P505" s="156">
        <v>8.5714285714285715E-2</v>
      </c>
      <c r="Q505" s="156">
        <v>0.61732439947157391</v>
      </c>
      <c r="R505" s="158">
        <v>0.9903381642512078</v>
      </c>
      <c r="S505" s="159">
        <v>34</v>
      </c>
      <c r="T505" s="159">
        <v>64</v>
      </c>
      <c r="U505" s="159">
        <v>42</v>
      </c>
      <c r="V505" s="159">
        <v>61</v>
      </c>
      <c r="W505" s="159">
        <v>79</v>
      </c>
      <c r="X505" s="157">
        <v>20.7</v>
      </c>
    </row>
    <row r="506" spans="1:24" s="154" customFormat="1" ht="11.35">
      <c r="A506" s="152">
        <v>493</v>
      </c>
      <c r="B506" s="152">
        <v>180</v>
      </c>
      <c r="C506" s="152">
        <v>12354</v>
      </c>
      <c r="D506" s="153">
        <v>88.242857142857147</v>
      </c>
      <c r="E506" s="153">
        <v>45.548435983631585</v>
      </c>
      <c r="F506" s="155">
        <v>14991.984000000002</v>
      </c>
      <c r="G506" s="155">
        <v>311697.92290000018</v>
      </c>
      <c r="H506" s="155">
        <v>2226.4137350000015</v>
      </c>
      <c r="I506" s="155">
        <v>3299.3136719507388</v>
      </c>
      <c r="J506" s="155">
        <v>1600</v>
      </c>
      <c r="K506" s="155">
        <v>175150</v>
      </c>
      <c r="L506" s="155">
        <v>1251.0714285714287</v>
      </c>
      <c r="M506" s="155">
        <v>276.57123772640017</v>
      </c>
      <c r="N506" s="156">
        <v>0</v>
      </c>
      <c r="O506" s="156">
        <v>0</v>
      </c>
      <c r="P506" s="156">
        <v>0</v>
      </c>
      <c r="Q506" s="156">
        <v>0</v>
      </c>
      <c r="R506" s="158">
        <v>1</v>
      </c>
      <c r="S506" s="159">
        <v>31</v>
      </c>
      <c r="T506" s="159">
        <v>64</v>
      </c>
      <c r="U506" s="159">
        <v>45</v>
      </c>
      <c r="V506" s="159">
        <v>58</v>
      </c>
      <c r="W506" s="159">
        <v>82</v>
      </c>
      <c r="X506" s="157">
        <v>20.350000000000001</v>
      </c>
    </row>
    <row r="507" spans="1:24" s="154" customFormat="1" ht="11.35">
      <c r="A507" s="152">
        <v>494</v>
      </c>
      <c r="B507" s="152">
        <v>114</v>
      </c>
      <c r="C507" s="152">
        <v>9840</v>
      </c>
      <c r="D507" s="153">
        <v>70.285714285714292</v>
      </c>
      <c r="E507" s="153">
        <v>34.608246556304366</v>
      </c>
      <c r="F507" s="155">
        <v>9637.7040000000015</v>
      </c>
      <c r="G507" s="155">
        <v>214858.33260000005</v>
      </c>
      <c r="H507" s="155">
        <v>1534.7023757142861</v>
      </c>
      <c r="I507" s="155">
        <v>2181.9620672549436</v>
      </c>
      <c r="J507" s="155">
        <v>1600</v>
      </c>
      <c r="K507" s="155">
        <v>175450</v>
      </c>
      <c r="L507" s="155">
        <v>1253.2142857142858</v>
      </c>
      <c r="M507" s="155">
        <v>270.83741135886754</v>
      </c>
      <c r="N507" s="156">
        <v>6</v>
      </c>
      <c r="O507" s="156">
        <v>15</v>
      </c>
      <c r="P507" s="156">
        <v>0.10714285714285714</v>
      </c>
      <c r="Q507" s="156">
        <v>0.66458651148182102</v>
      </c>
      <c r="R507" s="158">
        <v>0.98800959232613905</v>
      </c>
      <c r="S507" s="159">
        <v>29</v>
      </c>
      <c r="T507" s="159">
        <v>67</v>
      </c>
      <c r="U507" s="159">
        <v>44</v>
      </c>
      <c r="V507" s="159">
        <v>70</v>
      </c>
      <c r="W507" s="159">
        <v>70</v>
      </c>
      <c r="X507" s="157">
        <v>20.85</v>
      </c>
    </row>
    <row r="508" spans="1:24" s="154" customFormat="1" ht="11.35">
      <c r="A508" s="152">
        <v>495</v>
      </c>
      <c r="B508" s="152">
        <v>240</v>
      </c>
      <c r="C508" s="152">
        <v>15177</v>
      </c>
      <c r="D508" s="153">
        <v>108.40714285714286</v>
      </c>
      <c r="E508" s="153">
        <v>78.374483480548406</v>
      </c>
      <c r="F508" s="155">
        <v>20346.264000000003</v>
      </c>
      <c r="G508" s="155">
        <v>346313.34309999994</v>
      </c>
      <c r="H508" s="155">
        <v>2473.6667364285709</v>
      </c>
      <c r="I508" s="155">
        <v>3992.2097866692243</v>
      </c>
      <c r="J508" s="155">
        <v>1600</v>
      </c>
      <c r="K508" s="155">
        <v>179950</v>
      </c>
      <c r="L508" s="155">
        <v>1285.3571428571429</v>
      </c>
      <c r="M508" s="155">
        <v>265.49102252644559</v>
      </c>
      <c r="N508" s="156">
        <v>3</v>
      </c>
      <c r="O508" s="156">
        <v>6</v>
      </c>
      <c r="P508" s="156">
        <v>4.2857142857142858E-2</v>
      </c>
      <c r="Q508" s="156">
        <v>0.35727643956068428</v>
      </c>
      <c r="R508" s="158">
        <v>0.99524940617577196</v>
      </c>
      <c r="S508" s="159">
        <v>23</v>
      </c>
      <c r="T508" s="159">
        <v>67</v>
      </c>
      <c r="U508" s="159">
        <v>50</v>
      </c>
      <c r="V508" s="159">
        <v>75</v>
      </c>
      <c r="W508" s="159">
        <v>65</v>
      </c>
      <c r="X508" s="157">
        <v>21.05</v>
      </c>
    </row>
    <row r="509" spans="1:24" s="154" customFormat="1" ht="11.35">
      <c r="A509" s="152">
        <v>496</v>
      </c>
      <c r="B509" s="152">
        <v>156</v>
      </c>
      <c r="C509" s="152">
        <v>10233</v>
      </c>
      <c r="D509" s="153">
        <v>73.092857142857142</v>
      </c>
      <c r="E509" s="153">
        <v>47.52445738072096</v>
      </c>
      <c r="F509" s="155">
        <v>13921.128000000002</v>
      </c>
      <c r="G509" s="155">
        <v>273475.8002</v>
      </c>
      <c r="H509" s="155">
        <v>1953.3985728571429</v>
      </c>
      <c r="I509" s="155">
        <v>2962.9574467176963</v>
      </c>
      <c r="J509" s="155">
        <v>1600</v>
      </c>
      <c r="K509" s="155">
        <v>182700</v>
      </c>
      <c r="L509" s="155">
        <v>1305</v>
      </c>
      <c r="M509" s="155">
        <v>269.71207669762725</v>
      </c>
      <c r="N509" s="156">
        <v>3</v>
      </c>
      <c r="O509" s="156">
        <v>9</v>
      </c>
      <c r="P509" s="156">
        <v>6.4285714285714279E-2</v>
      </c>
      <c r="Q509" s="156">
        <v>0.43598419689059265</v>
      </c>
      <c r="R509" s="158">
        <v>0.99261083743842371</v>
      </c>
      <c r="S509" s="159">
        <v>22</v>
      </c>
      <c r="T509" s="159">
        <v>62</v>
      </c>
      <c r="U509" s="159">
        <v>56</v>
      </c>
      <c r="V509" s="159">
        <v>76</v>
      </c>
      <c r="W509" s="159">
        <v>64</v>
      </c>
      <c r="X509" s="157">
        <v>20.3</v>
      </c>
    </row>
    <row r="510" spans="1:24" s="154" customFormat="1" ht="11.35">
      <c r="A510" s="152">
        <v>497</v>
      </c>
      <c r="B510" s="152">
        <v>195</v>
      </c>
      <c r="C510" s="152">
        <v>12603</v>
      </c>
      <c r="D510" s="153">
        <v>90.021428571428572</v>
      </c>
      <c r="E510" s="153">
        <v>54.798055400190471</v>
      </c>
      <c r="F510" s="155">
        <v>17133.696000000004</v>
      </c>
      <c r="G510" s="155">
        <v>343847.39970000013</v>
      </c>
      <c r="H510" s="155">
        <v>2456.0528550000008</v>
      </c>
      <c r="I510" s="155">
        <v>3868.8541279288634</v>
      </c>
      <c r="J510" s="155">
        <v>1600</v>
      </c>
      <c r="K510" s="155">
        <v>181150</v>
      </c>
      <c r="L510" s="155">
        <v>1293.9285714285713</v>
      </c>
      <c r="M510" s="155">
        <v>269.05562642890879</v>
      </c>
      <c r="N510" s="156">
        <v>0</v>
      </c>
      <c r="O510" s="156">
        <v>0</v>
      </c>
      <c r="P510" s="156">
        <v>0</v>
      </c>
      <c r="Q510" s="156">
        <v>0</v>
      </c>
      <c r="R510" s="158">
        <v>1</v>
      </c>
      <c r="S510" s="159">
        <v>23</v>
      </c>
      <c r="T510" s="159">
        <v>64</v>
      </c>
      <c r="U510" s="159">
        <v>53</v>
      </c>
      <c r="V510" s="159">
        <v>73</v>
      </c>
      <c r="W510" s="159">
        <v>67</v>
      </c>
      <c r="X510" s="157">
        <v>20.65</v>
      </c>
    </row>
    <row r="511" spans="1:24" s="154" customFormat="1" ht="11.35">
      <c r="A511" s="152">
        <v>498</v>
      </c>
      <c r="B511" s="152">
        <v>168</v>
      </c>
      <c r="C511" s="152">
        <v>14871</v>
      </c>
      <c r="D511" s="153">
        <v>106.22142857142858</v>
      </c>
      <c r="E511" s="153">
        <v>45.39309804873961</v>
      </c>
      <c r="F511" s="155">
        <v>13653.414000000002</v>
      </c>
      <c r="G511" s="155">
        <v>291327.86209999991</v>
      </c>
      <c r="H511" s="155">
        <v>2080.913300714285</v>
      </c>
      <c r="I511" s="155">
        <v>2906.1404384658463</v>
      </c>
      <c r="J511" s="155">
        <v>1600</v>
      </c>
      <c r="K511" s="155">
        <v>174750</v>
      </c>
      <c r="L511" s="155">
        <v>1248.2142857142858</v>
      </c>
      <c r="M511" s="155">
        <v>275.00233578378283</v>
      </c>
      <c r="N511" s="156">
        <v>3</v>
      </c>
      <c r="O511" s="156">
        <v>3</v>
      </c>
      <c r="P511" s="156">
        <v>2.1428571428571429E-2</v>
      </c>
      <c r="Q511" s="156">
        <v>0.25354627641855498</v>
      </c>
      <c r="R511" s="158">
        <v>0.99755501222493881</v>
      </c>
      <c r="S511" s="159">
        <v>31</v>
      </c>
      <c r="T511" s="159">
        <v>65</v>
      </c>
      <c r="U511" s="159">
        <v>44</v>
      </c>
      <c r="V511" s="159">
        <v>76</v>
      </c>
      <c r="W511" s="159">
        <v>64</v>
      </c>
      <c r="X511" s="157">
        <v>20.45</v>
      </c>
    </row>
    <row r="512" spans="1:24" s="154" customFormat="1" ht="11.35">
      <c r="A512" s="152">
        <v>499</v>
      </c>
      <c r="B512" s="152">
        <v>195</v>
      </c>
      <c r="C512" s="152">
        <v>14628</v>
      </c>
      <c r="D512" s="153">
        <v>104.48571428571428</v>
      </c>
      <c r="E512" s="153">
        <v>46.543935415331582</v>
      </c>
      <c r="F512" s="155">
        <v>15259.698000000002</v>
      </c>
      <c r="G512" s="155">
        <v>339035.98420000012</v>
      </c>
      <c r="H512" s="155">
        <v>2421.6856014285722</v>
      </c>
      <c r="I512" s="155">
        <v>3277.4220012743881</v>
      </c>
      <c r="J512" s="155">
        <v>1600</v>
      </c>
      <c r="K512" s="155">
        <v>176500</v>
      </c>
      <c r="L512" s="155">
        <v>1260.7142857142858</v>
      </c>
      <c r="M512" s="155">
        <v>264.28849197173668</v>
      </c>
      <c r="N512" s="156">
        <v>0</v>
      </c>
      <c r="O512" s="156">
        <v>0</v>
      </c>
      <c r="P512" s="156">
        <v>0</v>
      </c>
      <c r="Q512" s="156">
        <v>0</v>
      </c>
      <c r="R512" s="158">
        <v>1</v>
      </c>
      <c r="S512" s="159">
        <v>26</v>
      </c>
      <c r="T512" s="159">
        <v>70</v>
      </c>
      <c r="U512" s="159">
        <v>44</v>
      </c>
      <c r="V512" s="159">
        <v>65</v>
      </c>
      <c r="W512" s="159">
        <v>75</v>
      </c>
      <c r="X512" s="157">
        <v>20.65</v>
      </c>
    </row>
    <row r="513" spans="1:24" s="154" customFormat="1" ht="11.35">
      <c r="A513" s="152">
        <v>500</v>
      </c>
      <c r="B513" s="152">
        <v>147</v>
      </c>
      <c r="C513" s="152">
        <v>10494</v>
      </c>
      <c r="D513" s="153">
        <v>74.957142857142856</v>
      </c>
      <c r="E513" s="153">
        <v>48.291809548575081</v>
      </c>
      <c r="F513" s="155">
        <v>12850.272000000003</v>
      </c>
      <c r="G513" s="155">
        <v>266115.15249999997</v>
      </c>
      <c r="H513" s="155">
        <v>1900.8225178571427</v>
      </c>
      <c r="I513" s="155">
        <v>3264.5308737860382</v>
      </c>
      <c r="J513" s="155">
        <v>1600</v>
      </c>
      <c r="K513" s="155">
        <v>175600</v>
      </c>
      <c r="L513" s="155">
        <v>1254.2857142857142</v>
      </c>
      <c r="M513" s="155">
        <v>281.66295194697881</v>
      </c>
      <c r="N513" s="156">
        <v>0</v>
      </c>
      <c r="O513" s="156">
        <v>0</v>
      </c>
      <c r="P513" s="156">
        <v>0</v>
      </c>
      <c r="Q513" s="156">
        <v>0</v>
      </c>
      <c r="R513" s="158">
        <v>1</v>
      </c>
      <c r="S513" s="159">
        <v>32</v>
      </c>
      <c r="T513" s="159">
        <v>61</v>
      </c>
      <c r="U513" s="159">
        <v>47</v>
      </c>
      <c r="V513" s="159">
        <v>73</v>
      </c>
      <c r="W513" s="159">
        <v>67</v>
      </c>
      <c r="X513" s="157">
        <v>20.149999999999999</v>
      </c>
    </row>
    <row r="514" spans="1:24" s="154" customFormat="1" ht="11.35">
      <c r="A514" s="152">
        <v>501</v>
      </c>
      <c r="B514" s="152">
        <v>168</v>
      </c>
      <c r="C514" s="152">
        <v>11691</v>
      </c>
      <c r="D514" s="153">
        <v>83.507142857142853</v>
      </c>
      <c r="E514" s="153">
        <v>46.801508988242752</v>
      </c>
      <c r="F514" s="155">
        <v>14724.270000000002</v>
      </c>
      <c r="G514" s="155">
        <v>261132.69750000007</v>
      </c>
      <c r="H514" s="155">
        <v>1865.233553571429</v>
      </c>
      <c r="I514" s="155">
        <v>3123.3545217379219</v>
      </c>
      <c r="J514" s="155">
        <v>1600</v>
      </c>
      <c r="K514" s="155">
        <v>174300</v>
      </c>
      <c r="L514" s="155">
        <v>1245</v>
      </c>
      <c r="M514" s="155">
        <v>269.71207669762725</v>
      </c>
      <c r="N514" s="156">
        <v>0</v>
      </c>
      <c r="O514" s="156">
        <v>0</v>
      </c>
      <c r="P514" s="156">
        <v>0</v>
      </c>
      <c r="Q514" s="156">
        <v>0</v>
      </c>
      <c r="R514" s="158">
        <v>1</v>
      </c>
      <c r="S514" s="159">
        <v>30</v>
      </c>
      <c r="T514" s="159">
        <v>68</v>
      </c>
      <c r="U514" s="159">
        <v>42</v>
      </c>
      <c r="V514" s="159">
        <v>71</v>
      </c>
      <c r="W514" s="159">
        <v>69</v>
      </c>
      <c r="X514" s="157">
        <v>20.65</v>
      </c>
    </row>
    <row r="515" spans="1:24" s="154" customFormat="1" ht="11.35">
      <c r="A515" s="152">
        <v>502</v>
      </c>
      <c r="B515" s="152">
        <v>132</v>
      </c>
      <c r="C515" s="152">
        <v>8865</v>
      </c>
      <c r="D515" s="153">
        <v>63.321428571428569</v>
      </c>
      <c r="E515" s="153">
        <v>34.199008748549282</v>
      </c>
      <c r="F515" s="155">
        <v>11511.702000000001</v>
      </c>
      <c r="G515" s="155">
        <v>201152.86310000005</v>
      </c>
      <c r="H515" s="155">
        <v>1436.8061650000004</v>
      </c>
      <c r="I515" s="155">
        <v>2259.5839847139059</v>
      </c>
      <c r="J515" s="155">
        <v>1600</v>
      </c>
      <c r="K515" s="155">
        <v>179350</v>
      </c>
      <c r="L515" s="155">
        <v>1281.0714285714287</v>
      </c>
      <c r="M515" s="155">
        <v>277.54498353030391</v>
      </c>
      <c r="N515" s="156">
        <v>3</v>
      </c>
      <c r="O515" s="156">
        <v>6</v>
      </c>
      <c r="P515" s="156">
        <v>4.2857142857142858E-2</v>
      </c>
      <c r="Q515" s="156">
        <v>0.35727643956068428</v>
      </c>
      <c r="R515" s="158">
        <v>0.99509803921568618</v>
      </c>
      <c r="S515" s="159">
        <v>27</v>
      </c>
      <c r="T515" s="159">
        <v>61</v>
      </c>
      <c r="U515" s="159">
        <v>52</v>
      </c>
      <c r="V515" s="159">
        <v>81</v>
      </c>
      <c r="W515" s="159">
        <v>59</v>
      </c>
      <c r="X515" s="157">
        <v>20.399999999999999</v>
      </c>
    </row>
    <row r="516" spans="1:24" s="154" customFormat="1" ht="11.35">
      <c r="A516" s="152">
        <v>503</v>
      </c>
      <c r="B516" s="152">
        <v>66</v>
      </c>
      <c r="C516" s="152">
        <v>4782</v>
      </c>
      <c r="D516" s="153">
        <v>34.157142857142858</v>
      </c>
      <c r="E516" s="153">
        <v>19.943903858836769</v>
      </c>
      <c r="F516" s="155">
        <v>5354.2800000000007</v>
      </c>
      <c r="G516" s="155">
        <v>117710.87119999999</v>
      </c>
      <c r="H516" s="155">
        <v>840.79193714285714</v>
      </c>
      <c r="I516" s="155">
        <v>1281.5658200206235</v>
      </c>
      <c r="J516" s="155">
        <v>1600</v>
      </c>
      <c r="K516" s="155">
        <v>178300</v>
      </c>
      <c r="L516" s="155">
        <v>1273.5714285714287</v>
      </c>
      <c r="M516" s="155">
        <v>284.32950645782245</v>
      </c>
      <c r="N516" s="156">
        <v>6</v>
      </c>
      <c r="O516" s="156">
        <v>12</v>
      </c>
      <c r="P516" s="156">
        <v>8.5714285714285715E-2</v>
      </c>
      <c r="Q516" s="156">
        <v>0.61732439947157391</v>
      </c>
      <c r="R516" s="158">
        <v>0.98987341772151904</v>
      </c>
      <c r="S516" s="159">
        <v>30</v>
      </c>
      <c r="T516" s="159">
        <v>58</v>
      </c>
      <c r="U516" s="159">
        <v>52</v>
      </c>
      <c r="V516" s="159">
        <v>72</v>
      </c>
      <c r="W516" s="159">
        <v>68</v>
      </c>
      <c r="X516" s="157">
        <v>19.75</v>
      </c>
    </row>
    <row r="517" spans="1:24" s="154" customFormat="1" ht="11.35">
      <c r="A517" s="152">
        <v>504</v>
      </c>
      <c r="B517" s="152">
        <v>201</v>
      </c>
      <c r="C517" s="152">
        <v>13200</v>
      </c>
      <c r="D517" s="153">
        <v>94.285714285714292</v>
      </c>
      <c r="E517" s="153">
        <v>59.977488068655333</v>
      </c>
      <c r="F517" s="155">
        <v>16598.268000000004</v>
      </c>
      <c r="G517" s="155">
        <v>249873.83650000003</v>
      </c>
      <c r="H517" s="155">
        <v>1784.8131178571432</v>
      </c>
      <c r="I517" s="155">
        <v>2842.4604885565509</v>
      </c>
      <c r="J517" s="155">
        <v>1600</v>
      </c>
      <c r="K517" s="155">
        <v>172750</v>
      </c>
      <c r="L517" s="155">
        <v>1233.9285714285713</v>
      </c>
      <c r="M517" s="155">
        <v>266.55731206749823</v>
      </c>
      <c r="N517" s="156">
        <v>6</v>
      </c>
      <c r="O517" s="156">
        <v>6</v>
      </c>
      <c r="P517" s="156">
        <v>4.2857142857142858E-2</v>
      </c>
      <c r="Q517" s="156">
        <v>0.50709255283710997</v>
      </c>
      <c r="R517" s="158">
        <v>0.99512195121951208</v>
      </c>
      <c r="S517" s="159">
        <v>31</v>
      </c>
      <c r="T517" s="159">
        <v>70</v>
      </c>
      <c r="U517" s="159">
        <v>39</v>
      </c>
      <c r="V517" s="159">
        <v>76</v>
      </c>
      <c r="W517" s="159">
        <v>64</v>
      </c>
      <c r="X517" s="157">
        <v>20.5</v>
      </c>
    </row>
    <row r="518" spans="1:24" s="154" customFormat="1" ht="11.35">
      <c r="A518" s="152">
        <v>505</v>
      </c>
      <c r="B518" s="152">
        <v>195</v>
      </c>
      <c r="C518" s="152">
        <v>12309</v>
      </c>
      <c r="D518" s="153">
        <v>87.921428571428578</v>
      </c>
      <c r="E518" s="153">
        <v>59.917817560837896</v>
      </c>
      <c r="F518" s="155">
        <v>17401.410000000003</v>
      </c>
      <c r="G518" s="155">
        <v>296404.01699999999</v>
      </c>
      <c r="H518" s="155">
        <v>2117.17155</v>
      </c>
      <c r="I518" s="155">
        <v>3363.5024169470835</v>
      </c>
      <c r="J518" s="155">
        <v>1600</v>
      </c>
      <c r="K518" s="155">
        <v>178450</v>
      </c>
      <c r="L518" s="155">
        <v>1274.6428571428571</v>
      </c>
      <c r="M518" s="155">
        <v>267.7172639219404</v>
      </c>
      <c r="N518" s="156">
        <v>3</v>
      </c>
      <c r="O518" s="156">
        <v>3</v>
      </c>
      <c r="P518" s="156">
        <v>2.1428571428571429E-2</v>
      </c>
      <c r="Q518" s="156">
        <v>0.25354627641855498</v>
      </c>
      <c r="R518" s="158">
        <v>0.9975609756097561</v>
      </c>
      <c r="S518" s="159">
        <v>25</v>
      </c>
      <c r="T518" s="159">
        <v>67</v>
      </c>
      <c r="U518" s="159">
        <v>48</v>
      </c>
      <c r="V518" s="159">
        <v>73</v>
      </c>
      <c r="W518" s="159">
        <v>67</v>
      </c>
      <c r="X518" s="157">
        <v>20.5</v>
      </c>
    </row>
    <row r="519" spans="1:24" s="154" customFormat="1" ht="11.35">
      <c r="A519" s="152">
        <v>506</v>
      </c>
      <c r="B519" s="152">
        <v>150</v>
      </c>
      <c r="C519" s="152">
        <v>10776</v>
      </c>
      <c r="D519" s="153">
        <v>76.971428571428575</v>
      </c>
      <c r="E519" s="153">
        <v>48.485545254889374</v>
      </c>
      <c r="F519" s="155">
        <v>12850.272000000003</v>
      </c>
      <c r="G519" s="155">
        <v>327280.36499999999</v>
      </c>
      <c r="H519" s="155">
        <v>2337.7168928571427</v>
      </c>
      <c r="I519" s="155">
        <v>3496.9096181344476</v>
      </c>
      <c r="J519" s="155">
        <v>1600</v>
      </c>
      <c r="K519" s="155">
        <v>181600</v>
      </c>
      <c r="L519" s="155">
        <v>1297.1428571428571</v>
      </c>
      <c r="M519" s="155">
        <v>273.78058145738692</v>
      </c>
      <c r="N519" s="156">
        <v>0</v>
      </c>
      <c r="O519" s="156">
        <v>0</v>
      </c>
      <c r="P519" s="156">
        <v>0</v>
      </c>
      <c r="Q519" s="156">
        <v>0</v>
      </c>
      <c r="R519" s="158">
        <v>1</v>
      </c>
      <c r="S519" s="159">
        <v>24</v>
      </c>
      <c r="T519" s="159">
        <v>61</v>
      </c>
      <c r="U519" s="159">
        <v>55</v>
      </c>
      <c r="V519" s="159">
        <v>71</v>
      </c>
      <c r="W519" s="159">
        <v>69</v>
      </c>
      <c r="X519" s="157">
        <v>21.15</v>
      </c>
    </row>
    <row r="520" spans="1:24" s="154" customFormat="1" ht="11.35">
      <c r="A520" s="152">
        <v>507</v>
      </c>
      <c r="B520" s="152">
        <v>180</v>
      </c>
      <c r="C520" s="152">
        <v>11052</v>
      </c>
      <c r="D520" s="153">
        <v>78.942857142857136</v>
      </c>
      <c r="E520" s="153">
        <v>54.474041264019704</v>
      </c>
      <c r="F520" s="155">
        <v>14991.984000000002</v>
      </c>
      <c r="G520" s="155">
        <v>317981.76540000009</v>
      </c>
      <c r="H520" s="155">
        <v>2271.2983242857149</v>
      </c>
      <c r="I520" s="155">
        <v>3480.5635990855476</v>
      </c>
      <c r="J520" s="155">
        <v>1600</v>
      </c>
      <c r="K520" s="155">
        <v>181300</v>
      </c>
      <c r="L520" s="155">
        <v>1295</v>
      </c>
      <c r="M520" s="155">
        <v>279.79308901734959</v>
      </c>
      <c r="N520" s="156">
        <v>0</v>
      </c>
      <c r="O520" s="156">
        <v>0</v>
      </c>
      <c r="P520" s="156">
        <v>0</v>
      </c>
      <c r="Q520" s="156">
        <v>0</v>
      </c>
      <c r="R520" s="158">
        <v>1</v>
      </c>
      <c r="S520" s="159">
        <v>26</v>
      </c>
      <c r="T520" s="159">
        <v>58</v>
      </c>
      <c r="U520" s="159">
        <v>56</v>
      </c>
      <c r="V520" s="159">
        <v>68</v>
      </c>
      <c r="W520" s="159">
        <v>72</v>
      </c>
      <c r="X520" s="157">
        <v>20.7</v>
      </c>
    </row>
    <row r="521" spans="1:24" s="154" customFormat="1" ht="11.35">
      <c r="A521" s="152">
        <v>508</v>
      </c>
      <c r="B521" s="152">
        <v>135</v>
      </c>
      <c r="C521" s="152">
        <v>9414</v>
      </c>
      <c r="D521" s="153">
        <v>67.242857142857147</v>
      </c>
      <c r="E521" s="153">
        <v>35.063328406930374</v>
      </c>
      <c r="F521" s="155">
        <v>11779.416000000001</v>
      </c>
      <c r="G521" s="155">
        <v>218006.9467</v>
      </c>
      <c r="H521" s="155">
        <v>1557.1924764285714</v>
      </c>
      <c r="I521" s="155">
        <v>2293.1504202937153</v>
      </c>
      <c r="J521" s="155">
        <v>1600</v>
      </c>
      <c r="K521" s="155">
        <v>173300</v>
      </c>
      <c r="L521" s="155">
        <v>1237.8571428571429</v>
      </c>
      <c r="M521" s="155">
        <v>279.31515866898729</v>
      </c>
      <c r="N521" s="156">
        <v>3</v>
      </c>
      <c r="O521" s="156">
        <v>6</v>
      </c>
      <c r="P521" s="156">
        <v>4.2857142857142858E-2</v>
      </c>
      <c r="Q521" s="156">
        <v>0.35727643956068428</v>
      </c>
      <c r="R521" s="158">
        <v>0.99498746867167909</v>
      </c>
      <c r="S521" s="159">
        <v>34</v>
      </c>
      <c r="T521" s="159">
        <v>63</v>
      </c>
      <c r="U521" s="159">
        <v>43</v>
      </c>
      <c r="V521" s="159">
        <v>70</v>
      </c>
      <c r="W521" s="159">
        <v>70</v>
      </c>
      <c r="X521" s="157">
        <v>19.95</v>
      </c>
    </row>
    <row r="522" spans="1:24" s="154" customFormat="1" ht="11.35">
      <c r="A522" s="152">
        <v>509</v>
      </c>
      <c r="B522" s="152">
        <v>144</v>
      </c>
      <c r="C522" s="152">
        <v>10827</v>
      </c>
      <c r="D522" s="153">
        <v>77.335714285714289</v>
      </c>
      <c r="E522" s="153">
        <v>37.48047179096303</v>
      </c>
      <c r="F522" s="155">
        <v>12314.844000000003</v>
      </c>
      <c r="G522" s="155">
        <v>314157.91710000025</v>
      </c>
      <c r="H522" s="155">
        <v>2243.9851221428589</v>
      </c>
      <c r="I522" s="155">
        <v>3053.5156889597542</v>
      </c>
      <c r="J522" s="155">
        <v>1600</v>
      </c>
      <c r="K522" s="155">
        <v>179400</v>
      </c>
      <c r="L522" s="155">
        <v>1281.4285714285713</v>
      </c>
      <c r="M522" s="155">
        <v>281.07852772160669</v>
      </c>
      <c r="N522" s="156">
        <v>3</v>
      </c>
      <c r="O522" s="156">
        <v>3</v>
      </c>
      <c r="P522" s="156">
        <v>2.1428571428571429E-2</v>
      </c>
      <c r="Q522" s="156">
        <v>0.25354627641855498</v>
      </c>
      <c r="R522" s="158">
        <v>0.99744897959183665</v>
      </c>
      <c r="S522" s="159">
        <v>28</v>
      </c>
      <c r="T522" s="159">
        <v>59</v>
      </c>
      <c r="U522" s="159">
        <v>53</v>
      </c>
      <c r="V522" s="159">
        <v>60</v>
      </c>
      <c r="W522" s="159">
        <v>80</v>
      </c>
      <c r="X522" s="157">
        <v>19.600000000000001</v>
      </c>
    </row>
    <row r="523" spans="1:24" s="154" customFormat="1" ht="11.35">
      <c r="A523" s="152">
        <v>510</v>
      </c>
      <c r="B523" s="152">
        <v>171</v>
      </c>
      <c r="C523" s="152">
        <v>9879</v>
      </c>
      <c r="D523" s="153">
        <v>70.564285714285717</v>
      </c>
      <c r="E523" s="153">
        <v>51.013922590281922</v>
      </c>
      <c r="F523" s="155">
        <v>15259.698000000002</v>
      </c>
      <c r="G523" s="155">
        <v>297434.71590000001</v>
      </c>
      <c r="H523" s="155">
        <v>2124.5336849999999</v>
      </c>
      <c r="I523" s="155">
        <v>3657.2057763361036</v>
      </c>
      <c r="J523" s="155">
        <v>1600</v>
      </c>
      <c r="K523" s="155">
        <v>177900</v>
      </c>
      <c r="L523" s="155">
        <v>1270.7142857142858</v>
      </c>
      <c r="M523" s="155">
        <v>254.94996788661373</v>
      </c>
      <c r="N523" s="156">
        <v>3</v>
      </c>
      <c r="O523" s="156">
        <v>9</v>
      </c>
      <c r="P523" s="156">
        <v>6.4285714285714279E-2</v>
      </c>
      <c r="Q523" s="156">
        <v>0.43598419689059265</v>
      </c>
      <c r="R523" s="158">
        <v>0.99271844660194186</v>
      </c>
      <c r="S523" s="159">
        <v>22</v>
      </c>
      <c r="T523" s="159">
        <v>74</v>
      </c>
      <c r="U523" s="159">
        <v>44</v>
      </c>
      <c r="V523" s="159">
        <v>74</v>
      </c>
      <c r="W523" s="159">
        <v>66</v>
      </c>
      <c r="X523" s="157">
        <v>20.6</v>
      </c>
    </row>
    <row r="524" spans="1:24" s="154" customFormat="1" ht="11.35">
      <c r="A524" s="152">
        <v>511</v>
      </c>
      <c r="B524" s="152">
        <v>210</v>
      </c>
      <c r="C524" s="152">
        <v>15951</v>
      </c>
      <c r="D524" s="153">
        <v>113.93571428571428</v>
      </c>
      <c r="E524" s="153">
        <v>61.387343235866361</v>
      </c>
      <c r="F524" s="155">
        <v>18204.552000000003</v>
      </c>
      <c r="G524" s="155">
        <v>484661.98910000024</v>
      </c>
      <c r="H524" s="155">
        <v>3461.8713507142875</v>
      </c>
      <c r="I524" s="155">
        <v>4758.7169717189699</v>
      </c>
      <c r="J524" s="155">
        <v>1600</v>
      </c>
      <c r="K524" s="155">
        <v>182800</v>
      </c>
      <c r="L524" s="155">
        <v>1305.7142857142858</v>
      </c>
      <c r="M524" s="155">
        <v>276.87137718926516</v>
      </c>
      <c r="N524" s="156">
        <v>0</v>
      </c>
      <c r="O524" s="156">
        <v>0</v>
      </c>
      <c r="P524" s="156">
        <v>0</v>
      </c>
      <c r="Q524" s="156">
        <v>0</v>
      </c>
      <c r="R524" s="158">
        <v>1</v>
      </c>
      <c r="S524" s="159">
        <v>24</v>
      </c>
      <c r="T524" s="159">
        <v>58</v>
      </c>
      <c r="U524" s="159">
        <v>58</v>
      </c>
      <c r="V524" s="159">
        <v>72</v>
      </c>
      <c r="W524" s="159">
        <v>68</v>
      </c>
      <c r="X524" s="157">
        <v>20.75</v>
      </c>
    </row>
    <row r="525" spans="1:24" s="154" customFormat="1" ht="11.35">
      <c r="A525" s="152">
        <v>512</v>
      </c>
      <c r="B525" s="152">
        <v>162</v>
      </c>
      <c r="C525" s="152">
        <v>10449</v>
      </c>
      <c r="D525" s="153">
        <v>74.635714285714286</v>
      </c>
      <c r="E525" s="153">
        <v>48.402272780082264</v>
      </c>
      <c r="F525" s="155">
        <v>14456.556000000002</v>
      </c>
      <c r="G525" s="155">
        <v>250253.09799999994</v>
      </c>
      <c r="H525" s="155">
        <v>1787.5221285714281</v>
      </c>
      <c r="I525" s="155">
        <v>2907.8127041234447</v>
      </c>
      <c r="J525" s="155">
        <v>1600</v>
      </c>
      <c r="K525" s="155">
        <v>178000</v>
      </c>
      <c r="L525" s="155">
        <v>1271.4285714285713</v>
      </c>
      <c r="M525" s="155">
        <v>262.60611812850084</v>
      </c>
      <c r="N525" s="156">
        <v>3</v>
      </c>
      <c r="O525" s="156">
        <v>6</v>
      </c>
      <c r="P525" s="156">
        <v>4.2857142857142858E-2</v>
      </c>
      <c r="Q525" s="156">
        <v>0.35727643956068428</v>
      </c>
      <c r="R525" s="158">
        <v>0.99515738498789341</v>
      </c>
      <c r="S525" s="159">
        <v>24</v>
      </c>
      <c r="T525" s="159">
        <v>70</v>
      </c>
      <c r="U525" s="159">
        <v>46</v>
      </c>
      <c r="V525" s="159">
        <v>65</v>
      </c>
      <c r="W525" s="159">
        <v>75</v>
      </c>
      <c r="X525" s="157">
        <v>20.65</v>
      </c>
    </row>
    <row r="526" spans="1:24" s="154" customFormat="1" ht="11.35">
      <c r="A526" s="152">
        <v>513</v>
      </c>
      <c r="B526" s="152">
        <v>159</v>
      </c>
      <c r="C526" s="152">
        <v>11025</v>
      </c>
      <c r="D526" s="153">
        <v>78.75</v>
      </c>
      <c r="E526" s="153">
        <v>47.934026153760051</v>
      </c>
      <c r="F526" s="155">
        <v>13117.986000000003</v>
      </c>
      <c r="G526" s="155">
        <v>259450.56119999997</v>
      </c>
      <c r="H526" s="155">
        <v>1853.2182942857141</v>
      </c>
      <c r="I526" s="155">
        <v>3097.1462679095721</v>
      </c>
      <c r="J526" s="155">
        <v>1600</v>
      </c>
      <c r="K526" s="155">
        <v>171400</v>
      </c>
      <c r="L526" s="155">
        <v>1224.2857142857142</v>
      </c>
      <c r="M526" s="155">
        <v>277.8052287452328</v>
      </c>
      <c r="N526" s="156">
        <v>3</v>
      </c>
      <c r="O526" s="156">
        <v>3</v>
      </c>
      <c r="P526" s="156">
        <v>2.1428571428571429E-2</v>
      </c>
      <c r="Q526" s="156">
        <v>0.25354627641855498</v>
      </c>
      <c r="R526" s="158">
        <v>0.9975609756097561</v>
      </c>
      <c r="S526" s="159">
        <v>36</v>
      </c>
      <c r="T526" s="159">
        <v>64</v>
      </c>
      <c r="U526" s="159">
        <v>40</v>
      </c>
      <c r="V526" s="159">
        <v>69</v>
      </c>
      <c r="W526" s="159">
        <v>71</v>
      </c>
      <c r="X526" s="157">
        <v>20.5</v>
      </c>
    </row>
    <row r="527" spans="1:24" s="154" customFormat="1" ht="11.35">
      <c r="A527" s="152">
        <v>514</v>
      </c>
      <c r="B527" s="152">
        <v>240</v>
      </c>
      <c r="C527" s="152">
        <v>15696</v>
      </c>
      <c r="D527" s="153">
        <v>112.11428571428571</v>
      </c>
      <c r="E527" s="153">
        <v>70.245108968657021</v>
      </c>
      <c r="F527" s="155">
        <v>21417.120000000003</v>
      </c>
      <c r="G527" s="155">
        <v>394067.57150000014</v>
      </c>
      <c r="H527" s="155">
        <v>2814.7683678571439</v>
      </c>
      <c r="I527" s="155">
        <v>4600.5361629506042</v>
      </c>
      <c r="J527" s="155">
        <v>1600</v>
      </c>
      <c r="K527" s="155">
        <v>175650</v>
      </c>
      <c r="L527" s="155">
        <v>1254.6428571428571</v>
      </c>
      <c r="M527" s="155">
        <v>285.17925881950583</v>
      </c>
      <c r="N527" s="156">
        <v>3</v>
      </c>
      <c r="O527" s="156">
        <v>9</v>
      </c>
      <c r="P527" s="156">
        <v>6.4285714285714279E-2</v>
      </c>
      <c r="Q527" s="156">
        <v>0.43598419689059265</v>
      </c>
      <c r="R527" s="158">
        <v>0.99278846153846156</v>
      </c>
      <c r="S527" s="159">
        <v>33</v>
      </c>
      <c r="T527" s="159">
        <v>59</v>
      </c>
      <c r="U527" s="159">
        <v>48</v>
      </c>
      <c r="V527" s="159">
        <v>69</v>
      </c>
      <c r="W527" s="159">
        <v>71</v>
      </c>
      <c r="X527" s="157">
        <v>20.8</v>
      </c>
    </row>
    <row r="528" spans="1:24" s="154" customFormat="1" ht="11.35">
      <c r="A528" s="152">
        <v>515</v>
      </c>
      <c r="B528" s="152">
        <v>168</v>
      </c>
      <c r="C528" s="152">
        <v>12702</v>
      </c>
      <c r="D528" s="153">
        <v>90.728571428571428</v>
      </c>
      <c r="E528" s="153">
        <v>46.398933697922565</v>
      </c>
      <c r="F528" s="155">
        <v>13653.414000000002</v>
      </c>
      <c r="G528" s="155">
        <v>281667.84860000008</v>
      </c>
      <c r="H528" s="155">
        <v>2011.913204285715</v>
      </c>
      <c r="I528" s="155">
        <v>2743.3012192156916</v>
      </c>
      <c r="J528" s="155">
        <v>1600</v>
      </c>
      <c r="K528" s="155">
        <v>178500</v>
      </c>
      <c r="L528" s="155">
        <v>1275</v>
      </c>
      <c r="M528" s="155">
        <v>271.3873230950382</v>
      </c>
      <c r="N528" s="156">
        <v>0</v>
      </c>
      <c r="O528" s="156">
        <v>0</v>
      </c>
      <c r="P528" s="156">
        <v>0</v>
      </c>
      <c r="Q528" s="156">
        <v>0</v>
      </c>
      <c r="R528" s="158">
        <v>1</v>
      </c>
      <c r="S528" s="159">
        <v>26</v>
      </c>
      <c r="T528" s="159">
        <v>65</v>
      </c>
      <c r="U528" s="159">
        <v>49</v>
      </c>
      <c r="V528" s="159">
        <v>69</v>
      </c>
      <c r="W528" s="159">
        <v>71</v>
      </c>
      <c r="X528" s="157">
        <v>20.2</v>
      </c>
    </row>
    <row r="529" spans="1:24" s="154" customFormat="1" ht="11.35">
      <c r="A529" s="152">
        <v>516</v>
      </c>
      <c r="B529" s="152">
        <v>210</v>
      </c>
      <c r="C529" s="152">
        <v>11502</v>
      </c>
      <c r="D529" s="153">
        <v>82.157142857142858</v>
      </c>
      <c r="E529" s="153">
        <v>54.861928908639072</v>
      </c>
      <c r="F529" s="155">
        <v>15527.412000000002</v>
      </c>
      <c r="G529" s="155">
        <v>298181.34050000017</v>
      </c>
      <c r="H529" s="155">
        <v>2129.8667178571441</v>
      </c>
      <c r="I529" s="155">
        <v>3264.7631912913657</v>
      </c>
      <c r="J529" s="155">
        <v>1600</v>
      </c>
      <c r="K529" s="155">
        <v>176750</v>
      </c>
      <c r="L529" s="155">
        <v>1262.5</v>
      </c>
      <c r="M529" s="155">
        <v>282.46888158653547</v>
      </c>
      <c r="N529" s="156">
        <v>0</v>
      </c>
      <c r="O529" s="156">
        <v>0</v>
      </c>
      <c r="P529" s="156">
        <v>0</v>
      </c>
      <c r="Q529" s="156">
        <v>0</v>
      </c>
      <c r="R529" s="158">
        <v>1</v>
      </c>
      <c r="S529" s="159">
        <v>31</v>
      </c>
      <c r="T529" s="159">
        <v>60</v>
      </c>
      <c r="U529" s="159">
        <v>49</v>
      </c>
      <c r="V529" s="159">
        <v>68</v>
      </c>
      <c r="W529" s="159">
        <v>72</v>
      </c>
      <c r="X529" s="157">
        <v>20.55</v>
      </c>
    </row>
    <row r="530" spans="1:24" s="154" customFormat="1" ht="11.35">
      <c r="A530" s="152">
        <v>517</v>
      </c>
      <c r="B530" s="152">
        <v>126</v>
      </c>
      <c r="C530" s="152">
        <v>6231</v>
      </c>
      <c r="D530" s="153">
        <v>44.50714285714286</v>
      </c>
      <c r="E530" s="153">
        <v>43.013883726267444</v>
      </c>
      <c r="F530" s="155">
        <v>9369.9900000000016</v>
      </c>
      <c r="G530" s="155">
        <v>143166.01070000001</v>
      </c>
      <c r="H530" s="155">
        <v>1022.6143621428572</v>
      </c>
      <c r="I530" s="155">
        <v>1938.9960939786349</v>
      </c>
      <c r="J530" s="155">
        <v>1600</v>
      </c>
      <c r="K530" s="155">
        <v>174600</v>
      </c>
      <c r="L530" s="155">
        <v>1247.1428571428571</v>
      </c>
      <c r="M530" s="155">
        <v>263.87888467240157</v>
      </c>
      <c r="N530" s="156">
        <v>6</v>
      </c>
      <c r="O530" s="156">
        <v>21</v>
      </c>
      <c r="P530" s="156">
        <v>0.15</v>
      </c>
      <c r="Q530" s="156">
        <v>0.74837954437975063</v>
      </c>
      <c r="R530" s="158">
        <v>0.98275862068965514</v>
      </c>
      <c r="S530" s="159">
        <v>28</v>
      </c>
      <c r="T530" s="159">
        <v>71</v>
      </c>
      <c r="U530" s="159">
        <v>41</v>
      </c>
      <c r="V530" s="159">
        <v>64</v>
      </c>
      <c r="W530" s="159">
        <v>76</v>
      </c>
      <c r="X530" s="157">
        <v>20.3</v>
      </c>
    </row>
    <row r="531" spans="1:24" s="154" customFormat="1" ht="11.35">
      <c r="A531" s="152">
        <v>518</v>
      </c>
      <c r="B531" s="152">
        <v>186</v>
      </c>
      <c r="C531" s="152">
        <v>13758</v>
      </c>
      <c r="D531" s="153">
        <v>98.271428571428572</v>
      </c>
      <c r="E531" s="153">
        <v>50.389967434881193</v>
      </c>
      <c r="F531" s="155">
        <v>16330.554000000002</v>
      </c>
      <c r="G531" s="155">
        <v>338881.30499999999</v>
      </c>
      <c r="H531" s="155">
        <v>2420.5807500000001</v>
      </c>
      <c r="I531" s="155">
        <v>3807.5346680147804</v>
      </c>
      <c r="J531" s="155">
        <v>1600</v>
      </c>
      <c r="K531" s="155">
        <v>173250</v>
      </c>
      <c r="L531" s="155">
        <v>1237.5</v>
      </c>
      <c r="M531" s="155">
        <v>275.70217744421609</v>
      </c>
      <c r="N531" s="156">
        <v>0</v>
      </c>
      <c r="O531" s="156">
        <v>0</v>
      </c>
      <c r="P531" s="156">
        <v>0</v>
      </c>
      <c r="Q531" s="156">
        <v>0</v>
      </c>
      <c r="R531" s="158">
        <v>1</v>
      </c>
      <c r="S531" s="159">
        <v>33</v>
      </c>
      <c r="T531" s="159">
        <v>65</v>
      </c>
      <c r="U531" s="159">
        <v>42</v>
      </c>
      <c r="V531" s="159">
        <v>67</v>
      </c>
      <c r="W531" s="159">
        <v>73</v>
      </c>
      <c r="X531" s="157">
        <v>20.05</v>
      </c>
    </row>
    <row r="532" spans="1:24" s="154" customFormat="1" ht="11.35">
      <c r="A532" s="152">
        <v>519</v>
      </c>
      <c r="B532" s="152">
        <v>177</v>
      </c>
      <c r="C532" s="152">
        <v>10374</v>
      </c>
      <c r="D532" s="153">
        <v>74.099999999999994</v>
      </c>
      <c r="E532" s="153">
        <v>49.238123499534332</v>
      </c>
      <c r="F532" s="155">
        <v>15527.412000000002</v>
      </c>
      <c r="G532" s="155">
        <v>252179.15150000004</v>
      </c>
      <c r="H532" s="155">
        <v>1801.2796535714288</v>
      </c>
      <c r="I532" s="155">
        <v>2885.7596248453233</v>
      </c>
      <c r="J532" s="155">
        <v>1600</v>
      </c>
      <c r="K532" s="155">
        <v>178200</v>
      </c>
      <c r="L532" s="155">
        <v>1272.8571428571429</v>
      </c>
      <c r="M532" s="155">
        <v>277.27939760664094</v>
      </c>
      <c r="N532" s="156">
        <v>6</v>
      </c>
      <c r="O532" s="156">
        <v>18</v>
      </c>
      <c r="P532" s="156">
        <v>0.12857142857142856</v>
      </c>
      <c r="Q532" s="156">
        <v>0.79424963133491122</v>
      </c>
      <c r="R532" s="158">
        <v>0.98557692307692302</v>
      </c>
      <c r="S532" s="159">
        <v>28</v>
      </c>
      <c r="T532" s="159">
        <v>62</v>
      </c>
      <c r="U532" s="159">
        <v>50</v>
      </c>
      <c r="V532" s="159">
        <v>72</v>
      </c>
      <c r="W532" s="159">
        <v>68</v>
      </c>
      <c r="X532" s="157">
        <v>20.8</v>
      </c>
    </row>
    <row r="533" spans="1:24" s="154" customFormat="1" ht="11.35">
      <c r="A533" s="152">
        <v>520</v>
      </c>
      <c r="B533" s="152">
        <v>144</v>
      </c>
      <c r="C533" s="152">
        <v>10827</v>
      </c>
      <c r="D533" s="153">
        <v>77.335714285714289</v>
      </c>
      <c r="E533" s="153">
        <v>35.587688986499167</v>
      </c>
      <c r="F533" s="155">
        <v>10440.846000000001</v>
      </c>
      <c r="G533" s="155">
        <v>232891.84510000009</v>
      </c>
      <c r="H533" s="155">
        <v>1663.5131792857148</v>
      </c>
      <c r="I533" s="155">
        <v>2404.4052063365984</v>
      </c>
      <c r="J533" s="155">
        <v>1600</v>
      </c>
      <c r="K533" s="155">
        <v>173350</v>
      </c>
      <c r="L533" s="155">
        <v>1238.2142857142858</v>
      </c>
      <c r="M533" s="155">
        <v>282.88154436048643</v>
      </c>
      <c r="N533" s="156">
        <v>0</v>
      </c>
      <c r="O533" s="156">
        <v>0</v>
      </c>
      <c r="P533" s="156">
        <v>0</v>
      </c>
      <c r="Q533" s="156">
        <v>0</v>
      </c>
      <c r="R533" s="158">
        <v>1</v>
      </c>
      <c r="S533" s="159">
        <v>35</v>
      </c>
      <c r="T533" s="159">
        <v>61</v>
      </c>
      <c r="U533" s="159">
        <v>44</v>
      </c>
      <c r="V533" s="159">
        <v>67</v>
      </c>
      <c r="W533" s="159">
        <v>73</v>
      </c>
      <c r="X533" s="157">
        <v>20.149999999999999</v>
      </c>
    </row>
    <row r="534" spans="1:24" s="154" customFormat="1" ht="11.35">
      <c r="A534" s="152">
        <v>521</v>
      </c>
      <c r="B534" s="152">
        <v>210</v>
      </c>
      <c r="C534" s="152">
        <v>14304</v>
      </c>
      <c r="D534" s="153">
        <v>102.17142857142858</v>
      </c>
      <c r="E534" s="153">
        <v>69.480906010952211</v>
      </c>
      <c r="F534" s="155">
        <v>18739.980000000003</v>
      </c>
      <c r="G534" s="155">
        <v>474796.72820000025</v>
      </c>
      <c r="H534" s="155">
        <v>3391.405201428573</v>
      </c>
      <c r="I534" s="155">
        <v>5029.1260180610516</v>
      </c>
      <c r="J534" s="155">
        <v>1600</v>
      </c>
      <c r="K534" s="155">
        <v>185100</v>
      </c>
      <c r="L534" s="155">
        <v>1322.1428571428571</v>
      </c>
      <c r="M534" s="155">
        <v>275.18936766908143</v>
      </c>
      <c r="N534" s="156">
        <v>3</v>
      </c>
      <c r="O534" s="156">
        <v>6</v>
      </c>
      <c r="P534" s="156">
        <v>4.2857142857142858E-2</v>
      </c>
      <c r="Q534" s="156">
        <v>0.35727643956068428</v>
      </c>
      <c r="R534" s="158">
        <v>0.99511002444987773</v>
      </c>
      <c r="S534" s="159">
        <v>22</v>
      </c>
      <c r="T534" s="159">
        <v>56</v>
      </c>
      <c r="U534" s="159">
        <v>62</v>
      </c>
      <c r="V534" s="159">
        <v>65</v>
      </c>
      <c r="W534" s="159">
        <v>75</v>
      </c>
      <c r="X534" s="157">
        <v>20.45</v>
      </c>
    </row>
    <row r="535" spans="1:24" s="154" customFormat="1" ht="11.35">
      <c r="A535" s="152">
        <v>522</v>
      </c>
      <c r="B535" s="152">
        <v>120</v>
      </c>
      <c r="C535" s="152">
        <v>9171</v>
      </c>
      <c r="D535" s="153">
        <v>65.507142857142853</v>
      </c>
      <c r="E535" s="153">
        <v>37.125588226054063</v>
      </c>
      <c r="F535" s="155">
        <v>10440.846000000001</v>
      </c>
      <c r="G535" s="155">
        <v>214343.72680000003</v>
      </c>
      <c r="H535" s="155">
        <v>1531.0266200000003</v>
      </c>
      <c r="I535" s="155">
        <v>2459.9844367158139</v>
      </c>
      <c r="J535" s="155">
        <v>1600</v>
      </c>
      <c r="K535" s="155">
        <v>173900</v>
      </c>
      <c r="L535" s="155">
        <v>1242.1428571428571</v>
      </c>
      <c r="M535" s="155">
        <v>268.03786298166523</v>
      </c>
      <c r="N535" s="156">
        <v>3</v>
      </c>
      <c r="O535" s="156">
        <v>3</v>
      </c>
      <c r="P535" s="156">
        <v>2.1428571428571429E-2</v>
      </c>
      <c r="Q535" s="156">
        <v>0.25354627641855498</v>
      </c>
      <c r="R535" s="158">
        <v>0.99753694581280783</v>
      </c>
      <c r="S535" s="159">
        <v>30</v>
      </c>
      <c r="T535" s="159">
        <v>69</v>
      </c>
      <c r="U535" s="159">
        <v>41</v>
      </c>
      <c r="V535" s="159">
        <v>72</v>
      </c>
      <c r="W535" s="159">
        <v>68</v>
      </c>
      <c r="X535" s="157">
        <v>20.3</v>
      </c>
    </row>
    <row r="536" spans="1:24" s="154" customFormat="1" ht="11.35">
      <c r="A536" s="152">
        <v>523</v>
      </c>
      <c r="B536" s="152">
        <v>138</v>
      </c>
      <c r="C536" s="152">
        <v>8526</v>
      </c>
      <c r="D536" s="153">
        <v>60.9</v>
      </c>
      <c r="E536" s="153">
        <v>45.375697866088323</v>
      </c>
      <c r="F536" s="155">
        <v>12314.844000000003</v>
      </c>
      <c r="G536" s="155">
        <v>224818.78069999997</v>
      </c>
      <c r="H536" s="155">
        <v>1605.8484335714284</v>
      </c>
      <c r="I536" s="155">
        <v>2831.2739167301461</v>
      </c>
      <c r="J536" s="155">
        <v>1600</v>
      </c>
      <c r="K536" s="155">
        <v>176500</v>
      </c>
      <c r="L536" s="155">
        <v>1260.7142857142858</v>
      </c>
      <c r="M536" s="155">
        <v>264.28849197173668</v>
      </c>
      <c r="N536" s="156">
        <v>6</v>
      </c>
      <c r="O536" s="156">
        <v>27</v>
      </c>
      <c r="P536" s="156">
        <v>0.19285714285714287</v>
      </c>
      <c r="Q536" s="156">
        <v>0.96631338714664838</v>
      </c>
      <c r="R536" s="158">
        <v>0.97820823244552058</v>
      </c>
      <c r="S536" s="159">
        <v>26</v>
      </c>
      <c r="T536" s="159">
        <v>70</v>
      </c>
      <c r="U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17936.838000000003</v>
      </c>
      <c r="G537" s="155">
        <v>276267.46230000013</v>
      </c>
      <c r="H537" s="155">
        <v>1973.3390164285724</v>
      </c>
      <c r="I537" s="155">
        <v>3248.4912749195682</v>
      </c>
      <c r="J537" s="155">
        <v>1600</v>
      </c>
      <c r="K537" s="155">
        <v>177150</v>
      </c>
      <c r="L537" s="155">
        <v>1265.3571428571429</v>
      </c>
      <c r="M537" s="155">
        <v>255.85914153753566</v>
      </c>
      <c r="N537" s="156">
        <v>3</v>
      </c>
      <c r="O537" s="156">
        <v>3</v>
      </c>
      <c r="P537" s="156">
        <v>2.1428571428571429E-2</v>
      </c>
      <c r="Q537" s="156">
        <v>0.25354627641855498</v>
      </c>
      <c r="R537" s="158">
        <v>0.99760765550239228</v>
      </c>
      <c r="S537" s="159">
        <v>23</v>
      </c>
      <c r="T537" s="159">
        <v>74</v>
      </c>
      <c r="U537" s="159">
        <v>43</v>
      </c>
      <c r="V537" s="159">
        <v>67</v>
      </c>
      <c r="W537" s="159">
        <v>73</v>
      </c>
      <c r="X537" s="157">
        <v>20.9</v>
      </c>
    </row>
    <row r="538" spans="1:24" s="154" customFormat="1" ht="11.35">
      <c r="A538" s="152">
        <v>525</v>
      </c>
      <c r="B538" s="152">
        <v>174</v>
      </c>
      <c r="C538" s="152">
        <v>9831</v>
      </c>
      <c r="D538" s="153">
        <v>70.221428571428575</v>
      </c>
      <c r="E538" s="153">
        <v>48.024134798290298</v>
      </c>
      <c r="F538" s="155">
        <v>15259.698000000002</v>
      </c>
      <c r="G538" s="155">
        <v>208541.76950000008</v>
      </c>
      <c r="H538" s="155">
        <v>1489.5840678571435</v>
      </c>
      <c r="I538" s="155">
        <v>2607.2265412484708</v>
      </c>
      <c r="J538" s="155">
        <v>1600</v>
      </c>
      <c r="K538" s="155">
        <v>179050</v>
      </c>
      <c r="L538" s="155">
        <v>1278.9285714285713</v>
      </c>
      <c r="M538" s="155">
        <v>255.30823923157539</v>
      </c>
      <c r="N538" s="156">
        <v>3</v>
      </c>
      <c r="O538" s="156">
        <v>3</v>
      </c>
      <c r="P538" s="156">
        <v>2.1428571428571429E-2</v>
      </c>
      <c r="Q538" s="156">
        <v>0.25354627641855498</v>
      </c>
      <c r="R538" s="158">
        <v>0.99746835443037973</v>
      </c>
      <c r="S538" s="159">
        <v>21</v>
      </c>
      <c r="T538" s="159">
        <v>73</v>
      </c>
      <c r="U538" s="159">
        <v>46</v>
      </c>
      <c r="V538" s="159">
        <v>80</v>
      </c>
      <c r="W538" s="159">
        <v>60</v>
      </c>
      <c r="X538" s="157">
        <v>19.75</v>
      </c>
    </row>
    <row r="539" spans="1:24" s="154" customFormat="1" ht="11.35">
      <c r="A539" s="152">
        <v>526</v>
      </c>
      <c r="B539" s="152">
        <v>135</v>
      </c>
      <c r="C539" s="152">
        <v>10941</v>
      </c>
      <c r="D539" s="153">
        <v>78.150000000000006</v>
      </c>
      <c r="E539" s="153">
        <v>40.046542167437444</v>
      </c>
      <c r="F539" s="155">
        <v>11511.702000000001</v>
      </c>
      <c r="G539" s="155">
        <v>257964.74849999999</v>
      </c>
      <c r="H539" s="155">
        <v>1842.6053464285712</v>
      </c>
      <c r="I539" s="155">
        <v>2622.6302531340334</v>
      </c>
      <c r="J539" s="155">
        <v>1600</v>
      </c>
      <c r="K539" s="155">
        <v>178550</v>
      </c>
      <c r="L539" s="155">
        <v>1275.3571428571429</v>
      </c>
      <c r="M539" s="155">
        <v>275.00794158391864</v>
      </c>
      <c r="N539" s="156">
        <v>3</v>
      </c>
      <c r="O539" s="156">
        <v>3</v>
      </c>
      <c r="P539" s="156">
        <v>2.1428571428571429E-2</v>
      </c>
      <c r="Q539" s="156">
        <v>0.25354627641855498</v>
      </c>
      <c r="R539" s="158">
        <v>0.99753086419753079</v>
      </c>
      <c r="S539" s="159">
        <v>27</v>
      </c>
      <c r="T539" s="159">
        <v>63</v>
      </c>
      <c r="U539" s="159">
        <v>50</v>
      </c>
      <c r="V539" s="159">
        <v>61</v>
      </c>
      <c r="W539" s="159">
        <v>79</v>
      </c>
      <c r="X539" s="157">
        <v>20.25</v>
      </c>
    </row>
    <row r="540" spans="1:24" s="154" customFormat="1" ht="11.35">
      <c r="A540" s="152">
        <v>527</v>
      </c>
      <c r="B540" s="152">
        <v>216</v>
      </c>
      <c r="C540" s="152">
        <v>14319</v>
      </c>
      <c r="D540" s="153">
        <v>102.27857142857142</v>
      </c>
      <c r="E540" s="153">
        <v>59.265900984691321</v>
      </c>
      <c r="F540" s="155">
        <v>18472.266000000003</v>
      </c>
      <c r="G540" s="155">
        <v>390950.19070000015</v>
      </c>
      <c r="H540" s="155">
        <v>2792.5013621428584</v>
      </c>
      <c r="I540" s="155">
        <v>4195.6682352697699</v>
      </c>
      <c r="J540" s="155">
        <v>1600</v>
      </c>
      <c r="K540" s="155">
        <v>180250</v>
      </c>
      <c r="L540" s="155">
        <v>1287.5</v>
      </c>
      <c r="M540" s="155">
        <v>286.89136389277911</v>
      </c>
      <c r="N540" s="156">
        <v>0</v>
      </c>
      <c r="O540" s="156">
        <v>0</v>
      </c>
      <c r="P540" s="156">
        <v>0</v>
      </c>
      <c r="Q540" s="156">
        <v>0</v>
      </c>
      <c r="R540" s="158">
        <v>1</v>
      </c>
      <c r="S540" s="159">
        <v>29</v>
      </c>
      <c r="T540" s="159">
        <v>55</v>
      </c>
      <c r="U540" s="159">
        <v>56</v>
      </c>
      <c r="V540" s="159">
        <v>75</v>
      </c>
      <c r="W540" s="159">
        <v>65</v>
      </c>
      <c r="X540" s="157">
        <v>20.95</v>
      </c>
    </row>
    <row r="541" spans="1:24" s="154" customFormat="1" ht="11.35">
      <c r="A541" s="152">
        <v>528</v>
      </c>
      <c r="B541" s="152">
        <v>84</v>
      </c>
      <c r="C541" s="152">
        <v>5364</v>
      </c>
      <c r="D541" s="153">
        <v>38.314285714285717</v>
      </c>
      <c r="E541" s="153">
        <v>27.257389128015426</v>
      </c>
      <c r="F541" s="155">
        <v>6692.8500000000013</v>
      </c>
      <c r="G541" s="155">
        <v>133901.61899999998</v>
      </c>
      <c r="H541" s="155">
        <v>956.44013571428559</v>
      </c>
      <c r="I541" s="155">
        <v>1556.0201846381685</v>
      </c>
      <c r="J541" s="155">
        <v>1600</v>
      </c>
      <c r="K541" s="155">
        <v>173350</v>
      </c>
      <c r="L541" s="155">
        <v>1238.2142857142858</v>
      </c>
      <c r="M541" s="155">
        <v>282.88154436048643</v>
      </c>
      <c r="N541" s="156">
        <v>6</v>
      </c>
      <c r="O541" s="156">
        <v>21</v>
      </c>
      <c r="P541" s="156">
        <v>0.15</v>
      </c>
      <c r="Q541" s="156">
        <v>0.83040252006104909</v>
      </c>
      <c r="R541" s="158">
        <v>0.98300970873786397</v>
      </c>
      <c r="S541" s="159">
        <v>35</v>
      </c>
      <c r="T541" s="159">
        <v>61</v>
      </c>
      <c r="U541" s="159">
        <v>44</v>
      </c>
      <c r="V541" s="159">
        <v>60</v>
      </c>
      <c r="W541" s="159">
        <v>80</v>
      </c>
      <c r="X541" s="157">
        <v>20.6</v>
      </c>
    </row>
    <row r="542" spans="1:24" s="154" customFormat="1" ht="11.35">
      <c r="A542" s="152">
        <v>529</v>
      </c>
      <c r="B542" s="152">
        <v>102</v>
      </c>
      <c r="C542" s="152">
        <v>8298</v>
      </c>
      <c r="D542" s="153">
        <v>59.271428571428572</v>
      </c>
      <c r="E542" s="153">
        <v>23.932111072584981</v>
      </c>
      <c r="F542" s="155">
        <v>7763.706000000001</v>
      </c>
      <c r="G542" s="155">
        <v>150129.54929999998</v>
      </c>
      <c r="H542" s="155">
        <v>1072.3539235714284</v>
      </c>
      <c r="I542" s="155">
        <v>1540.3655587295045</v>
      </c>
      <c r="J542" s="155">
        <v>1600</v>
      </c>
      <c r="K542" s="155">
        <v>173700</v>
      </c>
      <c r="L542" s="155">
        <v>1240.7142857142858</v>
      </c>
      <c r="M542" s="155">
        <v>280.96606942574198</v>
      </c>
      <c r="N542" s="156">
        <v>0</v>
      </c>
      <c r="O542" s="156">
        <v>0</v>
      </c>
      <c r="P542" s="156">
        <v>0</v>
      </c>
      <c r="Q542" s="156">
        <v>0</v>
      </c>
      <c r="R542" s="158">
        <v>1</v>
      </c>
      <c r="S542" s="159">
        <v>34</v>
      </c>
      <c r="T542" s="159">
        <v>62</v>
      </c>
      <c r="U542" s="159">
        <v>44</v>
      </c>
      <c r="V542" s="159">
        <v>84</v>
      </c>
      <c r="W542" s="159">
        <v>56</v>
      </c>
      <c r="X542" s="157">
        <v>20.149999999999999</v>
      </c>
    </row>
    <row r="543" spans="1:24" s="154" customFormat="1" ht="11.35">
      <c r="A543" s="152">
        <v>530</v>
      </c>
      <c r="B543" s="152">
        <v>168</v>
      </c>
      <c r="C543" s="152">
        <v>13725</v>
      </c>
      <c r="D543" s="153">
        <v>98.035714285714292</v>
      </c>
      <c r="E543" s="153">
        <v>49.205984708577894</v>
      </c>
      <c r="F543" s="155">
        <v>14724.270000000002</v>
      </c>
      <c r="G543" s="155">
        <v>376768.78519999987</v>
      </c>
      <c r="H543" s="155">
        <v>2691.2056085714275</v>
      </c>
      <c r="I543" s="155">
        <v>3820.5293888556407</v>
      </c>
      <c r="J543" s="155">
        <v>1600</v>
      </c>
      <c r="K543" s="155">
        <v>179900</v>
      </c>
      <c r="L543" s="155">
        <v>1285</v>
      </c>
      <c r="M543" s="155">
        <v>261.75253291842017</v>
      </c>
      <c r="N543" s="156">
        <v>3</v>
      </c>
      <c r="O543" s="156">
        <v>3</v>
      </c>
      <c r="P543" s="156">
        <v>2.1428571428571429E-2</v>
      </c>
      <c r="Q543" s="156">
        <v>0.25354627641855498</v>
      </c>
      <c r="R543" s="158">
        <v>0.99755501222493881</v>
      </c>
      <c r="S543" s="159">
        <v>22</v>
      </c>
      <c r="T543" s="159">
        <v>69</v>
      </c>
      <c r="U543" s="159">
        <v>49</v>
      </c>
      <c r="V543" s="159">
        <v>62</v>
      </c>
      <c r="W543" s="159">
        <v>78</v>
      </c>
      <c r="X543" s="157">
        <v>20.45</v>
      </c>
    </row>
    <row r="544" spans="1:24" s="154" customFormat="1" ht="11.35">
      <c r="A544" s="152">
        <v>531</v>
      </c>
      <c r="B544" s="152">
        <v>261</v>
      </c>
      <c r="C544" s="152">
        <v>19968</v>
      </c>
      <c r="D544" s="153">
        <v>142.62857142857143</v>
      </c>
      <c r="E544" s="153">
        <v>83.930113344389426</v>
      </c>
      <c r="F544" s="155">
        <v>23291.118000000002</v>
      </c>
      <c r="G544" s="155">
        <v>514564.15560000006</v>
      </c>
      <c r="H544" s="155">
        <v>3675.4582542857147</v>
      </c>
      <c r="I544" s="155">
        <v>5203.0692110609998</v>
      </c>
      <c r="J544" s="155">
        <v>1600</v>
      </c>
      <c r="K544" s="155">
        <v>181000</v>
      </c>
      <c r="L544" s="155">
        <v>1292.8571428571429</v>
      </c>
      <c r="M544" s="155">
        <v>257.86697176736027</v>
      </c>
      <c r="N544" s="156">
        <v>6</v>
      </c>
      <c r="O544" s="156">
        <v>9</v>
      </c>
      <c r="P544" s="156">
        <v>6.4285714285714279E-2</v>
      </c>
      <c r="Q544" s="156">
        <v>0.56531285392783426</v>
      </c>
      <c r="R544" s="158">
        <v>0.99277108433734951</v>
      </c>
      <c r="S544" s="159">
        <v>20</v>
      </c>
      <c r="T544" s="159">
        <v>70</v>
      </c>
      <c r="U544" s="159">
        <v>50</v>
      </c>
      <c r="V544" s="159">
        <v>68</v>
      </c>
      <c r="W544" s="159">
        <v>72</v>
      </c>
      <c r="X544" s="157">
        <v>20.75</v>
      </c>
    </row>
    <row r="545" spans="1:24" s="154" customFormat="1" ht="11.35">
      <c r="A545" s="152">
        <v>532</v>
      </c>
      <c r="B545" s="152">
        <v>126</v>
      </c>
      <c r="C545" s="152">
        <v>11421</v>
      </c>
      <c r="D545" s="153">
        <v>81.578571428571422</v>
      </c>
      <c r="E545" s="153">
        <v>34.833430534998811</v>
      </c>
      <c r="F545" s="155">
        <v>10440.846000000001</v>
      </c>
      <c r="G545" s="155">
        <v>272198.20950000006</v>
      </c>
      <c r="H545" s="155">
        <v>1944.2729250000004</v>
      </c>
      <c r="I545" s="155">
        <v>2615.4355703353372</v>
      </c>
      <c r="J545" s="155">
        <v>1600</v>
      </c>
      <c r="K545" s="155">
        <v>183450</v>
      </c>
      <c r="L545" s="155">
        <v>1310.3571428571429</v>
      </c>
      <c r="M545" s="155">
        <v>268.05296028389205</v>
      </c>
      <c r="N545" s="156">
        <v>0</v>
      </c>
      <c r="O545" s="156">
        <v>0</v>
      </c>
      <c r="P545" s="156">
        <v>0</v>
      </c>
      <c r="Q545" s="156">
        <v>0</v>
      </c>
      <c r="R545" s="158">
        <v>1</v>
      </c>
      <c r="S545" s="159">
        <v>21</v>
      </c>
      <c r="T545" s="159">
        <v>62</v>
      </c>
      <c r="U545" s="159">
        <v>57</v>
      </c>
      <c r="V545" s="159">
        <v>86</v>
      </c>
      <c r="W545" s="159">
        <v>54</v>
      </c>
      <c r="X545" s="157">
        <v>20.65</v>
      </c>
    </row>
    <row r="546" spans="1:24" s="154" customFormat="1" ht="11.35">
      <c r="A546" s="152">
        <v>533</v>
      </c>
      <c r="B546" s="152">
        <v>207</v>
      </c>
      <c r="C546" s="152">
        <v>13509</v>
      </c>
      <c r="D546" s="153">
        <v>96.492857142857147</v>
      </c>
      <c r="E546" s="153">
        <v>66.574942509890846</v>
      </c>
      <c r="F546" s="155">
        <v>18204.552000000003</v>
      </c>
      <c r="G546" s="155">
        <v>362130.77860000008</v>
      </c>
      <c r="H546" s="155">
        <v>2586.6484185714289</v>
      </c>
      <c r="I546" s="155">
        <v>3826.9485523305539</v>
      </c>
      <c r="J546" s="155">
        <v>1600</v>
      </c>
      <c r="K546" s="155">
        <v>180750</v>
      </c>
      <c r="L546" s="155">
        <v>1291.0714285714287</v>
      </c>
      <c r="M546" s="155">
        <v>267.9033875804509</v>
      </c>
      <c r="N546" s="156">
        <v>6</v>
      </c>
      <c r="O546" s="156">
        <v>15</v>
      </c>
      <c r="P546" s="156">
        <v>0.10714285714285714</v>
      </c>
      <c r="Q546" s="156">
        <v>0.75575897885587462</v>
      </c>
      <c r="R546" s="158">
        <v>0.98815165876777256</v>
      </c>
      <c r="S546" s="159">
        <v>23</v>
      </c>
      <c r="T546" s="159">
        <v>65</v>
      </c>
      <c r="U546" s="159">
        <v>52</v>
      </c>
      <c r="V546" s="159">
        <v>67</v>
      </c>
      <c r="W546" s="159">
        <v>73</v>
      </c>
      <c r="X546" s="157">
        <v>21.1</v>
      </c>
    </row>
    <row r="547" spans="1:24" s="154" customFormat="1" ht="11.35">
      <c r="A547" s="152">
        <v>534</v>
      </c>
      <c r="B547" s="152">
        <v>138</v>
      </c>
      <c r="C547" s="152">
        <v>11025</v>
      </c>
      <c r="D547" s="153">
        <v>78.75</v>
      </c>
      <c r="E547" s="153">
        <v>41.295935835706189</v>
      </c>
      <c r="F547" s="155">
        <v>11779.416000000001</v>
      </c>
      <c r="G547" s="155">
        <v>260206.10959999997</v>
      </c>
      <c r="H547" s="155">
        <v>1858.6150685714283</v>
      </c>
      <c r="I547" s="155">
        <v>2836.858175118608</v>
      </c>
      <c r="J547" s="155">
        <v>1600</v>
      </c>
      <c r="K547" s="155">
        <v>171550</v>
      </c>
      <c r="L547" s="155">
        <v>1225.3571428571429</v>
      </c>
      <c r="M547" s="155">
        <v>260.98157468049959</v>
      </c>
      <c r="N547" s="156">
        <v>0</v>
      </c>
      <c r="O547" s="156">
        <v>0</v>
      </c>
      <c r="P547" s="156">
        <v>0</v>
      </c>
      <c r="Q547" s="156">
        <v>0</v>
      </c>
      <c r="R547" s="158">
        <v>1</v>
      </c>
      <c r="S547" s="159">
        <v>31</v>
      </c>
      <c r="T547" s="159">
        <v>73</v>
      </c>
      <c r="U547" s="159">
        <v>36</v>
      </c>
      <c r="V547" s="159">
        <v>66</v>
      </c>
      <c r="W547" s="159">
        <v>74</v>
      </c>
      <c r="X547" s="157">
        <v>20.100000000000001</v>
      </c>
    </row>
    <row r="548" spans="1:24" s="154" customFormat="1" ht="11.35">
      <c r="A548" s="152">
        <v>535</v>
      </c>
      <c r="B548" s="152">
        <v>186</v>
      </c>
      <c r="C548" s="152">
        <v>12816</v>
      </c>
      <c r="D548" s="153">
        <v>91.542857142857144</v>
      </c>
      <c r="E548" s="153">
        <v>61.885293220262454</v>
      </c>
      <c r="F548" s="155">
        <v>16330.554000000002</v>
      </c>
      <c r="G548" s="155">
        <v>372634.0912000002</v>
      </c>
      <c r="H548" s="155">
        <v>2661.6720800000016</v>
      </c>
      <c r="I548" s="155">
        <v>4033.5852526190765</v>
      </c>
      <c r="J548" s="155">
        <v>1600</v>
      </c>
      <c r="K548" s="155">
        <v>177300</v>
      </c>
      <c r="L548" s="155">
        <v>1266.4285714285713</v>
      </c>
      <c r="M548" s="155">
        <v>267.2429752320802</v>
      </c>
      <c r="N548" s="156">
        <v>6</v>
      </c>
      <c r="O548" s="156">
        <v>18</v>
      </c>
      <c r="P548" s="156">
        <v>0.12857142857142856</v>
      </c>
      <c r="Q548" s="156">
        <v>0.79424963133491122</v>
      </c>
      <c r="R548" s="158">
        <v>0.98561151079136688</v>
      </c>
      <c r="S548" s="159">
        <v>26</v>
      </c>
      <c r="T548" s="159">
        <v>68</v>
      </c>
      <c r="U548" s="159">
        <v>46</v>
      </c>
      <c r="V548" s="159">
        <v>61</v>
      </c>
      <c r="W548" s="159">
        <v>79</v>
      </c>
      <c r="X548" s="157">
        <v>20.85</v>
      </c>
    </row>
    <row r="549" spans="1:24" s="154" customFormat="1" ht="11.35">
      <c r="A549" s="152">
        <v>536</v>
      </c>
      <c r="B549" s="152">
        <v>234</v>
      </c>
      <c r="C549" s="152">
        <v>13044</v>
      </c>
      <c r="D549" s="153">
        <v>93.171428571428578</v>
      </c>
      <c r="E549" s="153">
        <v>69.12213597247802</v>
      </c>
      <c r="F549" s="155">
        <v>20881.692000000003</v>
      </c>
      <c r="G549" s="155">
        <v>304442.87350000005</v>
      </c>
      <c r="H549" s="155">
        <v>2174.5919535714288</v>
      </c>
      <c r="I549" s="155">
        <v>3811.7112036081257</v>
      </c>
      <c r="J549" s="155">
        <v>1600</v>
      </c>
      <c r="K549" s="155">
        <v>175850</v>
      </c>
      <c r="L549" s="155">
        <v>1256.0714285714287</v>
      </c>
      <c r="M549" s="155">
        <v>272.37747936298194</v>
      </c>
      <c r="N549" s="156">
        <v>3</v>
      </c>
      <c r="O549" s="156">
        <v>6</v>
      </c>
      <c r="P549" s="156">
        <v>4.2857142857142858E-2</v>
      </c>
      <c r="Q549" s="156">
        <v>0.35727643956068428</v>
      </c>
      <c r="R549" s="158">
        <v>0.99513381995133809</v>
      </c>
      <c r="S549" s="159">
        <v>29</v>
      </c>
      <c r="T549" s="159">
        <v>66</v>
      </c>
      <c r="U549" s="159">
        <v>45</v>
      </c>
      <c r="V549" s="159">
        <v>75</v>
      </c>
      <c r="W549" s="159">
        <v>65</v>
      </c>
      <c r="X549" s="157">
        <v>20.55</v>
      </c>
    </row>
    <row r="550" spans="1:24" s="154" customFormat="1" ht="11.35">
      <c r="A550" s="152">
        <v>537</v>
      </c>
      <c r="B550" s="152">
        <v>108</v>
      </c>
      <c r="C550" s="152">
        <v>9531</v>
      </c>
      <c r="D550" s="153">
        <v>68.078571428571422</v>
      </c>
      <c r="E550" s="153">
        <v>29.663355262453294</v>
      </c>
      <c r="F550" s="155">
        <v>9102.2760000000017</v>
      </c>
      <c r="G550" s="155">
        <v>237508.42430000004</v>
      </c>
      <c r="H550" s="155">
        <v>1696.4887450000003</v>
      </c>
      <c r="I550" s="155">
        <v>2486.5415741779066</v>
      </c>
      <c r="J550" s="155">
        <v>1600</v>
      </c>
      <c r="K550" s="155">
        <v>175150</v>
      </c>
      <c r="L550" s="155">
        <v>1251.0714285714287</v>
      </c>
      <c r="M550" s="155">
        <v>276.57123772640017</v>
      </c>
      <c r="N550" s="156">
        <v>0</v>
      </c>
      <c r="O550" s="156">
        <v>0</v>
      </c>
      <c r="P550" s="156">
        <v>0</v>
      </c>
      <c r="Q550" s="156">
        <v>0</v>
      </c>
      <c r="R550" s="158">
        <v>1</v>
      </c>
      <c r="S550" s="159">
        <v>31</v>
      </c>
      <c r="T550" s="159">
        <v>64</v>
      </c>
      <c r="U550" s="159">
        <v>45</v>
      </c>
      <c r="V550" s="159">
        <v>71</v>
      </c>
      <c r="W550" s="159">
        <v>69</v>
      </c>
      <c r="X550" s="157">
        <v>20.05</v>
      </c>
    </row>
    <row r="551" spans="1:24" s="154" customFormat="1" ht="11.35">
      <c r="A551" s="152">
        <v>538</v>
      </c>
      <c r="B551" s="152">
        <v>147</v>
      </c>
      <c r="C551" s="152">
        <v>12342</v>
      </c>
      <c r="D551" s="153">
        <v>88.157142857142858</v>
      </c>
      <c r="E551" s="153">
        <v>47.975154155442148</v>
      </c>
      <c r="F551" s="155">
        <v>12850.272000000003</v>
      </c>
      <c r="G551" s="155">
        <v>296872.51649999985</v>
      </c>
      <c r="H551" s="155">
        <v>2120.5179749999988</v>
      </c>
      <c r="I551" s="155">
        <v>3041.4866029327072</v>
      </c>
      <c r="J551" s="155">
        <v>1600</v>
      </c>
      <c r="K551" s="155">
        <v>178750</v>
      </c>
      <c r="L551" s="155">
        <v>1276.7857142857142</v>
      </c>
      <c r="M551" s="155">
        <v>289.0327900970488</v>
      </c>
      <c r="N551" s="156">
        <v>0</v>
      </c>
      <c r="O551" s="156">
        <v>0</v>
      </c>
      <c r="P551" s="156">
        <v>0</v>
      </c>
      <c r="Q551" s="156">
        <v>0</v>
      </c>
      <c r="R551" s="158">
        <v>1</v>
      </c>
      <c r="S551" s="159">
        <v>31</v>
      </c>
      <c r="T551" s="159">
        <v>55</v>
      </c>
      <c r="U551" s="159">
        <v>54</v>
      </c>
      <c r="V551" s="159">
        <v>73</v>
      </c>
      <c r="W551" s="159">
        <v>67</v>
      </c>
      <c r="X551" s="157">
        <v>20.399999999999999</v>
      </c>
    </row>
    <row r="552" spans="1:24" s="154" customFormat="1" ht="11.35">
      <c r="A552" s="152">
        <v>539</v>
      </c>
      <c r="B552" s="152">
        <v>102</v>
      </c>
      <c r="C552" s="152">
        <v>4308</v>
      </c>
      <c r="D552" s="153">
        <v>30.771428571428572</v>
      </c>
      <c r="E552" s="153">
        <v>27.623195043646227</v>
      </c>
      <c r="F552" s="155">
        <v>9102.2760000000017</v>
      </c>
      <c r="G552" s="155">
        <v>109715.14640000006</v>
      </c>
      <c r="H552" s="155">
        <v>783.67961714285752</v>
      </c>
      <c r="I552" s="155">
        <v>1313.5565104515304</v>
      </c>
      <c r="J552" s="155">
        <v>1600</v>
      </c>
      <c r="K552" s="155">
        <v>182900</v>
      </c>
      <c r="L552" s="155">
        <v>1306.4285714285713</v>
      </c>
      <c r="M552" s="155">
        <v>255.855375707684</v>
      </c>
      <c r="N552" s="156">
        <v>3</v>
      </c>
      <c r="O552" s="156">
        <v>9</v>
      </c>
      <c r="P552" s="156">
        <v>6.4285714285714279E-2</v>
      </c>
      <c r="Q552" s="156">
        <v>0.43598419689059265</v>
      </c>
      <c r="R552" s="158">
        <v>0.99282296650717705</v>
      </c>
      <c r="S552" s="159">
        <v>18</v>
      </c>
      <c r="T552" s="159">
        <v>69</v>
      </c>
      <c r="U552" s="159">
        <v>53</v>
      </c>
      <c r="V552" s="159">
        <v>73</v>
      </c>
      <c r="W552" s="159">
        <v>67</v>
      </c>
      <c r="X552" s="157">
        <v>20.9</v>
      </c>
    </row>
    <row r="553" spans="1:24" s="154" customFormat="1" ht="11.35">
      <c r="A553" s="152">
        <v>540</v>
      </c>
      <c r="B553" s="152">
        <v>177</v>
      </c>
      <c r="C553" s="152">
        <v>11628</v>
      </c>
      <c r="D553" s="153">
        <v>83.057142857142864</v>
      </c>
      <c r="E553" s="153">
        <v>48.121365067407098</v>
      </c>
      <c r="F553" s="155">
        <v>14724.270000000002</v>
      </c>
      <c r="G553" s="155">
        <v>254645.09490000005</v>
      </c>
      <c r="H553" s="155">
        <v>1818.8935350000004</v>
      </c>
      <c r="I553" s="155">
        <v>3215.3724809659107</v>
      </c>
      <c r="J553" s="155">
        <v>1600</v>
      </c>
      <c r="K553" s="155">
        <v>170650</v>
      </c>
      <c r="L553" s="155">
        <v>1218.9285714285713</v>
      </c>
      <c r="M553" s="155">
        <v>277.73932302052845</v>
      </c>
      <c r="N553" s="156">
        <v>3</v>
      </c>
      <c r="O553" s="156">
        <v>3</v>
      </c>
      <c r="P553" s="156">
        <v>2.1428571428571429E-2</v>
      </c>
      <c r="Q553" s="156">
        <v>0.25354627641855498</v>
      </c>
      <c r="R553" s="158">
        <v>0.99745547073791341</v>
      </c>
      <c r="S553" s="159">
        <v>37</v>
      </c>
      <c r="T553" s="159">
        <v>64</v>
      </c>
      <c r="U553" s="159">
        <v>39</v>
      </c>
      <c r="V553" s="159">
        <v>76</v>
      </c>
      <c r="W553" s="159">
        <v>64</v>
      </c>
      <c r="X553" s="157">
        <v>19.649999999999999</v>
      </c>
    </row>
    <row r="554" spans="1:24" s="154" customFormat="1" ht="11.35">
      <c r="A554" s="152">
        <v>541</v>
      </c>
      <c r="B554" s="152">
        <v>156</v>
      </c>
      <c r="C554" s="152">
        <v>11529</v>
      </c>
      <c r="D554" s="153">
        <v>82.35</v>
      </c>
      <c r="E554" s="153">
        <v>49.426629731539506</v>
      </c>
      <c r="F554" s="155">
        <v>13653.414000000002</v>
      </c>
      <c r="G554" s="155">
        <v>332200.35339999996</v>
      </c>
      <c r="H554" s="155">
        <v>2372.8596671428568</v>
      </c>
      <c r="I554" s="155">
        <v>3686.8907904266302</v>
      </c>
      <c r="J554" s="155">
        <v>1600</v>
      </c>
      <c r="K554" s="155">
        <v>175500</v>
      </c>
      <c r="L554" s="155">
        <v>1253.5714285714287</v>
      </c>
      <c r="M554" s="155">
        <v>274.49383483942051</v>
      </c>
      <c r="N554" s="156">
        <v>6</v>
      </c>
      <c r="O554" s="156">
        <v>21</v>
      </c>
      <c r="P554" s="156">
        <v>0.15</v>
      </c>
      <c r="Q554" s="156">
        <v>0.83040252006104909</v>
      </c>
      <c r="R554" s="158">
        <v>0.98271604938271595</v>
      </c>
      <c r="S554" s="159">
        <v>30</v>
      </c>
      <c r="T554" s="159">
        <v>65</v>
      </c>
      <c r="U554" s="159">
        <v>45</v>
      </c>
      <c r="V554" s="159">
        <v>63</v>
      </c>
      <c r="W554" s="159">
        <v>77</v>
      </c>
      <c r="X554" s="157">
        <v>20.25</v>
      </c>
    </row>
    <row r="555" spans="1:24" s="154" customFormat="1" ht="11.35">
      <c r="A555" s="152">
        <v>542</v>
      </c>
      <c r="B555" s="152">
        <v>177</v>
      </c>
      <c r="C555" s="152">
        <v>14115</v>
      </c>
      <c r="D555" s="153">
        <v>100.82142857142857</v>
      </c>
      <c r="E555" s="153">
        <v>53.651991837771774</v>
      </c>
      <c r="F555" s="155">
        <v>15527.412000000002</v>
      </c>
      <c r="G555" s="155">
        <v>328535.6461999999</v>
      </c>
      <c r="H555" s="155">
        <v>2346.6831871428562</v>
      </c>
      <c r="I555" s="155">
        <v>3793.0283985547421</v>
      </c>
      <c r="J555" s="155">
        <v>1600</v>
      </c>
      <c r="K555" s="155">
        <v>172450</v>
      </c>
      <c r="L555" s="155">
        <v>1231.7857142857142</v>
      </c>
      <c r="M555" s="155">
        <v>272.22839505647761</v>
      </c>
      <c r="N555" s="156">
        <v>6</v>
      </c>
      <c r="O555" s="156">
        <v>12</v>
      </c>
      <c r="P555" s="156">
        <v>8.5714285714285715E-2</v>
      </c>
      <c r="Q555" s="156">
        <v>0.61732439947157391</v>
      </c>
      <c r="R555" s="158">
        <v>0.99002493765586042</v>
      </c>
      <c r="S555" s="159">
        <v>33</v>
      </c>
      <c r="T555" s="159">
        <v>67</v>
      </c>
      <c r="U555" s="159">
        <v>40</v>
      </c>
      <c r="V555" s="159">
        <v>66</v>
      </c>
      <c r="W555" s="159">
        <v>74</v>
      </c>
      <c r="X555" s="157">
        <v>20.05</v>
      </c>
    </row>
    <row r="556" spans="1:24" s="154" customFormat="1" ht="11.35">
      <c r="A556" s="152">
        <v>543</v>
      </c>
      <c r="B556" s="152">
        <v>162</v>
      </c>
      <c r="C556" s="152">
        <v>10707</v>
      </c>
      <c r="D556" s="153">
        <v>76.478571428571428</v>
      </c>
      <c r="E556" s="153">
        <v>46.032748408085034</v>
      </c>
      <c r="F556" s="155">
        <v>13117.986000000003</v>
      </c>
      <c r="G556" s="155">
        <v>272586.39480000007</v>
      </c>
      <c r="H556" s="155">
        <v>1947.0456771428576</v>
      </c>
      <c r="I556" s="155">
        <v>3025.7742942091859</v>
      </c>
      <c r="J556" s="155">
        <v>1600</v>
      </c>
      <c r="K556" s="155">
        <v>174350</v>
      </c>
      <c r="L556" s="155">
        <v>1245.3571428571429</v>
      </c>
      <c r="M556" s="155">
        <v>273.39435957585715</v>
      </c>
      <c r="N556" s="156">
        <v>6</v>
      </c>
      <c r="O556" s="156">
        <v>15</v>
      </c>
      <c r="P556" s="156">
        <v>0.10714285714285714</v>
      </c>
      <c r="Q556" s="156">
        <v>0.75575897885587462</v>
      </c>
      <c r="R556" s="158">
        <v>0.98795180722891562</v>
      </c>
      <c r="S556" s="159">
        <v>31</v>
      </c>
      <c r="T556" s="159">
        <v>66</v>
      </c>
      <c r="U556" s="159">
        <v>43</v>
      </c>
      <c r="V556" s="159">
        <v>74</v>
      </c>
      <c r="W556" s="159">
        <v>66</v>
      </c>
      <c r="X556" s="157">
        <v>20.75</v>
      </c>
    </row>
    <row r="557" spans="1:24" s="154" customFormat="1" ht="11.35">
      <c r="A557" s="152">
        <v>544</v>
      </c>
      <c r="B557" s="152">
        <v>159</v>
      </c>
      <c r="C557" s="152">
        <v>11235</v>
      </c>
      <c r="D557" s="153">
        <v>80.25</v>
      </c>
      <c r="E557" s="153">
        <v>44.520648349910658</v>
      </c>
      <c r="F557" s="155">
        <v>13921.128000000002</v>
      </c>
      <c r="G557" s="155">
        <v>290014.57620000001</v>
      </c>
      <c r="H557" s="155">
        <v>2071.5326871428574</v>
      </c>
      <c r="I557" s="155">
        <v>3233.7910736629156</v>
      </c>
      <c r="J557" s="155">
        <v>1600</v>
      </c>
      <c r="K557" s="155">
        <v>175950</v>
      </c>
      <c r="L557" s="155">
        <v>1256.7857142857142</v>
      </c>
      <c r="M557" s="155">
        <v>279.59443355772396</v>
      </c>
      <c r="N557" s="156">
        <v>0</v>
      </c>
      <c r="O557" s="156">
        <v>0</v>
      </c>
      <c r="P557" s="156">
        <v>0</v>
      </c>
      <c r="Q557" s="156">
        <v>0</v>
      </c>
      <c r="R557" s="158">
        <v>1</v>
      </c>
      <c r="S557" s="159">
        <v>31</v>
      </c>
      <c r="T557" s="159">
        <v>62</v>
      </c>
      <c r="U557" s="159">
        <v>47</v>
      </c>
      <c r="V557" s="159">
        <v>67</v>
      </c>
      <c r="W557" s="159">
        <v>73</v>
      </c>
      <c r="X557" s="157">
        <v>20.6</v>
      </c>
    </row>
    <row r="558" spans="1:24" s="154" customFormat="1" ht="11.35">
      <c r="A558" s="152">
        <v>545</v>
      </c>
      <c r="B558" s="152">
        <v>144</v>
      </c>
      <c r="C558" s="152">
        <v>9336</v>
      </c>
      <c r="D558" s="153">
        <v>66.685714285714283</v>
      </c>
      <c r="E558" s="153">
        <v>41.03360365581517</v>
      </c>
      <c r="F558" s="155">
        <v>11243.988000000001</v>
      </c>
      <c r="G558" s="155">
        <v>209658.73180000004</v>
      </c>
      <c r="H558" s="155">
        <v>1497.5623700000003</v>
      </c>
      <c r="I558" s="155">
        <v>2332.3294595339289</v>
      </c>
      <c r="J558" s="155">
        <v>1600</v>
      </c>
      <c r="K558" s="155">
        <v>174000</v>
      </c>
      <c r="L558" s="155">
        <v>1242.8571428571429</v>
      </c>
      <c r="M558" s="155">
        <v>275.40496203605358</v>
      </c>
      <c r="N558" s="156">
        <v>6</v>
      </c>
      <c r="O558" s="156">
        <v>15</v>
      </c>
      <c r="P558" s="156">
        <v>0.10714285714285714</v>
      </c>
      <c r="Q558" s="156">
        <v>0.66458651148182102</v>
      </c>
      <c r="R558" s="158">
        <v>0.98792270531400961</v>
      </c>
      <c r="S558" s="159">
        <v>32</v>
      </c>
      <c r="T558" s="159">
        <v>65</v>
      </c>
      <c r="U558" s="159">
        <v>43</v>
      </c>
      <c r="V558" s="159">
        <v>76</v>
      </c>
      <c r="W558" s="159">
        <v>64</v>
      </c>
      <c r="X558" s="157">
        <v>20.7</v>
      </c>
    </row>
    <row r="559" spans="1:24" s="154" customFormat="1" ht="11.35">
      <c r="A559" s="152">
        <v>546</v>
      </c>
      <c r="B559" s="152">
        <v>180</v>
      </c>
      <c r="C559" s="152">
        <v>15138</v>
      </c>
      <c r="D559" s="153">
        <v>108.12857142857143</v>
      </c>
      <c r="E559" s="153">
        <v>50.165889247452476</v>
      </c>
      <c r="F559" s="155">
        <v>16062.840000000002</v>
      </c>
      <c r="G559" s="155">
        <v>353740.91930000018</v>
      </c>
      <c r="H559" s="155">
        <v>2526.7208521428583</v>
      </c>
      <c r="I559" s="155">
        <v>3618.4699631899002</v>
      </c>
      <c r="J559" s="155">
        <v>1600</v>
      </c>
      <c r="K559" s="155">
        <v>175200</v>
      </c>
      <c r="L559" s="155">
        <v>1251.4285714285713</v>
      </c>
      <c r="M559" s="155">
        <v>280.15558737000987</v>
      </c>
      <c r="N559" s="156">
        <v>0</v>
      </c>
      <c r="O559" s="156">
        <v>0</v>
      </c>
      <c r="P559" s="156">
        <v>0</v>
      </c>
      <c r="Q559" s="156">
        <v>0</v>
      </c>
      <c r="R559" s="158">
        <v>1</v>
      </c>
      <c r="S559" s="159">
        <v>32</v>
      </c>
      <c r="T559" s="159">
        <v>62</v>
      </c>
      <c r="U559" s="159">
        <v>46</v>
      </c>
      <c r="V559" s="159">
        <v>69</v>
      </c>
      <c r="W559" s="159">
        <v>71</v>
      </c>
      <c r="X559" s="157">
        <v>20.65</v>
      </c>
    </row>
    <row r="560" spans="1:24" s="154" customFormat="1" ht="11.35">
      <c r="A560" s="152">
        <v>547</v>
      </c>
      <c r="B560" s="152">
        <v>120</v>
      </c>
      <c r="C560" s="152">
        <v>7707</v>
      </c>
      <c r="D560" s="153">
        <v>55.05</v>
      </c>
      <c r="E560" s="153">
        <v>32.552409319710662</v>
      </c>
      <c r="F560" s="155">
        <v>10173.132000000001</v>
      </c>
      <c r="G560" s="155">
        <v>200372.03060000009</v>
      </c>
      <c r="H560" s="155">
        <v>1431.2287900000006</v>
      </c>
      <c r="I560" s="155">
        <v>2196.4302434969682</v>
      </c>
      <c r="J560" s="155">
        <v>1600</v>
      </c>
      <c r="K560" s="155">
        <v>180950</v>
      </c>
      <c r="L560" s="155">
        <v>1292.5</v>
      </c>
      <c r="M560" s="155">
        <v>254.02692034308649</v>
      </c>
      <c r="N560" s="156">
        <v>0</v>
      </c>
      <c r="O560" s="156">
        <v>0</v>
      </c>
      <c r="P560" s="156">
        <v>0</v>
      </c>
      <c r="Q560" s="156">
        <v>0</v>
      </c>
      <c r="R560" s="158">
        <v>1</v>
      </c>
      <c r="S560" s="159">
        <v>19</v>
      </c>
      <c r="T560" s="159">
        <v>72</v>
      </c>
      <c r="U560" s="159">
        <v>49</v>
      </c>
      <c r="V560" s="159">
        <v>66</v>
      </c>
      <c r="W560" s="159">
        <v>74</v>
      </c>
      <c r="X560" s="157">
        <v>20.6</v>
      </c>
    </row>
    <row r="561" spans="1:24" s="154" customFormat="1" ht="11.35">
      <c r="A561" s="152">
        <v>548</v>
      </c>
      <c r="B561" s="152">
        <v>138</v>
      </c>
      <c r="C561" s="152">
        <v>9000</v>
      </c>
      <c r="D561" s="153">
        <v>64.285714285714292</v>
      </c>
      <c r="E561" s="153">
        <v>43.139440251833605</v>
      </c>
      <c r="F561" s="155">
        <v>11779.416000000001</v>
      </c>
      <c r="G561" s="155">
        <v>233583.43960000007</v>
      </c>
      <c r="H561" s="155">
        <v>1668.4531400000005</v>
      </c>
      <c r="I561" s="155">
        <v>2570.6219277550053</v>
      </c>
      <c r="J561" s="155">
        <v>1600</v>
      </c>
      <c r="K561" s="155">
        <v>182000</v>
      </c>
      <c r="L561" s="155">
        <v>1300</v>
      </c>
      <c r="M561" s="155">
        <v>274.84462582579954</v>
      </c>
      <c r="N561" s="156">
        <v>0</v>
      </c>
      <c r="O561" s="156">
        <v>0</v>
      </c>
      <c r="P561" s="156">
        <v>0</v>
      </c>
      <c r="Q561" s="156">
        <v>0</v>
      </c>
      <c r="R561" s="158">
        <v>1</v>
      </c>
      <c r="S561" s="159">
        <v>24</v>
      </c>
      <c r="T561" s="159">
        <v>60</v>
      </c>
      <c r="U561" s="159">
        <v>56</v>
      </c>
      <c r="V561" s="159">
        <v>80</v>
      </c>
      <c r="W561" s="159">
        <v>60</v>
      </c>
      <c r="X561" s="157">
        <v>20.7</v>
      </c>
    </row>
    <row r="562" spans="1:24" s="154" customFormat="1" ht="11.35">
      <c r="A562" s="152">
        <v>549</v>
      </c>
      <c r="B562" s="152">
        <v>204</v>
      </c>
      <c r="C562" s="152">
        <v>16344</v>
      </c>
      <c r="D562" s="153">
        <v>116.74285714285715</v>
      </c>
      <c r="E562" s="153">
        <v>56.850981708976747</v>
      </c>
      <c r="F562" s="155">
        <v>17669.124000000003</v>
      </c>
      <c r="G562" s="155">
        <v>401718.2427</v>
      </c>
      <c r="H562" s="155">
        <v>2869.4160192857144</v>
      </c>
      <c r="I562" s="155">
        <v>4326.6609315755704</v>
      </c>
      <c r="J562" s="155">
        <v>1600</v>
      </c>
      <c r="K562" s="155">
        <v>175950</v>
      </c>
      <c r="L562" s="155">
        <v>1256.7857142857142</v>
      </c>
      <c r="M562" s="155">
        <v>279.59443355772396</v>
      </c>
      <c r="N562" s="156">
        <v>6</v>
      </c>
      <c r="O562" s="156">
        <v>12</v>
      </c>
      <c r="P562" s="156">
        <v>8.5714285714285715E-2</v>
      </c>
      <c r="Q562" s="156">
        <v>0.71455287912136856</v>
      </c>
      <c r="R562" s="158">
        <v>0.99024390243902438</v>
      </c>
      <c r="S562" s="159">
        <v>31</v>
      </c>
      <c r="T562" s="159">
        <v>62</v>
      </c>
      <c r="U562" s="159">
        <v>47</v>
      </c>
      <c r="V562" s="159">
        <v>73</v>
      </c>
      <c r="W562" s="159">
        <v>67</v>
      </c>
      <c r="X562" s="157">
        <v>20.5</v>
      </c>
    </row>
    <row r="563" spans="1:24" s="154" customFormat="1" ht="11.35">
      <c r="A563" s="152">
        <v>550</v>
      </c>
      <c r="B563" s="152">
        <v>168</v>
      </c>
      <c r="C563" s="152">
        <v>12873</v>
      </c>
      <c r="D563" s="153">
        <v>91.95</v>
      </c>
      <c r="E563" s="153">
        <v>42.079972679642083</v>
      </c>
      <c r="F563" s="155">
        <v>14188.842000000002</v>
      </c>
      <c r="G563" s="155">
        <v>265065.11869999999</v>
      </c>
      <c r="H563" s="155">
        <v>1893.3222764285713</v>
      </c>
      <c r="I563" s="155">
        <v>2853.2250565122695</v>
      </c>
      <c r="J563" s="155">
        <v>1600</v>
      </c>
      <c r="K563" s="155">
        <v>177050</v>
      </c>
      <c r="L563" s="155">
        <v>1264.6428571428571</v>
      </c>
      <c r="M563" s="155">
        <v>276.76811766496286</v>
      </c>
      <c r="N563" s="156">
        <v>0</v>
      </c>
      <c r="O563" s="156">
        <v>0</v>
      </c>
      <c r="P563" s="156">
        <v>0</v>
      </c>
      <c r="Q563" s="156">
        <v>0</v>
      </c>
      <c r="R563" s="158">
        <v>1</v>
      </c>
      <c r="S563" s="159">
        <v>29</v>
      </c>
      <c r="T563" s="159">
        <v>63</v>
      </c>
      <c r="U563" s="159">
        <v>48</v>
      </c>
      <c r="V563" s="159">
        <v>83</v>
      </c>
      <c r="W563" s="159">
        <v>57</v>
      </c>
      <c r="X563" s="157">
        <v>20.45</v>
      </c>
    </row>
    <row r="564" spans="1:24" s="154" customFormat="1" ht="11.35">
      <c r="A564" s="152">
        <v>551</v>
      </c>
      <c r="B564" s="152">
        <v>204</v>
      </c>
      <c r="C564" s="152">
        <v>12654</v>
      </c>
      <c r="D564" s="153">
        <v>90.385714285714286</v>
      </c>
      <c r="E564" s="153">
        <v>64.162292621524628</v>
      </c>
      <c r="F564" s="155">
        <v>17669.124000000003</v>
      </c>
      <c r="G564" s="155">
        <v>338478.24670000019</v>
      </c>
      <c r="H564" s="155">
        <v>2417.7017621428586</v>
      </c>
      <c r="I564" s="155">
        <v>3747.1770132403708</v>
      </c>
      <c r="J564" s="155">
        <v>1600</v>
      </c>
      <c r="K564" s="155">
        <v>178100</v>
      </c>
      <c r="L564" s="155">
        <v>1272.1428571428571</v>
      </c>
      <c r="M564" s="155">
        <v>270.04339036981708</v>
      </c>
      <c r="N564" s="156">
        <v>6</v>
      </c>
      <c r="O564" s="156">
        <v>24</v>
      </c>
      <c r="P564" s="156">
        <v>0.17142857142857143</v>
      </c>
      <c r="Q564" s="156">
        <v>0.86451098284843697</v>
      </c>
      <c r="R564" s="158">
        <v>0.98126463700234201</v>
      </c>
      <c r="S564" s="159">
        <v>26</v>
      </c>
      <c r="T564" s="159">
        <v>66</v>
      </c>
      <c r="U564" s="159">
        <v>48</v>
      </c>
      <c r="V564" s="159">
        <v>71</v>
      </c>
      <c r="W564" s="159">
        <v>69</v>
      </c>
      <c r="X564" s="157">
        <v>21.35</v>
      </c>
    </row>
    <row r="565" spans="1:24" s="154" customFormat="1" ht="11.35">
      <c r="A565" s="152">
        <v>552</v>
      </c>
      <c r="B565" s="152">
        <v>81</v>
      </c>
      <c r="C565" s="152">
        <v>5850</v>
      </c>
      <c r="D565" s="153">
        <v>41.785714285714285</v>
      </c>
      <c r="E565" s="153">
        <v>18.999729537751531</v>
      </c>
      <c r="F565" s="155">
        <v>6960.5640000000012</v>
      </c>
      <c r="G565" s="155">
        <v>137137.98380000005</v>
      </c>
      <c r="H565" s="155">
        <v>979.55702714285746</v>
      </c>
      <c r="I565" s="155">
        <v>1401.1177630069869</v>
      </c>
      <c r="J565" s="155">
        <v>1600</v>
      </c>
      <c r="K565" s="155">
        <v>176950</v>
      </c>
      <c r="L565" s="155">
        <v>1263.9285714285713</v>
      </c>
      <c r="M565" s="155">
        <v>269.49645672066816</v>
      </c>
      <c r="N565" s="156">
        <v>0</v>
      </c>
      <c r="O565" s="156">
        <v>0</v>
      </c>
      <c r="P565" s="156">
        <v>0</v>
      </c>
      <c r="Q565" s="156">
        <v>0</v>
      </c>
      <c r="R565" s="158">
        <v>1</v>
      </c>
      <c r="S565" s="159">
        <v>27</v>
      </c>
      <c r="T565" s="159">
        <v>67</v>
      </c>
      <c r="U565" s="159">
        <v>46</v>
      </c>
      <c r="V565" s="159">
        <v>72</v>
      </c>
      <c r="W565" s="159">
        <v>68</v>
      </c>
      <c r="X565" s="157">
        <v>20.3</v>
      </c>
    </row>
    <row r="566" spans="1:24" s="154" customFormat="1" ht="11.35">
      <c r="A566" s="152">
        <v>553</v>
      </c>
      <c r="B566" s="152">
        <v>216</v>
      </c>
      <c r="C566" s="152">
        <v>17766</v>
      </c>
      <c r="D566" s="153">
        <v>126.9</v>
      </c>
      <c r="E566" s="153">
        <v>63.372179176079946</v>
      </c>
      <c r="F566" s="155">
        <v>19007.694000000003</v>
      </c>
      <c r="G566" s="155">
        <v>392696.2809000003</v>
      </c>
      <c r="H566" s="155">
        <v>2804.9734350000022</v>
      </c>
      <c r="I566" s="155">
        <v>4338.689082161397</v>
      </c>
      <c r="J566" s="155">
        <v>1600</v>
      </c>
      <c r="K566" s="155">
        <v>175150</v>
      </c>
      <c r="L566" s="155">
        <v>1251.0714285714287</v>
      </c>
      <c r="M566" s="155">
        <v>247.75741334710489</v>
      </c>
      <c r="N566" s="156">
        <v>3</v>
      </c>
      <c r="O566" s="156">
        <v>3</v>
      </c>
      <c r="P566" s="156">
        <v>2.1428571428571429E-2</v>
      </c>
      <c r="Q566" s="156">
        <v>0.25354627641855498</v>
      </c>
      <c r="R566" s="158">
        <v>0.99754901960784315</v>
      </c>
      <c r="S566" s="159">
        <v>23</v>
      </c>
      <c r="T566" s="159">
        <v>79</v>
      </c>
      <c r="U566" s="159">
        <v>38</v>
      </c>
      <c r="V566" s="159">
        <v>75</v>
      </c>
      <c r="W566" s="159">
        <v>65</v>
      </c>
      <c r="X566" s="157">
        <v>20.399999999999999</v>
      </c>
    </row>
    <row r="567" spans="1:24" s="154" customFormat="1" ht="11.35">
      <c r="A567" s="152">
        <v>554</v>
      </c>
      <c r="B567" s="152">
        <v>171</v>
      </c>
      <c r="C567" s="152">
        <v>12351</v>
      </c>
      <c r="D567" s="153">
        <v>88.221428571428575</v>
      </c>
      <c r="E567" s="153">
        <v>49.499374003329379</v>
      </c>
      <c r="F567" s="155">
        <v>14991.984000000002</v>
      </c>
      <c r="G567" s="155">
        <v>283231.0009000001</v>
      </c>
      <c r="H567" s="155">
        <v>2023.0785778571435</v>
      </c>
      <c r="I567" s="155">
        <v>3227.293482635444</v>
      </c>
      <c r="J567" s="155">
        <v>1600</v>
      </c>
      <c r="K567" s="155">
        <v>173900</v>
      </c>
      <c r="L567" s="155">
        <v>1242.1428571428571</v>
      </c>
      <c r="M567" s="155">
        <v>268.03786298166523</v>
      </c>
      <c r="N567" s="156">
        <v>0</v>
      </c>
      <c r="O567" s="156">
        <v>0</v>
      </c>
      <c r="P567" s="156">
        <v>0</v>
      </c>
      <c r="Q567" s="156">
        <v>0</v>
      </c>
      <c r="R567" s="158">
        <v>1</v>
      </c>
      <c r="S567" s="159">
        <v>30</v>
      </c>
      <c r="T567" s="159">
        <v>69</v>
      </c>
      <c r="U567" s="159">
        <v>41</v>
      </c>
      <c r="V567" s="159">
        <v>75</v>
      </c>
      <c r="W567" s="159">
        <v>65</v>
      </c>
      <c r="X567" s="157">
        <v>19.600000000000001</v>
      </c>
    </row>
    <row r="568" spans="1:24" s="154" customFormat="1" ht="11.35">
      <c r="A568" s="152">
        <v>555</v>
      </c>
      <c r="B568" s="152">
        <v>180</v>
      </c>
      <c r="C568" s="152">
        <v>11922</v>
      </c>
      <c r="D568" s="153">
        <v>85.157142857142858</v>
      </c>
      <c r="E568" s="153">
        <v>50.307296183873397</v>
      </c>
      <c r="F568" s="155">
        <v>16062.840000000002</v>
      </c>
      <c r="G568" s="155">
        <v>305536.03899999999</v>
      </c>
      <c r="H568" s="155">
        <v>2182.4002785714283</v>
      </c>
      <c r="I568" s="155">
        <v>3382.1343681604239</v>
      </c>
      <c r="J568" s="155">
        <v>1600</v>
      </c>
      <c r="K568" s="155">
        <v>180150</v>
      </c>
      <c r="L568" s="155">
        <v>1286.7857142857142</v>
      </c>
      <c r="M568" s="155">
        <v>279.94158655116081</v>
      </c>
      <c r="N568" s="156">
        <v>0</v>
      </c>
      <c r="O568" s="156">
        <v>0</v>
      </c>
      <c r="P568" s="156">
        <v>0</v>
      </c>
      <c r="Q568" s="156">
        <v>0</v>
      </c>
      <c r="R568" s="158">
        <v>1</v>
      </c>
      <c r="S568" s="159">
        <v>27</v>
      </c>
      <c r="T568" s="159">
        <v>59</v>
      </c>
      <c r="U568" s="159">
        <v>54</v>
      </c>
      <c r="V568" s="159">
        <v>75</v>
      </c>
      <c r="W568" s="159">
        <v>65</v>
      </c>
      <c r="X568" s="157">
        <v>20.399999999999999</v>
      </c>
    </row>
    <row r="569" spans="1:24" s="154" customFormat="1" ht="11.35">
      <c r="A569" s="152">
        <v>556</v>
      </c>
      <c r="B569" s="152">
        <v>240</v>
      </c>
      <c r="C569" s="152">
        <v>15123</v>
      </c>
      <c r="D569" s="153">
        <v>108.02142857142857</v>
      </c>
      <c r="E569" s="153">
        <v>67.103749571671443</v>
      </c>
      <c r="F569" s="155">
        <v>20346.264000000003</v>
      </c>
      <c r="G569" s="155">
        <v>397309.88550000021</v>
      </c>
      <c r="H569" s="155">
        <v>2837.92775357143</v>
      </c>
      <c r="I569" s="155">
        <v>4325.9798412925938</v>
      </c>
      <c r="J569" s="155">
        <v>1600</v>
      </c>
      <c r="K569" s="155">
        <v>179450</v>
      </c>
      <c r="L569" s="155">
        <v>1281.7857142857142</v>
      </c>
      <c r="M569" s="155">
        <v>284.56774706938938</v>
      </c>
      <c r="N569" s="156">
        <v>3</v>
      </c>
      <c r="O569" s="156">
        <v>3</v>
      </c>
      <c r="P569" s="156">
        <v>2.1428571428571429E-2</v>
      </c>
      <c r="Q569" s="156">
        <v>0.25354627641855498</v>
      </c>
      <c r="R569" s="158">
        <v>0.99763033175355442</v>
      </c>
      <c r="S569" s="159">
        <v>29</v>
      </c>
      <c r="T569" s="159">
        <v>57</v>
      </c>
      <c r="U569" s="159">
        <v>54</v>
      </c>
      <c r="V569" s="159">
        <v>62</v>
      </c>
      <c r="W569" s="159">
        <v>78</v>
      </c>
      <c r="X569" s="157">
        <v>21.1</v>
      </c>
    </row>
    <row r="570" spans="1:24" s="154" customFormat="1" ht="11.35">
      <c r="A570" s="152">
        <v>557</v>
      </c>
      <c r="B570" s="152">
        <v>138</v>
      </c>
      <c r="C570" s="152">
        <v>8130</v>
      </c>
      <c r="D570" s="153">
        <v>58.071428571428569</v>
      </c>
      <c r="E570" s="153">
        <v>46.041995665381151</v>
      </c>
      <c r="F570" s="155">
        <v>12047.130000000001</v>
      </c>
      <c r="G570" s="155">
        <v>220765.88820000002</v>
      </c>
      <c r="H570" s="155">
        <v>1576.8992014285716</v>
      </c>
      <c r="I570" s="155">
        <v>2675.1623129683103</v>
      </c>
      <c r="J570" s="155">
        <v>1600</v>
      </c>
      <c r="K570" s="155">
        <v>176000</v>
      </c>
      <c r="L570" s="155">
        <v>1257.1428571428571</v>
      </c>
      <c r="M570" s="155">
        <v>283.13325462875258</v>
      </c>
      <c r="N570" s="156">
        <v>0</v>
      </c>
      <c r="O570" s="156">
        <v>0</v>
      </c>
      <c r="P570" s="156">
        <v>0</v>
      </c>
      <c r="Q570" s="156">
        <v>0</v>
      </c>
      <c r="R570" s="158">
        <v>1</v>
      </c>
      <c r="S570" s="159">
        <v>32</v>
      </c>
      <c r="T570" s="159">
        <v>60</v>
      </c>
      <c r="U570" s="159">
        <v>48</v>
      </c>
      <c r="V570" s="159">
        <v>70</v>
      </c>
      <c r="W570" s="159">
        <v>70</v>
      </c>
      <c r="X570" s="157">
        <v>20.2</v>
      </c>
    </row>
    <row r="571" spans="1:24" s="154" customFormat="1" ht="11.35">
      <c r="A571" s="152">
        <v>558</v>
      </c>
      <c r="B571" s="152">
        <v>234</v>
      </c>
      <c r="C571" s="152">
        <v>16101</v>
      </c>
      <c r="D571" s="153">
        <v>115.00714285714285</v>
      </c>
      <c r="E571" s="153">
        <v>72.344151163762675</v>
      </c>
      <c r="F571" s="155">
        <v>20881.692000000003</v>
      </c>
      <c r="G571" s="155">
        <v>442653.20060000004</v>
      </c>
      <c r="H571" s="155">
        <v>3161.8085757142858</v>
      </c>
      <c r="I571" s="155">
        <v>5095.7053190611632</v>
      </c>
      <c r="J571" s="155">
        <v>1600</v>
      </c>
      <c r="K571" s="155">
        <v>181250</v>
      </c>
      <c r="L571" s="155">
        <v>1294.6428571428571</v>
      </c>
      <c r="M571" s="155">
        <v>276.26077429891922</v>
      </c>
      <c r="N571" s="156">
        <v>0</v>
      </c>
      <c r="O571" s="156">
        <v>0</v>
      </c>
      <c r="P571" s="156">
        <v>0</v>
      </c>
      <c r="Q571" s="156">
        <v>0</v>
      </c>
      <c r="R571" s="158">
        <v>1</v>
      </c>
      <c r="S571" s="159">
        <v>25</v>
      </c>
      <c r="T571" s="159">
        <v>60</v>
      </c>
      <c r="U571" s="159">
        <v>55</v>
      </c>
      <c r="V571" s="159">
        <v>88</v>
      </c>
      <c r="W571" s="159">
        <v>52</v>
      </c>
      <c r="X571" s="157">
        <v>21.15</v>
      </c>
    </row>
    <row r="572" spans="1:24" s="154" customFormat="1" ht="11.35">
      <c r="A572" s="152">
        <v>559</v>
      </c>
      <c r="B572" s="152">
        <v>261</v>
      </c>
      <c r="C572" s="152">
        <v>20250</v>
      </c>
      <c r="D572" s="153">
        <v>144.64285714285714</v>
      </c>
      <c r="E572" s="153">
        <v>77.768709972397062</v>
      </c>
      <c r="F572" s="155">
        <v>23291.118000000002</v>
      </c>
      <c r="G572" s="155">
        <v>676913.36170000024</v>
      </c>
      <c r="H572" s="155">
        <v>4835.0954407142872</v>
      </c>
      <c r="I572" s="155">
        <v>6437.8780898172809</v>
      </c>
      <c r="J572" s="155">
        <v>1600</v>
      </c>
      <c r="K572" s="155">
        <v>187700</v>
      </c>
      <c r="L572" s="155">
        <v>1340.7142857142858</v>
      </c>
      <c r="M572" s="155">
        <v>265.97085050740048</v>
      </c>
      <c r="N572" s="156">
        <v>6</v>
      </c>
      <c r="O572" s="156">
        <v>6</v>
      </c>
      <c r="P572" s="156">
        <v>4.2857142857142858E-2</v>
      </c>
      <c r="Q572" s="156">
        <v>0.50709255283710997</v>
      </c>
      <c r="R572" s="158">
        <v>0.99538106235565815</v>
      </c>
      <c r="S572" s="159">
        <v>18</v>
      </c>
      <c r="T572" s="159">
        <v>57</v>
      </c>
      <c r="U572" s="159">
        <v>65</v>
      </c>
      <c r="V572" s="159">
        <v>71</v>
      </c>
      <c r="W572" s="159">
        <v>69</v>
      </c>
      <c r="X572" s="157">
        <v>21.65</v>
      </c>
    </row>
    <row r="573" spans="1:24" s="154" customFormat="1" ht="11.35">
      <c r="A573" s="152">
        <v>560</v>
      </c>
      <c r="B573" s="152">
        <v>105</v>
      </c>
      <c r="C573" s="152">
        <v>6795</v>
      </c>
      <c r="D573" s="153">
        <v>48.535714285714285</v>
      </c>
      <c r="E573" s="153">
        <v>30.908407441427034</v>
      </c>
      <c r="F573" s="155">
        <v>8299.1340000000018</v>
      </c>
      <c r="G573" s="155">
        <v>178151.76860000001</v>
      </c>
      <c r="H573" s="155">
        <v>1272.512632857143</v>
      </c>
      <c r="I573" s="155">
        <v>1938.80947978215</v>
      </c>
      <c r="J573" s="155">
        <v>1600</v>
      </c>
      <c r="K573" s="155">
        <v>179950</v>
      </c>
      <c r="L573" s="155">
        <v>1285.3571428571429</v>
      </c>
      <c r="M573" s="155">
        <v>265.49102252644559</v>
      </c>
      <c r="N573" s="156">
        <v>6</v>
      </c>
      <c r="O573" s="156">
        <v>6</v>
      </c>
      <c r="P573" s="156">
        <v>4.2857142857142858E-2</v>
      </c>
      <c r="Q573" s="156">
        <v>0.50709255283710997</v>
      </c>
      <c r="R573" s="158">
        <v>0.99494949494949492</v>
      </c>
      <c r="S573" s="159">
        <v>23</v>
      </c>
      <c r="T573" s="159">
        <v>67</v>
      </c>
      <c r="U573" s="159">
        <v>50</v>
      </c>
      <c r="V573" s="159">
        <v>77</v>
      </c>
      <c r="W573" s="159">
        <v>63</v>
      </c>
      <c r="X573" s="157">
        <v>19.8</v>
      </c>
    </row>
    <row r="574" spans="1:24" s="154" customFormat="1" ht="11.35">
      <c r="A574" s="152">
        <v>561</v>
      </c>
      <c r="B574" s="152">
        <v>213</v>
      </c>
      <c r="C574" s="152">
        <v>15624</v>
      </c>
      <c r="D574" s="153">
        <v>111.6</v>
      </c>
      <c r="E574" s="153">
        <v>52.375072328721892</v>
      </c>
      <c r="F574" s="155">
        <v>18472.266000000003</v>
      </c>
      <c r="G574" s="155">
        <v>431852.42799999996</v>
      </c>
      <c r="H574" s="155">
        <v>3084.6601999999998</v>
      </c>
      <c r="I574" s="155">
        <v>4395.4384641097095</v>
      </c>
      <c r="J574" s="155">
        <v>1600</v>
      </c>
      <c r="K574" s="155">
        <v>177350</v>
      </c>
      <c r="L574" s="155">
        <v>1266.7857142857142</v>
      </c>
      <c r="M574" s="155">
        <v>270.93036578390883</v>
      </c>
      <c r="N574" s="156">
        <v>3</v>
      </c>
      <c r="O574" s="156">
        <v>3</v>
      </c>
      <c r="P574" s="156">
        <v>2.1428571428571429E-2</v>
      </c>
      <c r="Q574" s="156">
        <v>0.25354627641855498</v>
      </c>
      <c r="R574" s="158">
        <v>0.99763593380614657</v>
      </c>
      <c r="S574" s="159">
        <v>27</v>
      </c>
      <c r="T574" s="159">
        <v>66</v>
      </c>
      <c r="U574" s="159">
        <v>47</v>
      </c>
      <c r="V574" s="159">
        <v>58</v>
      </c>
      <c r="W574" s="159">
        <v>82</v>
      </c>
      <c r="X574" s="157">
        <v>21.15</v>
      </c>
    </row>
    <row r="575" spans="1:24" s="154" customFormat="1" ht="11.35">
      <c r="A575" s="152">
        <v>562</v>
      </c>
      <c r="B575" s="152">
        <v>198</v>
      </c>
      <c r="C575" s="152">
        <v>9339</v>
      </c>
      <c r="D575" s="153">
        <v>66.707142857142856</v>
      </c>
      <c r="E575" s="153">
        <v>51.683666544290944</v>
      </c>
      <c r="F575" s="155">
        <v>15527.412000000002</v>
      </c>
      <c r="G575" s="155">
        <v>234135.22790000011</v>
      </c>
      <c r="H575" s="155">
        <v>1672.3944850000007</v>
      </c>
      <c r="I575" s="155">
        <v>2937.503525792215</v>
      </c>
      <c r="J575" s="155">
        <v>1600</v>
      </c>
      <c r="K575" s="155">
        <v>177650</v>
      </c>
      <c r="L575" s="155">
        <v>1268.9285714285713</v>
      </c>
      <c r="M575" s="155">
        <v>264.94657104543921</v>
      </c>
      <c r="N575" s="156">
        <v>6</v>
      </c>
      <c r="O575" s="156">
        <v>9</v>
      </c>
      <c r="P575" s="156">
        <v>6.4285714285714279E-2</v>
      </c>
      <c r="Q575" s="156">
        <v>0.56531285392783426</v>
      </c>
      <c r="R575" s="158">
        <v>0.99284009546539387</v>
      </c>
      <c r="S575" s="159">
        <v>25</v>
      </c>
      <c r="T575" s="159">
        <v>69</v>
      </c>
      <c r="U575" s="159">
        <v>46</v>
      </c>
      <c r="V575" s="159">
        <v>68</v>
      </c>
      <c r="W575" s="159">
        <v>72</v>
      </c>
      <c r="X575" s="157">
        <v>20.95</v>
      </c>
    </row>
    <row r="576" spans="1:24" s="154" customFormat="1" ht="11.35">
      <c r="A576" s="152">
        <v>563</v>
      </c>
      <c r="B576" s="152">
        <v>228</v>
      </c>
      <c r="C576" s="152">
        <v>13710</v>
      </c>
      <c r="D576" s="153">
        <v>97.928571428571431</v>
      </c>
      <c r="E576" s="153">
        <v>63.468526484074054</v>
      </c>
      <c r="F576" s="155">
        <v>20346.264000000003</v>
      </c>
      <c r="G576" s="155">
        <v>311888.29730000009</v>
      </c>
      <c r="H576" s="155">
        <v>2227.7735521428576</v>
      </c>
      <c r="I576" s="155">
        <v>3602.6884975280368</v>
      </c>
      <c r="J576" s="155">
        <v>1600</v>
      </c>
      <c r="K576" s="155">
        <v>177300</v>
      </c>
      <c r="L576" s="155">
        <v>1266.4285714285713</v>
      </c>
      <c r="M576" s="155">
        <v>267.2429752320802</v>
      </c>
      <c r="N576" s="156">
        <v>0</v>
      </c>
      <c r="O576" s="156">
        <v>0</v>
      </c>
      <c r="P576" s="156">
        <v>0</v>
      </c>
      <c r="Q576" s="156">
        <v>0</v>
      </c>
      <c r="R576" s="158">
        <v>1</v>
      </c>
      <c r="S576" s="159">
        <v>26</v>
      </c>
      <c r="T576" s="159">
        <v>68</v>
      </c>
      <c r="U576" s="159">
        <v>46</v>
      </c>
      <c r="V576" s="159">
        <v>70</v>
      </c>
      <c r="W576" s="159">
        <v>70</v>
      </c>
      <c r="X576" s="157">
        <v>20.9</v>
      </c>
    </row>
    <row r="577" spans="1:24" s="154" customFormat="1" ht="11.35">
      <c r="A577" s="152">
        <v>564</v>
      </c>
      <c r="B577" s="152">
        <v>153</v>
      </c>
      <c r="C577" s="152">
        <v>6363</v>
      </c>
      <c r="D577" s="153">
        <v>45.45</v>
      </c>
      <c r="E577" s="153">
        <v>51.528482729206189</v>
      </c>
      <c r="F577" s="155">
        <v>13653.414000000002</v>
      </c>
      <c r="G577" s="155">
        <v>156002.897</v>
      </c>
      <c r="H577" s="155">
        <v>1114.3064071428571</v>
      </c>
      <c r="I577" s="155">
        <v>2415.8528299349509</v>
      </c>
      <c r="J577" s="155">
        <v>1600</v>
      </c>
      <c r="K577" s="155">
        <v>177650</v>
      </c>
      <c r="L577" s="155">
        <v>1268.9285714285713</v>
      </c>
      <c r="M577" s="155">
        <v>264.94657104543921</v>
      </c>
      <c r="N577" s="156">
        <v>6</v>
      </c>
      <c r="O577" s="156">
        <v>21</v>
      </c>
      <c r="P577" s="156">
        <v>0.15</v>
      </c>
      <c r="Q577" s="156">
        <v>0.83040252006104909</v>
      </c>
      <c r="R577" s="158">
        <v>0.98317307692307687</v>
      </c>
      <c r="S577" s="159">
        <v>25</v>
      </c>
      <c r="T577" s="159">
        <v>69</v>
      </c>
      <c r="U577" s="159">
        <v>46</v>
      </c>
      <c r="V577" s="159">
        <v>67</v>
      </c>
      <c r="W577" s="159">
        <v>73</v>
      </c>
      <c r="X577" s="157">
        <v>20.8</v>
      </c>
    </row>
    <row r="578" spans="1:24" s="154" customFormat="1" ht="11.35">
      <c r="A578" s="152">
        <v>565</v>
      </c>
      <c r="B578" s="152">
        <v>234</v>
      </c>
      <c r="C578" s="152">
        <v>16668</v>
      </c>
      <c r="D578" s="153">
        <v>119.05714285714286</v>
      </c>
      <c r="E578" s="153">
        <v>61.376391710525844</v>
      </c>
      <c r="F578" s="155">
        <v>20881.692000000003</v>
      </c>
      <c r="G578" s="155">
        <v>448940.0177000002</v>
      </c>
      <c r="H578" s="155">
        <v>3206.7144121428587</v>
      </c>
      <c r="I578" s="155">
        <v>4460.2501266486761</v>
      </c>
      <c r="J578" s="155">
        <v>1600</v>
      </c>
      <c r="K578" s="155">
        <v>180950</v>
      </c>
      <c r="L578" s="155">
        <v>1292.5</v>
      </c>
      <c r="M578" s="155">
        <v>282.20132871419571</v>
      </c>
      <c r="N578" s="156">
        <v>0</v>
      </c>
      <c r="O578" s="156">
        <v>0</v>
      </c>
      <c r="P578" s="156">
        <v>0</v>
      </c>
      <c r="Q578" s="156">
        <v>0</v>
      </c>
      <c r="R578" s="158">
        <v>1</v>
      </c>
      <c r="S578" s="159">
        <v>27</v>
      </c>
      <c r="T578" s="159">
        <v>57</v>
      </c>
      <c r="U578" s="159">
        <v>56</v>
      </c>
      <c r="V578" s="159">
        <v>68</v>
      </c>
      <c r="W578" s="159">
        <v>72</v>
      </c>
      <c r="X578" s="157">
        <v>20.95</v>
      </c>
    </row>
    <row r="579" spans="1:24" s="154" customFormat="1" ht="11.35">
      <c r="A579" s="152">
        <v>566</v>
      </c>
      <c r="B579" s="152">
        <v>129</v>
      </c>
      <c r="C579" s="152">
        <v>9546</v>
      </c>
      <c r="D579" s="153">
        <v>68.185714285714283</v>
      </c>
      <c r="E579" s="153">
        <v>30.49627544525541</v>
      </c>
      <c r="F579" s="155">
        <v>10440.846000000001</v>
      </c>
      <c r="G579" s="155">
        <v>193151.18910000011</v>
      </c>
      <c r="H579" s="155">
        <v>1379.6513507142865</v>
      </c>
      <c r="I579" s="155">
        <v>2106.7624146962748</v>
      </c>
      <c r="J579" s="155">
        <v>1600</v>
      </c>
      <c r="K579" s="155">
        <v>172500</v>
      </c>
      <c r="L579" s="155">
        <v>1232.1428571428571</v>
      </c>
      <c r="M579" s="155">
        <v>275.89432267943096</v>
      </c>
      <c r="N579" s="156">
        <v>0</v>
      </c>
      <c r="O579" s="156">
        <v>0</v>
      </c>
      <c r="P579" s="156">
        <v>0</v>
      </c>
      <c r="Q579" s="156">
        <v>0</v>
      </c>
      <c r="R579" s="158">
        <v>1</v>
      </c>
      <c r="S579" s="159">
        <v>34</v>
      </c>
      <c r="T579" s="159">
        <v>65</v>
      </c>
      <c r="U579" s="159">
        <v>41</v>
      </c>
      <c r="V579" s="159">
        <v>84</v>
      </c>
      <c r="W579" s="159">
        <v>56</v>
      </c>
      <c r="X579" s="157">
        <v>20.25</v>
      </c>
    </row>
    <row r="580" spans="1:24" s="154" customFormat="1" ht="11.35">
      <c r="A580" s="152">
        <v>567</v>
      </c>
      <c r="B580" s="152">
        <v>258</v>
      </c>
      <c r="C580" s="152">
        <v>19212</v>
      </c>
      <c r="D580" s="153">
        <v>137.22857142857143</v>
      </c>
      <c r="E580" s="153">
        <v>81.01748126994444</v>
      </c>
      <c r="F580" s="155">
        <v>22220.262000000002</v>
      </c>
      <c r="G580" s="155">
        <v>485497.8517</v>
      </c>
      <c r="H580" s="155">
        <v>3467.8417978571429</v>
      </c>
      <c r="I580" s="155">
        <v>4897.8016242154163</v>
      </c>
      <c r="J580" s="155">
        <v>1600</v>
      </c>
      <c r="K580" s="155">
        <v>183950</v>
      </c>
      <c r="L580" s="155">
        <v>1313.9285714285713</v>
      </c>
      <c r="M580" s="155">
        <v>247.29237764458099</v>
      </c>
      <c r="N580" s="156">
        <v>0</v>
      </c>
      <c r="O580" s="156">
        <v>0</v>
      </c>
      <c r="P580" s="156">
        <v>0</v>
      </c>
      <c r="Q580" s="156">
        <v>0</v>
      </c>
      <c r="R580" s="158">
        <v>1</v>
      </c>
      <c r="S580" s="159">
        <v>15</v>
      </c>
      <c r="T580" s="159">
        <v>72</v>
      </c>
      <c r="U580" s="159">
        <v>53</v>
      </c>
      <c r="V580" s="159">
        <v>75</v>
      </c>
      <c r="W580" s="159">
        <v>65</v>
      </c>
      <c r="X580" s="157">
        <v>21.4</v>
      </c>
    </row>
    <row r="581" spans="1:24" s="154" customFormat="1" ht="11.35">
      <c r="A581" s="152">
        <v>568</v>
      </c>
      <c r="B581" s="152">
        <v>234</v>
      </c>
      <c r="C581" s="152">
        <v>16416</v>
      </c>
      <c r="D581" s="153">
        <v>117.25714285714285</v>
      </c>
      <c r="E581" s="153">
        <v>66.465804636840218</v>
      </c>
      <c r="F581" s="155">
        <v>20613.978000000003</v>
      </c>
      <c r="G581" s="155">
        <v>481196.58010000008</v>
      </c>
      <c r="H581" s="155">
        <v>3437.1184292857147</v>
      </c>
      <c r="I581" s="155">
        <v>5123.3107316197993</v>
      </c>
      <c r="J581" s="155">
        <v>1600</v>
      </c>
      <c r="K581" s="155">
        <v>181100</v>
      </c>
      <c r="L581" s="155">
        <v>1293.5714285714287</v>
      </c>
      <c r="M581" s="155">
        <v>292.46181925947752</v>
      </c>
      <c r="N581" s="156">
        <v>0</v>
      </c>
      <c r="O581" s="156">
        <v>0</v>
      </c>
      <c r="P581" s="156">
        <v>0</v>
      </c>
      <c r="Q581" s="156">
        <v>0</v>
      </c>
      <c r="R581" s="158">
        <v>1</v>
      </c>
      <c r="S581" s="159">
        <v>30</v>
      </c>
      <c r="T581" s="159">
        <v>51</v>
      </c>
      <c r="U581" s="159">
        <v>59</v>
      </c>
      <c r="V581" s="159">
        <v>73</v>
      </c>
      <c r="W581" s="159">
        <v>67</v>
      </c>
      <c r="X581" s="157">
        <v>20.9</v>
      </c>
    </row>
    <row r="582" spans="1:24" s="154" customFormat="1" ht="11.35">
      <c r="A582" s="152">
        <v>569</v>
      </c>
      <c r="B582" s="152">
        <v>222</v>
      </c>
      <c r="C582" s="152">
        <v>13029</v>
      </c>
      <c r="D582" s="153">
        <v>93.064285714285717</v>
      </c>
      <c r="E582" s="153">
        <v>62.268068738143889</v>
      </c>
      <c r="F582" s="155">
        <v>18204.552000000003</v>
      </c>
      <c r="G582" s="155">
        <v>336266.63159999996</v>
      </c>
      <c r="H582" s="155">
        <v>2401.9045114285714</v>
      </c>
      <c r="I582" s="155">
        <v>3872.1806239134362</v>
      </c>
      <c r="J582" s="155">
        <v>1600</v>
      </c>
      <c r="K582" s="155">
        <v>176500</v>
      </c>
      <c r="L582" s="155">
        <v>1260.7142857142858</v>
      </c>
      <c r="M582" s="155">
        <v>264.28849197173668</v>
      </c>
      <c r="N582" s="156">
        <v>0</v>
      </c>
      <c r="O582" s="156">
        <v>0</v>
      </c>
      <c r="P582" s="156">
        <v>0</v>
      </c>
      <c r="Q582" s="156">
        <v>0</v>
      </c>
      <c r="R582" s="158">
        <v>1</v>
      </c>
      <c r="S582" s="159">
        <v>26</v>
      </c>
      <c r="T582" s="159">
        <v>70</v>
      </c>
      <c r="U582" s="159">
        <v>44</v>
      </c>
      <c r="V582" s="159">
        <v>65</v>
      </c>
      <c r="W582" s="159">
        <v>75</v>
      </c>
      <c r="X582" s="157">
        <v>20.85</v>
      </c>
    </row>
    <row r="583" spans="1:24" s="154" customFormat="1" ht="11.35">
      <c r="A583" s="152">
        <v>570</v>
      </c>
      <c r="B583" s="152">
        <v>156</v>
      </c>
      <c r="C583" s="152">
        <v>10761</v>
      </c>
      <c r="D583" s="153">
        <v>76.864285714285714</v>
      </c>
      <c r="E583" s="153">
        <v>43.319660200857768</v>
      </c>
      <c r="F583" s="155">
        <v>13653.414000000002</v>
      </c>
      <c r="G583" s="155">
        <v>244225.0711</v>
      </c>
      <c r="H583" s="155">
        <v>1744.4647935714286</v>
      </c>
      <c r="I583" s="155">
        <v>2766.1464957927465</v>
      </c>
      <c r="J583" s="155">
        <v>1600</v>
      </c>
      <c r="K583" s="155">
        <v>171850</v>
      </c>
      <c r="L583" s="155">
        <v>1227.5</v>
      </c>
      <c r="M583" s="155">
        <v>283.18112006733418</v>
      </c>
      <c r="N583" s="156">
        <v>0</v>
      </c>
      <c r="O583" s="156">
        <v>0</v>
      </c>
      <c r="P583" s="156">
        <v>0</v>
      </c>
      <c r="Q583" s="156">
        <v>0</v>
      </c>
      <c r="R583" s="158">
        <v>1</v>
      </c>
      <c r="S583" s="159">
        <v>37</v>
      </c>
      <c r="T583" s="159">
        <v>61</v>
      </c>
      <c r="U583" s="159">
        <v>42</v>
      </c>
      <c r="V583" s="159">
        <v>65</v>
      </c>
      <c r="W583" s="159">
        <v>75</v>
      </c>
      <c r="X583" s="157">
        <v>20.100000000000001</v>
      </c>
    </row>
    <row r="584" spans="1:24" s="154" customFormat="1" ht="11.35">
      <c r="A584" s="152">
        <v>571</v>
      </c>
      <c r="B584" s="152">
        <v>159</v>
      </c>
      <c r="C584" s="152">
        <v>12093</v>
      </c>
      <c r="D584" s="153">
        <v>86.378571428571433</v>
      </c>
      <c r="E584" s="153">
        <v>41.517001433345882</v>
      </c>
      <c r="F584" s="155">
        <v>13653.414000000002</v>
      </c>
      <c r="G584" s="155">
        <v>296084.24750000006</v>
      </c>
      <c r="H584" s="155">
        <v>2114.8874821428576</v>
      </c>
      <c r="I584" s="155">
        <v>2994.4638729147664</v>
      </c>
      <c r="J584" s="155">
        <v>1600</v>
      </c>
      <c r="K584" s="155">
        <v>177250</v>
      </c>
      <c r="L584" s="155">
        <v>1266.0714285714287</v>
      </c>
      <c r="M584" s="155">
        <v>263.50350202735143</v>
      </c>
      <c r="N584" s="156">
        <v>3</v>
      </c>
      <c r="O584" s="156">
        <v>3</v>
      </c>
      <c r="P584" s="156">
        <v>2.1428571428571429E-2</v>
      </c>
      <c r="Q584" s="156">
        <v>0.25354627641855498</v>
      </c>
      <c r="R584" s="158">
        <v>0.99757869249394671</v>
      </c>
      <c r="S584" s="159">
        <v>25</v>
      </c>
      <c r="T584" s="159">
        <v>70</v>
      </c>
      <c r="U584" s="159">
        <v>45</v>
      </c>
      <c r="V584" s="159">
        <v>68</v>
      </c>
      <c r="W584" s="159">
        <v>72</v>
      </c>
      <c r="X584" s="157">
        <v>20.65</v>
      </c>
    </row>
    <row r="585" spans="1:24" s="154" customFormat="1" ht="11.35">
      <c r="A585" s="152">
        <v>572</v>
      </c>
      <c r="B585" s="152">
        <v>198</v>
      </c>
      <c r="C585" s="152">
        <v>11991</v>
      </c>
      <c r="D585" s="153">
        <v>85.65</v>
      </c>
      <c r="E585" s="153">
        <v>53.867132702711316</v>
      </c>
      <c r="F585" s="155">
        <v>17133.696000000004</v>
      </c>
      <c r="G585" s="155">
        <v>339018.13660000003</v>
      </c>
      <c r="H585" s="155">
        <v>2421.5581185714286</v>
      </c>
      <c r="I585" s="155">
        <v>3538.153317517173</v>
      </c>
      <c r="J585" s="155">
        <v>1600</v>
      </c>
      <c r="K585" s="155">
        <v>183600</v>
      </c>
      <c r="L585" s="155">
        <v>1311.4285714285713</v>
      </c>
      <c r="M585" s="155">
        <v>278.76544749550482</v>
      </c>
      <c r="N585" s="156">
        <v>0</v>
      </c>
      <c r="O585" s="156">
        <v>0</v>
      </c>
      <c r="P585" s="156">
        <v>0</v>
      </c>
      <c r="Q585" s="156">
        <v>0</v>
      </c>
      <c r="R585" s="158">
        <v>1</v>
      </c>
      <c r="S585" s="159">
        <v>24</v>
      </c>
      <c r="T585" s="159">
        <v>56</v>
      </c>
      <c r="U585" s="159">
        <v>60</v>
      </c>
      <c r="V585" s="159">
        <v>75</v>
      </c>
      <c r="W585" s="159">
        <v>65</v>
      </c>
      <c r="X585" s="157">
        <v>20.350000000000001</v>
      </c>
    </row>
    <row r="586" spans="1:24" s="154" customFormat="1" ht="11.35">
      <c r="A586" s="152">
        <v>573</v>
      </c>
      <c r="B586" s="152">
        <v>189</v>
      </c>
      <c r="C586" s="152">
        <v>12537</v>
      </c>
      <c r="D586" s="153">
        <v>89.55</v>
      </c>
      <c r="E586" s="153">
        <v>50.01342625491074</v>
      </c>
      <c r="F586" s="155">
        <v>16598.268000000004</v>
      </c>
      <c r="G586" s="155">
        <v>289928.31280000001</v>
      </c>
      <c r="H586" s="155">
        <v>2070.9165200000002</v>
      </c>
      <c r="I586" s="155">
        <v>3005.5635711289956</v>
      </c>
      <c r="J586" s="155">
        <v>1600</v>
      </c>
      <c r="K586" s="155">
        <v>177950</v>
      </c>
      <c r="L586" s="155">
        <v>1271.0714285714287</v>
      </c>
      <c r="M586" s="155">
        <v>286.51138169306853</v>
      </c>
      <c r="N586" s="156">
        <v>0</v>
      </c>
      <c r="O586" s="156">
        <v>0</v>
      </c>
      <c r="P586" s="156">
        <v>0</v>
      </c>
      <c r="Q586" s="156">
        <v>0</v>
      </c>
      <c r="R586" s="158">
        <v>1</v>
      </c>
      <c r="S586" s="159">
        <v>31</v>
      </c>
      <c r="T586" s="159">
        <v>57</v>
      </c>
      <c r="U586" s="159">
        <v>52</v>
      </c>
      <c r="V586" s="159">
        <v>69</v>
      </c>
      <c r="W586" s="159">
        <v>71</v>
      </c>
      <c r="X586" s="157">
        <v>20.55</v>
      </c>
    </row>
    <row r="587" spans="1:24" s="154" customFormat="1" ht="11.35">
      <c r="A587" s="152">
        <v>574</v>
      </c>
      <c r="B587" s="152">
        <v>243</v>
      </c>
      <c r="C587" s="152">
        <v>17352</v>
      </c>
      <c r="D587" s="153">
        <v>123.94285714285714</v>
      </c>
      <c r="E587" s="153">
        <v>64.162537695890464</v>
      </c>
      <c r="F587" s="155">
        <v>16865.982000000004</v>
      </c>
      <c r="G587" s="155">
        <v>375401.95650000003</v>
      </c>
      <c r="H587" s="155">
        <v>2681.4425464285719</v>
      </c>
      <c r="I587" s="155">
        <v>3590.452206621178</v>
      </c>
      <c r="J587" s="155">
        <v>1600</v>
      </c>
      <c r="K587" s="155">
        <v>174300</v>
      </c>
      <c r="L587" s="155">
        <v>1245</v>
      </c>
      <c r="M587" s="155">
        <v>269.71207669762725</v>
      </c>
      <c r="N587" s="156">
        <v>3</v>
      </c>
      <c r="O587" s="156">
        <v>6</v>
      </c>
      <c r="P587" s="156">
        <v>4.2857142857142858E-2</v>
      </c>
      <c r="Q587" s="156">
        <v>0.35727643956068428</v>
      </c>
      <c r="R587" s="158">
        <v>0.99524940617577196</v>
      </c>
      <c r="S587" s="159">
        <v>30</v>
      </c>
      <c r="T587" s="159">
        <v>68</v>
      </c>
      <c r="U587" s="159">
        <v>42</v>
      </c>
      <c r="V587" s="159">
        <v>70</v>
      </c>
      <c r="W587" s="159">
        <v>70</v>
      </c>
      <c r="X587" s="157">
        <v>21.05</v>
      </c>
    </row>
    <row r="588" spans="1:24" s="154" customFormat="1" ht="11.35">
      <c r="A588" s="152">
        <v>575</v>
      </c>
      <c r="B588" s="152">
        <v>189</v>
      </c>
      <c r="C588" s="152">
        <v>17517</v>
      </c>
      <c r="D588" s="153">
        <v>125.12142857142857</v>
      </c>
      <c r="E588" s="153">
        <v>56.280958592607284</v>
      </c>
      <c r="F588" s="155">
        <v>16598.268000000004</v>
      </c>
      <c r="G588" s="155">
        <v>391394.89340000012</v>
      </c>
      <c r="H588" s="155">
        <v>2795.677810000001</v>
      </c>
      <c r="I588" s="155">
        <v>3855.573721941616</v>
      </c>
      <c r="J588" s="155">
        <v>1600</v>
      </c>
      <c r="K588" s="155">
        <v>178900</v>
      </c>
      <c r="L588" s="155">
        <v>1277.8571428571429</v>
      </c>
      <c r="M588" s="155">
        <v>272.69448399864774</v>
      </c>
      <c r="N588" s="156">
        <v>0</v>
      </c>
      <c r="O588" s="156">
        <v>0</v>
      </c>
      <c r="P588" s="156">
        <v>0</v>
      </c>
      <c r="Q588" s="156">
        <v>0</v>
      </c>
      <c r="R588" s="158">
        <v>1</v>
      </c>
      <c r="S588" s="159">
        <v>26</v>
      </c>
      <c r="T588" s="159">
        <v>64</v>
      </c>
      <c r="U588" s="159">
        <v>50</v>
      </c>
      <c r="V588" s="159">
        <v>82</v>
      </c>
      <c r="W588" s="159">
        <v>58</v>
      </c>
      <c r="X588" s="157">
        <v>20.6</v>
      </c>
    </row>
    <row r="589" spans="1:24" s="154" customFormat="1" ht="11.35">
      <c r="A589" s="152">
        <v>576</v>
      </c>
      <c r="B589" s="152">
        <v>162</v>
      </c>
      <c r="C589" s="152">
        <v>13275</v>
      </c>
      <c r="D589" s="153">
        <v>94.821428571428569</v>
      </c>
      <c r="E589" s="153">
        <v>48.19881903343569</v>
      </c>
      <c r="F589" s="155">
        <v>14188.842000000002</v>
      </c>
      <c r="G589" s="155">
        <v>337908.61079999979</v>
      </c>
      <c r="H589" s="155">
        <v>2413.632934285713</v>
      </c>
      <c r="I589" s="155">
        <v>3654.4726454865381</v>
      </c>
      <c r="J589" s="155">
        <v>1600</v>
      </c>
      <c r="K589" s="155">
        <v>177900</v>
      </c>
      <c r="L589" s="155">
        <v>1270.7142857142858</v>
      </c>
      <c r="M589" s="155">
        <v>283.03250660383537</v>
      </c>
      <c r="N589" s="156">
        <v>6</v>
      </c>
      <c r="O589" s="156">
        <v>15</v>
      </c>
      <c r="P589" s="156">
        <v>0.10714285714285714</v>
      </c>
      <c r="Q589" s="156">
        <v>0.66458651148182102</v>
      </c>
      <c r="R589" s="158">
        <v>0.98800959232613905</v>
      </c>
      <c r="S589" s="159">
        <v>30</v>
      </c>
      <c r="T589" s="159">
        <v>59</v>
      </c>
      <c r="U589" s="159">
        <v>51</v>
      </c>
      <c r="V589" s="159">
        <v>72</v>
      </c>
      <c r="W589" s="159">
        <v>68</v>
      </c>
      <c r="X589" s="157">
        <v>20.85</v>
      </c>
    </row>
    <row r="590" spans="1:24" s="154" customFormat="1" ht="11.35">
      <c r="A590" s="152">
        <v>577</v>
      </c>
      <c r="B590" s="152">
        <v>138</v>
      </c>
      <c r="C590" s="152">
        <v>10482</v>
      </c>
      <c r="D590" s="153">
        <v>74.871428571428567</v>
      </c>
      <c r="E590" s="153">
        <v>35.129532730836992</v>
      </c>
      <c r="F590" s="155">
        <v>12314.844000000003</v>
      </c>
      <c r="G590" s="155">
        <v>257378.75230000014</v>
      </c>
      <c r="H590" s="155">
        <v>1838.4196592857152</v>
      </c>
      <c r="I590" s="155">
        <v>2586.1785728188738</v>
      </c>
      <c r="J590" s="155">
        <v>1600</v>
      </c>
      <c r="K590" s="155">
        <v>177450</v>
      </c>
      <c r="L590" s="155">
        <v>1267.5</v>
      </c>
      <c r="M590" s="155">
        <v>278.15715500000687</v>
      </c>
      <c r="N590" s="156">
        <v>0</v>
      </c>
      <c r="O590" s="156">
        <v>0</v>
      </c>
      <c r="P590" s="156">
        <v>0</v>
      </c>
      <c r="Q590" s="156">
        <v>0</v>
      </c>
      <c r="R590" s="158">
        <v>1</v>
      </c>
      <c r="S590" s="159">
        <v>29</v>
      </c>
      <c r="T590" s="159">
        <v>62</v>
      </c>
      <c r="U590" s="159">
        <v>49</v>
      </c>
      <c r="V590" s="159">
        <v>81</v>
      </c>
      <c r="W590" s="159">
        <v>59</v>
      </c>
      <c r="X590" s="157">
        <v>20.100000000000001</v>
      </c>
    </row>
    <row r="591" spans="1:24" s="154" customFormat="1" ht="11.35">
      <c r="A591" s="152">
        <v>578</v>
      </c>
      <c r="B591" s="152">
        <v>126</v>
      </c>
      <c r="C591" s="152">
        <v>10161</v>
      </c>
      <c r="D591" s="153">
        <v>72.578571428571422</v>
      </c>
      <c r="E591" s="153">
        <v>38.648772232333634</v>
      </c>
      <c r="F591" s="155">
        <v>10976.274000000001</v>
      </c>
      <c r="G591" s="155">
        <v>191176.05470000015</v>
      </c>
      <c r="H591" s="155">
        <v>1365.543247857144</v>
      </c>
      <c r="I591" s="155">
        <v>2171.1896421536649</v>
      </c>
      <c r="J591" s="155">
        <v>1600</v>
      </c>
      <c r="K591" s="155">
        <v>170200</v>
      </c>
      <c r="L591" s="155">
        <v>1215.7142857142858</v>
      </c>
      <c r="M591" s="155">
        <v>272.15405829993864</v>
      </c>
      <c r="N591" s="156">
        <v>0</v>
      </c>
      <c r="O591" s="156">
        <v>0</v>
      </c>
      <c r="P591" s="156">
        <v>0</v>
      </c>
      <c r="Q591" s="156">
        <v>0</v>
      </c>
      <c r="R591" s="158">
        <v>1</v>
      </c>
      <c r="S591" s="159">
        <v>36</v>
      </c>
      <c r="T591" s="159">
        <v>67</v>
      </c>
      <c r="U591" s="159">
        <v>37</v>
      </c>
      <c r="V591" s="159">
        <v>81</v>
      </c>
      <c r="W591" s="159">
        <v>59</v>
      </c>
      <c r="X591" s="157">
        <v>20.100000000000001</v>
      </c>
    </row>
    <row r="592" spans="1:24" s="154" customFormat="1" ht="11.35">
      <c r="A592" s="152">
        <v>579</v>
      </c>
      <c r="B592" s="152">
        <v>198</v>
      </c>
      <c r="C592" s="152">
        <v>15207</v>
      </c>
      <c r="D592" s="153">
        <v>108.62142857142857</v>
      </c>
      <c r="E592" s="153">
        <v>68.014224904143461</v>
      </c>
      <c r="F592" s="155">
        <v>17401.410000000003</v>
      </c>
      <c r="G592" s="155">
        <v>468194.60350000014</v>
      </c>
      <c r="H592" s="155">
        <v>3344.2471678571437</v>
      </c>
      <c r="I592" s="155">
        <v>5045.6815437340892</v>
      </c>
      <c r="J592" s="155">
        <v>1600</v>
      </c>
      <c r="K592" s="155">
        <v>184850</v>
      </c>
      <c r="L592" s="155">
        <v>1320.3571428571429</v>
      </c>
      <c r="M592" s="155">
        <v>256.91140234261394</v>
      </c>
      <c r="N592" s="156">
        <v>0</v>
      </c>
      <c r="O592" s="156">
        <v>0</v>
      </c>
      <c r="P592" s="156">
        <v>0</v>
      </c>
      <c r="Q592" s="156">
        <v>0</v>
      </c>
      <c r="R592" s="158">
        <v>1</v>
      </c>
      <c r="S592" s="159">
        <v>17</v>
      </c>
      <c r="T592" s="159">
        <v>66</v>
      </c>
      <c r="U592" s="159">
        <v>57</v>
      </c>
      <c r="V592" s="159">
        <v>70</v>
      </c>
      <c r="W592" s="159">
        <v>70</v>
      </c>
      <c r="X592" s="157">
        <v>20.9</v>
      </c>
    </row>
    <row r="593" spans="1:24" s="154" customFormat="1" ht="11.35">
      <c r="A593" s="152">
        <v>580</v>
      </c>
      <c r="B593" s="152">
        <v>165</v>
      </c>
      <c r="C593" s="152">
        <v>10302</v>
      </c>
      <c r="D593" s="153">
        <v>73.585714285714289</v>
      </c>
      <c r="E593" s="153">
        <v>43.501589438304286</v>
      </c>
      <c r="F593" s="155">
        <v>13653.414000000002</v>
      </c>
      <c r="G593" s="155">
        <v>253168.20599999998</v>
      </c>
      <c r="H593" s="155">
        <v>1808.3443285714284</v>
      </c>
      <c r="I593" s="155">
        <v>2548.2550388653444</v>
      </c>
      <c r="J593" s="155">
        <v>1600</v>
      </c>
      <c r="K593" s="155">
        <v>181550</v>
      </c>
      <c r="L593" s="155">
        <v>1296.7857142857142</v>
      </c>
      <c r="M593" s="155">
        <v>270.17252110708188</v>
      </c>
      <c r="N593" s="156">
        <v>0</v>
      </c>
      <c r="O593" s="156">
        <v>0</v>
      </c>
      <c r="P593" s="156">
        <v>0</v>
      </c>
      <c r="Q593" s="156">
        <v>0</v>
      </c>
      <c r="R593" s="158">
        <v>1</v>
      </c>
      <c r="S593" s="159">
        <v>23</v>
      </c>
      <c r="T593" s="159">
        <v>63</v>
      </c>
      <c r="U593" s="159">
        <v>54</v>
      </c>
      <c r="V593" s="159">
        <v>70</v>
      </c>
      <c r="W593" s="159">
        <v>70</v>
      </c>
      <c r="X593" s="157">
        <v>21.05</v>
      </c>
    </row>
    <row r="594" spans="1:24" s="154" customFormat="1" ht="11.35">
      <c r="A594" s="152">
        <v>581</v>
      </c>
      <c r="B594" s="152">
        <v>183</v>
      </c>
      <c r="C594" s="152">
        <v>13449</v>
      </c>
      <c r="D594" s="153">
        <v>96.064285714285717</v>
      </c>
      <c r="E594" s="153">
        <v>56.59183797497132</v>
      </c>
      <c r="F594" s="155">
        <v>16330.554000000002</v>
      </c>
      <c r="G594" s="155">
        <v>404056.27830000018</v>
      </c>
      <c r="H594" s="155">
        <v>2886.1162735714297</v>
      </c>
      <c r="I594" s="155">
        <v>4095.9908351988192</v>
      </c>
      <c r="J594" s="155">
        <v>1600</v>
      </c>
      <c r="K594" s="155">
        <v>182000</v>
      </c>
      <c r="L594" s="155">
        <v>1300</v>
      </c>
      <c r="M594" s="155">
        <v>274.84462582579954</v>
      </c>
      <c r="N594" s="156">
        <v>3</v>
      </c>
      <c r="O594" s="156">
        <v>6</v>
      </c>
      <c r="P594" s="156">
        <v>4.2857142857142858E-2</v>
      </c>
      <c r="Q594" s="156">
        <v>0.35727643956068428</v>
      </c>
      <c r="R594" s="158">
        <v>0.99527186761229303</v>
      </c>
      <c r="S594" s="159">
        <v>24</v>
      </c>
      <c r="T594" s="159">
        <v>60</v>
      </c>
      <c r="U594" s="159">
        <v>56</v>
      </c>
      <c r="V594" s="159">
        <v>59</v>
      </c>
      <c r="W594" s="159">
        <v>81</v>
      </c>
      <c r="X594" s="157">
        <v>21.15</v>
      </c>
    </row>
    <row r="595" spans="1:24" s="154" customFormat="1" ht="11.35">
      <c r="A595" s="152">
        <v>582</v>
      </c>
      <c r="B595" s="152">
        <v>195</v>
      </c>
      <c r="C595" s="152">
        <v>12063</v>
      </c>
      <c r="D595" s="153">
        <v>86.164285714285711</v>
      </c>
      <c r="E595" s="153">
        <v>49.88268405519969</v>
      </c>
      <c r="F595" s="155">
        <v>16598.268000000004</v>
      </c>
      <c r="G595" s="155">
        <v>396233.08029999986</v>
      </c>
      <c r="H595" s="155">
        <v>2830.2362878571416</v>
      </c>
      <c r="I595" s="155">
        <v>4232.4211464308974</v>
      </c>
      <c r="J595" s="155">
        <v>1600</v>
      </c>
      <c r="K595" s="155">
        <v>178500</v>
      </c>
      <c r="L595" s="155">
        <v>1275</v>
      </c>
      <c r="M595" s="155">
        <v>271.3873230950382</v>
      </c>
      <c r="N595" s="156">
        <v>0</v>
      </c>
      <c r="O595" s="156">
        <v>0</v>
      </c>
      <c r="P595" s="156">
        <v>0</v>
      </c>
      <c r="Q595" s="156">
        <v>0</v>
      </c>
      <c r="R595" s="158">
        <v>1</v>
      </c>
      <c r="S595" s="159">
        <v>26</v>
      </c>
      <c r="T595" s="159">
        <v>65</v>
      </c>
      <c r="U595" s="159">
        <v>49</v>
      </c>
      <c r="V595" s="159">
        <v>59</v>
      </c>
      <c r="W595" s="159">
        <v>81</v>
      </c>
      <c r="X595" s="157">
        <v>20.8</v>
      </c>
    </row>
    <row r="596" spans="1:24" s="154" customFormat="1" ht="11.35">
      <c r="A596" s="152">
        <v>583</v>
      </c>
      <c r="B596" s="152">
        <v>186</v>
      </c>
      <c r="C596" s="152">
        <v>11715</v>
      </c>
      <c r="D596" s="153">
        <v>83.678571428571431</v>
      </c>
      <c r="E596" s="153">
        <v>53.387044457715703</v>
      </c>
      <c r="F596" s="155">
        <v>15527.412000000002</v>
      </c>
      <c r="G596" s="155">
        <v>316601.55099999998</v>
      </c>
      <c r="H596" s="155">
        <v>2261.4396499999998</v>
      </c>
      <c r="I596" s="155">
        <v>3827.9142026155205</v>
      </c>
      <c r="J596" s="155">
        <v>1600</v>
      </c>
      <c r="K596" s="155">
        <v>176300</v>
      </c>
      <c r="L596" s="155">
        <v>1259.2857142857142</v>
      </c>
      <c r="M596" s="155">
        <v>277.4878125709044</v>
      </c>
      <c r="N596" s="156">
        <v>0</v>
      </c>
      <c r="O596" s="156">
        <v>0</v>
      </c>
      <c r="P596" s="156">
        <v>0</v>
      </c>
      <c r="Q596" s="156">
        <v>0</v>
      </c>
      <c r="R596" s="158">
        <v>1</v>
      </c>
      <c r="S596" s="159">
        <v>30</v>
      </c>
      <c r="T596" s="159">
        <v>63</v>
      </c>
      <c r="U596" s="159">
        <v>47</v>
      </c>
      <c r="V596" s="159">
        <v>72</v>
      </c>
      <c r="W596" s="159">
        <v>68</v>
      </c>
      <c r="X596" s="157">
        <v>20.6</v>
      </c>
    </row>
    <row r="597" spans="1:24" s="154" customFormat="1" ht="11.35">
      <c r="A597" s="152">
        <v>584</v>
      </c>
      <c r="B597" s="152">
        <v>156</v>
      </c>
      <c r="C597" s="152">
        <v>14469</v>
      </c>
      <c r="D597" s="153">
        <v>103.35</v>
      </c>
      <c r="E597" s="153">
        <v>42.843016942314243</v>
      </c>
      <c r="F597" s="155">
        <v>13385.700000000003</v>
      </c>
      <c r="G597" s="155">
        <v>384148.76779999997</v>
      </c>
      <c r="H597" s="155">
        <v>2743.91977</v>
      </c>
      <c r="I597" s="155">
        <v>3616.4543913326879</v>
      </c>
      <c r="J597" s="155">
        <v>1600</v>
      </c>
      <c r="K597" s="155">
        <v>182050</v>
      </c>
      <c r="L597" s="155">
        <v>1300.3571428571429</v>
      </c>
      <c r="M597" s="155">
        <v>278.38798740489199</v>
      </c>
      <c r="N597" s="156">
        <v>0</v>
      </c>
      <c r="O597" s="156">
        <v>0</v>
      </c>
      <c r="P597" s="156">
        <v>0</v>
      </c>
      <c r="Q597" s="156">
        <v>0</v>
      </c>
      <c r="R597" s="158">
        <v>1</v>
      </c>
      <c r="S597" s="159">
        <v>25</v>
      </c>
      <c r="T597" s="159">
        <v>58</v>
      </c>
      <c r="U597" s="159">
        <v>57</v>
      </c>
      <c r="V597" s="159">
        <v>74</v>
      </c>
      <c r="W597" s="159">
        <v>66</v>
      </c>
      <c r="X597" s="157">
        <v>20.7</v>
      </c>
    </row>
    <row r="598" spans="1:24" s="154" customFormat="1" ht="11.35">
      <c r="A598" s="152">
        <v>585</v>
      </c>
      <c r="B598" s="152">
        <v>156</v>
      </c>
      <c r="C598" s="152">
        <v>9003</v>
      </c>
      <c r="D598" s="153">
        <v>64.307142857142864</v>
      </c>
      <c r="E598" s="153">
        <v>45.504667549125372</v>
      </c>
      <c r="F598" s="155">
        <v>12850.272000000003</v>
      </c>
      <c r="G598" s="155">
        <v>228248.49450000006</v>
      </c>
      <c r="H598" s="155">
        <v>1630.3463892857146</v>
      </c>
      <c r="I598" s="155">
        <v>2707.7231353696925</v>
      </c>
      <c r="J598" s="155">
        <v>1600</v>
      </c>
      <c r="K598" s="155">
        <v>174350</v>
      </c>
      <c r="L598" s="155">
        <v>1245.3571428571429</v>
      </c>
      <c r="M598" s="155">
        <v>273.39435957585715</v>
      </c>
      <c r="N598" s="156">
        <v>6</v>
      </c>
      <c r="O598" s="156">
        <v>9</v>
      </c>
      <c r="P598" s="156">
        <v>6.4285714285714279E-2</v>
      </c>
      <c r="Q598" s="156">
        <v>0.56531285392783426</v>
      </c>
      <c r="R598" s="158">
        <v>0.99261083743842371</v>
      </c>
      <c r="S598" s="159">
        <v>31</v>
      </c>
      <c r="T598" s="159">
        <v>66</v>
      </c>
      <c r="U598" s="159">
        <v>43</v>
      </c>
      <c r="V598" s="159">
        <v>71</v>
      </c>
      <c r="W598" s="159">
        <v>69</v>
      </c>
      <c r="X598" s="157">
        <v>20.3</v>
      </c>
    </row>
    <row r="599" spans="1:24" s="154" customFormat="1" ht="11.35">
      <c r="A599" s="152">
        <v>586</v>
      </c>
      <c r="B599" s="152">
        <v>120</v>
      </c>
      <c r="C599" s="152">
        <v>8724</v>
      </c>
      <c r="D599" s="153">
        <v>62.314285714285717</v>
      </c>
      <c r="E599" s="153">
        <v>32.495508425495508</v>
      </c>
      <c r="F599" s="155">
        <v>10173.132000000001</v>
      </c>
      <c r="G599" s="155">
        <v>174729.49130000008</v>
      </c>
      <c r="H599" s="155">
        <v>1248.0677950000006</v>
      </c>
      <c r="I599" s="155">
        <v>2080.0402697376085</v>
      </c>
      <c r="J599" s="155">
        <v>1600</v>
      </c>
      <c r="K599" s="155">
        <v>171750</v>
      </c>
      <c r="L599" s="155">
        <v>1226.7857142857142</v>
      </c>
      <c r="M599" s="155">
        <v>275.98161719915367</v>
      </c>
      <c r="N599" s="156">
        <v>3</v>
      </c>
      <c r="O599" s="156">
        <v>3</v>
      </c>
      <c r="P599" s="156">
        <v>2.1428571428571429E-2</v>
      </c>
      <c r="Q599" s="156">
        <v>0.25354627641855498</v>
      </c>
      <c r="R599" s="158">
        <v>0.99748110831234249</v>
      </c>
      <c r="S599" s="159">
        <v>35</v>
      </c>
      <c r="T599" s="159">
        <v>65</v>
      </c>
      <c r="U599" s="159">
        <v>40</v>
      </c>
      <c r="V599" s="159">
        <v>80</v>
      </c>
      <c r="W599" s="159">
        <v>60</v>
      </c>
      <c r="X599" s="157">
        <v>19.850000000000001</v>
      </c>
    </row>
    <row r="600" spans="1:24" s="154" customFormat="1" ht="11.35">
      <c r="A600" s="152">
        <v>587</v>
      </c>
      <c r="B600" s="152">
        <v>192</v>
      </c>
      <c r="C600" s="152">
        <v>13080</v>
      </c>
      <c r="D600" s="153">
        <v>93.428571428571431</v>
      </c>
      <c r="E600" s="153">
        <v>59.072951223803145</v>
      </c>
      <c r="F600" s="155">
        <v>16598.268000000004</v>
      </c>
      <c r="G600" s="155">
        <v>291061.63539999997</v>
      </c>
      <c r="H600" s="155">
        <v>2079.0116814285711</v>
      </c>
      <c r="I600" s="155">
        <v>3473.0606333169617</v>
      </c>
      <c r="J600" s="155">
        <v>1600</v>
      </c>
      <c r="K600" s="155">
        <v>173700</v>
      </c>
      <c r="L600" s="155">
        <v>1240.7142857142858</v>
      </c>
      <c r="M600" s="155">
        <v>280.96606942574198</v>
      </c>
      <c r="N600" s="156">
        <v>3</v>
      </c>
      <c r="O600" s="156">
        <v>3</v>
      </c>
      <c r="P600" s="156">
        <v>2.1428571428571429E-2</v>
      </c>
      <c r="Q600" s="156">
        <v>0.25354627641855498</v>
      </c>
      <c r="R600" s="158">
        <v>0.99755501222493881</v>
      </c>
      <c r="S600" s="159">
        <v>34</v>
      </c>
      <c r="T600" s="159">
        <v>62</v>
      </c>
      <c r="U600" s="159">
        <v>44</v>
      </c>
      <c r="V600" s="159">
        <v>71</v>
      </c>
      <c r="W600" s="159">
        <v>69</v>
      </c>
      <c r="X600" s="157">
        <v>20.45</v>
      </c>
    </row>
    <row r="601" spans="1:24" s="154" customFormat="1" ht="11.35">
      <c r="A601" s="152">
        <v>588</v>
      </c>
      <c r="B601" s="152">
        <v>156</v>
      </c>
      <c r="C601" s="152">
        <v>11853</v>
      </c>
      <c r="D601" s="153">
        <v>84.664285714285711</v>
      </c>
      <c r="E601" s="153">
        <v>39.987877788021237</v>
      </c>
      <c r="F601" s="155">
        <v>13117.986000000003</v>
      </c>
      <c r="G601" s="155">
        <v>294492.83650000009</v>
      </c>
      <c r="H601" s="155">
        <v>2103.5202607142865</v>
      </c>
      <c r="I601" s="155">
        <v>3140.3971187414295</v>
      </c>
      <c r="J601" s="155">
        <v>1600</v>
      </c>
      <c r="K601" s="155">
        <v>175600</v>
      </c>
      <c r="L601" s="155">
        <v>1254.2857142857142</v>
      </c>
      <c r="M601" s="155">
        <v>281.66295194697881</v>
      </c>
      <c r="N601" s="156">
        <v>6</v>
      </c>
      <c r="O601" s="156">
        <v>6</v>
      </c>
      <c r="P601" s="156">
        <v>4.2857142857142858E-2</v>
      </c>
      <c r="Q601" s="156">
        <v>0.50709255283710997</v>
      </c>
      <c r="R601" s="158">
        <v>0.99502487562189046</v>
      </c>
      <c r="S601" s="159">
        <v>32</v>
      </c>
      <c r="T601" s="159">
        <v>61</v>
      </c>
      <c r="U601" s="159">
        <v>47</v>
      </c>
      <c r="V601" s="159">
        <v>70</v>
      </c>
      <c r="W601" s="159">
        <v>70</v>
      </c>
      <c r="X601" s="157">
        <v>20.100000000000001</v>
      </c>
    </row>
    <row r="602" spans="1:24" s="154" customFormat="1" ht="11.35">
      <c r="A602" s="152">
        <v>589</v>
      </c>
      <c r="B602" s="152">
        <v>165</v>
      </c>
      <c r="C602" s="152">
        <v>12018</v>
      </c>
      <c r="D602" s="153">
        <v>85.842857142857142</v>
      </c>
      <c r="E602" s="153">
        <v>54.418742992651978</v>
      </c>
      <c r="F602" s="155">
        <v>14188.842000000002</v>
      </c>
      <c r="G602" s="155">
        <v>278859.82620000001</v>
      </c>
      <c r="H602" s="155">
        <v>1991.8559014285715</v>
      </c>
      <c r="I602" s="155">
        <v>3081.7759231571631</v>
      </c>
      <c r="J602" s="155">
        <v>1600</v>
      </c>
      <c r="K602" s="155">
        <v>178350</v>
      </c>
      <c r="L602" s="155">
        <v>1273.9285714285713</v>
      </c>
      <c r="M602" s="155">
        <v>260.22042794570672</v>
      </c>
      <c r="N602" s="156">
        <v>3</v>
      </c>
      <c r="O602" s="156">
        <v>6</v>
      </c>
      <c r="P602" s="156">
        <v>4.2857142857142858E-2</v>
      </c>
      <c r="Q602" s="156">
        <v>0.35727643956068428</v>
      </c>
      <c r="R602" s="158">
        <v>0.99499999999999988</v>
      </c>
      <c r="S602" s="159">
        <v>23</v>
      </c>
      <c r="T602" s="159">
        <v>71</v>
      </c>
      <c r="U602" s="159">
        <v>46</v>
      </c>
      <c r="V602" s="159">
        <v>74</v>
      </c>
      <c r="W602" s="159">
        <v>66</v>
      </c>
      <c r="X602" s="157">
        <v>20</v>
      </c>
    </row>
    <row r="603" spans="1:24" s="154" customFormat="1" ht="11.35">
      <c r="A603" s="152">
        <v>590</v>
      </c>
      <c r="B603" s="152">
        <v>159</v>
      </c>
      <c r="C603" s="152">
        <v>10689</v>
      </c>
      <c r="D603" s="153">
        <v>76.349999999999994</v>
      </c>
      <c r="E603" s="153">
        <v>49.336157884660452</v>
      </c>
      <c r="F603" s="155">
        <v>13385.700000000003</v>
      </c>
      <c r="G603" s="155">
        <v>281615.79310000013</v>
      </c>
      <c r="H603" s="155">
        <v>2011.5413792857153</v>
      </c>
      <c r="I603" s="155">
        <v>3056.9605145989422</v>
      </c>
      <c r="J603" s="155">
        <v>1600</v>
      </c>
      <c r="K603" s="155">
        <v>179300</v>
      </c>
      <c r="L603" s="155">
        <v>1280.7142857142858</v>
      </c>
      <c r="M603" s="155">
        <v>273.96539942521923</v>
      </c>
      <c r="N603" s="156">
        <v>0</v>
      </c>
      <c r="O603" s="156">
        <v>0</v>
      </c>
      <c r="P603" s="156">
        <v>0</v>
      </c>
      <c r="Q603" s="156">
        <v>0</v>
      </c>
      <c r="R603" s="158">
        <v>1</v>
      </c>
      <c r="S603" s="159">
        <v>26</v>
      </c>
      <c r="T603" s="159">
        <v>63</v>
      </c>
      <c r="U603" s="159">
        <v>51</v>
      </c>
      <c r="V603" s="159">
        <v>67</v>
      </c>
      <c r="W603" s="159">
        <v>73</v>
      </c>
      <c r="X603" s="157">
        <v>20.6</v>
      </c>
    </row>
    <row r="604" spans="1:24" s="154" customFormat="1" ht="11.35">
      <c r="A604" s="152">
        <v>591</v>
      </c>
      <c r="B604" s="152">
        <v>141</v>
      </c>
      <c r="C604" s="152">
        <v>8715</v>
      </c>
      <c r="D604" s="153">
        <v>62.25</v>
      </c>
      <c r="E604" s="153">
        <v>41.765209610547267</v>
      </c>
      <c r="F604" s="155">
        <v>10976.274000000001</v>
      </c>
      <c r="G604" s="155">
        <v>183474.81530000013</v>
      </c>
      <c r="H604" s="155">
        <v>1310.534395000001</v>
      </c>
      <c r="I604" s="155">
        <v>1992.2851957986145</v>
      </c>
      <c r="J604" s="155">
        <v>1600</v>
      </c>
      <c r="K604" s="155">
        <v>178300</v>
      </c>
      <c r="L604" s="155">
        <v>1273.5714285714287</v>
      </c>
      <c r="M604" s="155">
        <v>284.32950645782245</v>
      </c>
      <c r="N604" s="156">
        <v>3</v>
      </c>
      <c r="O604" s="156">
        <v>6</v>
      </c>
      <c r="P604" s="156">
        <v>4.2857142857142858E-2</v>
      </c>
      <c r="Q604" s="156">
        <v>0.35727643956068428</v>
      </c>
      <c r="R604" s="158">
        <v>0.99509803921568618</v>
      </c>
      <c r="S604" s="159">
        <v>30</v>
      </c>
      <c r="T604" s="159">
        <v>58</v>
      </c>
      <c r="U604" s="159">
        <v>52</v>
      </c>
      <c r="V604" s="159">
        <v>71</v>
      </c>
      <c r="W604" s="159">
        <v>69</v>
      </c>
      <c r="X604" s="157">
        <v>20.399999999999999</v>
      </c>
    </row>
    <row r="605" spans="1:24" s="154" customFormat="1" ht="11.35">
      <c r="A605" s="152">
        <v>592</v>
      </c>
      <c r="B605" s="152">
        <v>279</v>
      </c>
      <c r="C605" s="152">
        <v>20007</v>
      </c>
      <c r="D605" s="153">
        <v>142.90714285714284</v>
      </c>
      <c r="E605" s="153">
        <v>64.283644879333409</v>
      </c>
      <c r="F605" s="155">
        <v>24094.260000000002</v>
      </c>
      <c r="G605" s="155">
        <v>500668.31170000002</v>
      </c>
      <c r="H605" s="155">
        <v>3576.2022264285715</v>
      </c>
      <c r="I605" s="155">
        <v>4778.2347545226185</v>
      </c>
      <c r="J605" s="155">
        <v>1600</v>
      </c>
      <c r="K605" s="155">
        <v>180200</v>
      </c>
      <c r="L605" s="155">
        <v>1287.1428571428571</v>
      </c>
      <c r="M605" s="155">
        <v>283.43800335730145</v>
      </c>
      <c r="N605" s="156">
        <v>0</v>
      </c>
      <c r="O605" s="156">
        <v>0</v>
      </c>
      <c r="P605" s="156">
        <v>0</v>
      </c>
      <c r="Q605" s="156">
        <v>0</v>
      </c>
      <c r="R605" s="158">
        <v>1</v>
      </c>
      <c r="S605" s="159">
        <v>28</v>
      </c>
      <c r="T605" s="159">
        <v>57</v>
      </c>
      <c r="U605" s="159">
        <v>55</v>
      </c>
      <c r="V605" s="159">
        <v>68</v>
      </c>
      <c r="W605" s="159">
        <v>72</v>
      </c>
      <c r="X605" s="157">
        <v>21.3</v>
      </c>
    </row>
    <row r="606" spans="1:24" s="154" customFormat="1" ht="11.35">
      <c r="A606" s="152">
        <v>593</v>
      </c>
      <c r="B606" s="152">
        <v>114</v>
      </c>
      <c r="C606" s="152">
        <v>8856</v>
      </c>
      <c r="D606" s="153">
        <v>63.25714285714286</v>
      </c>
      <c r="E606" s="153">
        <v>30.561265611992951</v>
      </c>
      <c r="F606" s="155">
        <v>10173.132000000001</v>
      </c>
      <c r="G606" s="155">
        <v>248234.83190000011</v>
      </c>
      <c r="H606" s="155">
        <v>1773.1059421428579</v>
      </c>
      <c r="I606" s="155">
        <v>2563.5831718800441</v>
      </c>
      <c r="J606" s="155">
        <v>1600</v>
      </c>
      <c r="K606" s="155">
        <v>177000</v>
      </c>
      <c r="L606" s="155">
        <v>1264.2857142857142</v>
      </c>
      <c r="M606" s="155">
        <v>273.1567206551112</v>
      </c>
      <c r="N606" s="156">
        <v>0</v>
      </c>
      <c r="O606" s="156">
        <v>0</v>
      </c>
      <c r="P606" s="156">
        <v>0</v>
      </c>
      <c r="Q606" s="156">
        <v>0</v>
      </c>
      <c r="R606" s="158">
        <v>1</v>
      </c>
      <c r="S606" s="159">
        <v>28</v>
      </c>
      <c r="T606" s="159">
        <v>65</v>
      </c>
      <c r="U606" s="159">
        <v>47</v>
      </c>
      <c r="V606" s="159">
        <v>68</v>
      </c>
      <c r="W606" s="159">
        <v>72</v>
      </c>
      <c r="X606" s="157">
        <v>20.65</v>
      </c>
    </row>
    <row r="607" spans="1:24" s="154" customFormat="1" ht="11.35">
      <c r="A607" s="152">
        <v>594</v>
      </c>
      <c r="B607" s="152">
        <v>243</v>
      </c>
      <c r="C607" s="152">
        <v>15186</v>
      </c>
      <c r="D607" s="153">
        <v>108.47142857142858</v>
      </c>
      <c r="E607" s="153">
        <v>74.169884991626617</v>
      </c>
      <c r="F607" s="155">
        <v>21684.834000000003</v>
      </c>
      <c r="G607" s="155">
        <v>448209.75340000016</v>
      </c>
      <c r="H607" s="155">
        <v>3201.4982385714297</v>
      </c>
      <c r="I607" s="155">
        <v>4940.9893894214583</v>
      </c>
      <c r="J607" s="155">
        <v>1600</v>
      </c>
      <c r="K607" s="155">
        <v>183750</v>
      </c>
      <c r="L607" s="155">
        <v>1312.5</v>
      </c>
      <c r="M607" s="155">
        <v>289.07723445822296</v>
      </c>
      <c r="N607" s="156">
        <v>0</v>
      </c>
      <c r="O607" s="156">
        <v>0</v>
      </c>
      <c r="P607" s="156">
        <v>0</v>
      </c>
      <c r="Q607" s="156">
        <v>0</v>
      </c>
      <c r="R607" s="158">
        <v>1</v>
      </c>
      <c r="S607" s="159">
        <v>27</v>
      </c>
      <c r="T607" s="159">
        <v>50</v>
      </c>
      <c r="U607" s="159">
        <v>63</v>
      </c>
      <c r="V607" s="159">
        <v>68</v>
      </c>
      <c r="W607" s="159">
        <v>72</v>
      </c>
      <c r="X607" s="157">
        <v>20.9</v>
      </c>
    </row>
    <row r="608" spans="1:24" s="154" customFormat="1" ht="11.35">
      <c r="A608" s="152">
        <v>595</v>
      </c>
      <c r="B608" s="152">
        <v>171</v>
      </c>
      <c r="C608" s="152">
        <v>10938</v>
      </c>
      <c r="D608" s="153">
        <v>78.128571428571433</v>
      </c>
      <c r="E608" s="153">
        <v>47.110743990976729</v>
      </c>
      <c r="F608" s="155">
        <v>14991.984000000002</v>
      </c>
      <c r="G608" s="155">
        <v>251163.32560000001</v>
      </c>
      <c r="H608" s="155">
        <v>1794.0237542857144</v>
      </c>
      <c r="I608" s="155">
        <v>2747.062946446214</v>
      </c>
      <c r="J608" s="155">
        <v>1600</v>
      </c>
      <c r="K608" s="155">
        <v>174900</v>
      </c>
      <c r="L608" s="155">
        <v>1249.2857142857142</v>
      </c>
      <c r="M608" s="155">
        <v>285.68897626852282</v>
      </c>
      <c r="N608" s="156">
        <v>0</v>
      </c>
      <c r="O608" s="156">
        <v>0</v>
      </c>
      <c r="P608" s="156">
        <v>0</v>
      </c>
      <c r="Q608" s="156">
        <v>0</v>
      </c>
      <c r="R608" s="158">
        <v>1</v>
      </c>
      <c r="S608" s="159">
        <v>34</v>
      </c>
      <c r="T608" s="159">
        <v>59</v>
      </c>
      <c r="U608" s="159">
        <v>47</v>
      </c>
      <c r="V608" s="159">
        <v>70</v>
      </c>
      <c r="W608" s="159">
        <v>70</v>
      </c>
      <c r="X608" s="157">
        <v>20.100000000000001</v>
      </c>
    </row>
    <row r="609" spans="1:24" s="154" customFormat="1" ht="11.35">
      <c r="A609" s="152">
        <v>596</v>
      </c>
      <c r="B609" s="152">
        <v>165</v>
      </c>
      <c r="C609" s="152">
        <v>10155</v>
      </c>
      <c r="D609" s="153">
        <v>72.535714285714292</v>
      </c>
      <c r="E609" s="153">
        <v>52.891828082449486</v>
      </c>
      <c r="F609" s="155">
        <v>14456.556000000002</v>
      </c>
      <c r="G609" s="155">
        <v>253308.01220000003</v>
      </c>
      <c r="H609" s="155">
        <v>1809.3429442857146</v>
      </c>
      <c r="I609" s="155">
        <v>2994.5257971228439</v>
      </c>
      <c r="J609" s="155">
        <v>1600</v>
      </c>
      <c r="K609" s="155">
        <v>178550</v>
      </c>
      <c r="L609" s="155">
        <v>1275.3571428571429</v>
      </c>
      <c r="M609" s="155">
        <v>301.22629633431529</v>
      </c>
      <c r="N609" s="156">
        <v>6</v>
      </c>
      <c r="O609" s="156">
        <v>18</v>
      </c>
      <c r="P609" s="156">
        <v>0.12857142857142856</v>
      </c>
      <c r="Q609" s="156">
        <v>0.70805089788654629</v>
      </c>
      <c r="R609" s="158">
        <v>0.98533007334963318</v>
      </c>
      <c r="S609" s="159">
        <v>35</v>
      </c>
      <c r="T609" s="159">
        <v>48</v>
      </c>
      <c r="U609" s="159">
        <v>57</v>
      </c>
      <c r="V609" s="159">
        <v>67</v>
      </c>
      <c r="W609" s="159">
        <v>73</v>
      </c>
      <c r="X609" s="157">
        <v>20.45</v>
      </c>
    </row>
    <row r="610" spans="1:24" s="154" customFormat="1" ht="11.35">
      <c r="A610" s="152">
        <v>597</v>
      </c>
      <c r="B610" s="152">
        <v>150</v>
      </c>
      <c r="C610" s="152">
        <v>11253</v>
      </c>
      <c r="D610" s="153">
        <v>80.378571428571433</v>
      </c>
      <c r="E610" s="153">
        <v>47.335093200544286</v>
      </c>
      <c r="F610" s="155">
        <v>12850.272000000003</v>
      </c>
      <c r="G610" s="155">
        <v>312657.23139999993</v>
      </c>
      <c r="H610" s="155">
        <v>2233.2659385714283</v>
      </c>
      <c r="I610" s="155">
        <v>3206.067659317107</v>
      </c>
      <c r="J610" s="155">
        <v>1600</v>
      </c>
      <c r="K610" s="155">
        <v>181450</v>
      </c>
      <c r="L610" s="155">
        <v>1296.0714285714287</v>
      </c>
      <c r="M610" s="155">
        <v>290.12945864720979</v>
      </c>
      <c r="N610" s="156">
        <v>3</v>
      </c>
      <c r="O610" s="156">
        <v>3</v>
      </c>
      <c r="P610" s="156">
        <v>2.1428571428571429E-2</v>
      </c>
      <c r="Q610" s="156">
        <v>0.25354627641855498</v>
      </c>
      <c r="R610" s="158">
        <v>0.99755501222493881</v>
      </c>
      <c r="S610" s="159">
        <v>29</v>
      </c>
      <c r="T610" s="159">
        <v>52</v>
      </c>
      <c r="U610" s="159">
        <v>59</v>
      </c>
      <c r="V610" s="159">
        <v>72</v>
      </c>
      <c r="W610" s="159">
        <v>68</v>
      </c>
      <c r="X610" s="157">
        <v>20.45</v>
      </c>
    </row>
    <row r="611" spans="1:24" s="154" customFormat="1" ht="11.35">
      <c r="A611" s="152">
        <v>598</v>
      </c>
      <c r="B611" s="152">
        <v>135</v>
      </c>
      <c r="C611" s="152">
        <v>11085</v>
      </c>
      <c r="D611" s="153">
        <v>79.178571428571431</v>
      </c>
      <c r="E611" s="153">
        <v>37.974104743074939</v>
      </c>
      <c r="F611" s="155">
        <v>11243.988000000001</v>
      </c>
      <c r="G611" s="155">
        <v>268436.82780000026</v>
      </c>
      <c r="H611" s="155">
        <v>1917.4059128571448</v>
      </c>
      <c r="I611" s="155">
        <v>2606.2171919315515</v>
      </c>
      <c r="J611" s="155">
        <v>1600</v>
      </c>
      <c r="K611" s="155">
        <v>179750</v>
      </c>
      <c r="L611" s="155">
        <v>1283.9285714285713</v>
      </c>
      <c r="M611" s="155">
        <v>278.76060854367933</v>
      </c>
      <c r="N611" s="156">
        <v>3</v>
      </c>
      <c r="O611" s="156">
        <v>3</v>
      </c>
      <c r="P611" s="156">
        <v>2.1428571428571429E-2</v>
      </c>
      <c r="Q611" s="156">
        <v>0.25354627641855498</v>
      </c>
      <c r="R611" s="158">
        <v>0.99758454106280192</v>
      </c>
      <c r="S611" s="159">
        <v>27</v>
      </c>
      <c r="T611" s="159">
        <v>60</v>
      </c>
      <c r="U611" s="159">
        <v>53</v>
      </c>
      <c r="V611" s="159">
        <v>72</v>
      </c>
      <c r="W611" s="159">
        <v>68</v>
      </c>
      <c r="X611" s="157">
        <v>20.7</v>
      </c>
    </row>
    <row r="612" spans="1:24" s="154" customFormat="1" ht="11.35">
      <c r="A612" s="152">
        <v>599</v>
      </c>
      <c r="B612" s="152">
        <v>201</v>
      </c>
      <c r="C612" s="152">
        <v>17904</v>
      </c>
      <c r="D612" s="153">
        <v>127.88571428571429</v>
      </c>
      <c r="E612" s="153">
        <v>61.648234609122241</v>
      </c>
      <c r="F612" s="155">
        <v>17133.696000000004</v>
      </c>
      <c r="G612" s="155">
        <v>434467.10139999993</v>
      </c>
      <c r="H612" s="155">
        <v>3103.3364385714281</v>
      </c>
      <c r="I612" s="155">
        <v>4474.8669180776578</v>
      </c>
      <c r="J612" s="155">
        <v>1600</v>
      </c>
      <c r="K612" s="155">
        <v>175900</v>
      </c>
      <c r="L612" s="155">
        <v>1256.4285714285713</v>
      </c>
      <c r="M612" s="155">
        <v>276.00977833937657</v>
      </c>
      <c r="N612" s="156">
        <v>3</v>
      </c>
      <c r="O612" s="156">
        <v>3</v>
      </c>
      <c r="P612" s="156">
        <v>2.1428571428571429E-2</v>
      </c>
      <c r="Q612" s="156">
        <v>0.25354627641855498</v>
      </c>
      <c r="R612" s="158">
        <v>0.99757281553398058</v>
      </c>
      <c r="S612" s="159">
        <v>30</v>
      </c>
      <c r="T612" s="159">
        <v>64</v>
      </c>
      <c r="U612" s="159">
        <v>46</v>
      </c>
      <c r="V612" s="159">
        <v>67</v>
      </c>
      <c r="W612" s="159">
        <v>73</v>
      </c>
      <c r="X612" s="157">
        <v>20.6</v>
      </c>
    </row>
    <row r="613" spans="1:24" s="154" customFormat="1" ht="11.35">
      <c r="A613" s="152">
        <v>600</v>
      </c>
      <c r="B613" s="152">
        <v>132</v>
      </c>
      <c r="C613" s="152">
        <v>11658</v>
      </c>
      <c r="D613" s="153">
        <v>83.271428571428572</v>
      </c>
      <c r="E613" s="153">
        <v>35.821267517741397</v>
      </c>
      <c r="F613" s="155">
        <v>11511.702000000001</v>
      </c>
      <c r="G613" s="155">
        <v>313119.78169999999</v>
      </c>
      <c r="H613" s="155">
        <v>2236.569869285714</v>
      </c>
      <c r="I613" s="155">
        <v>2973.2235977196769</v>
      </c>
      <c r="J613" s="155">
        <v>1600</v>
      </c>
      <c r="K613" s="155">
        <v>180250</v>
      </c>
      <c r="L613" s="155">
        <v>1287.5</v>
      </c>
      <c r="M613" s="155">
        <v>286.89136389277911</v>
      </c>
      <c r="N613" s="156">
        <v>0</v>
      </c>
      <c r="O613" s="156">
        <v>0</v>
      </c>
      <c r="P613" s="156">
        <v>0</v>
      </c>
      <c r="Q613" s="156">
        <v>0</v>
      </c>
      <c r="R613" s="158">
        <v>1</v>
      </c>
      <c r="S613" s="159">
        <v>29</v>
      </c>
      <c r="T613" s="159">
        <v>55</v>
      </c>
      <c r="U613" s="159">
        <v>56</v>
      </c>
      <c r="V613" s="159">
        <v>64</v>
      </c>
      <c r="W613" s="159">
        <v>76</v>
      </c>
      <c r="X613" s="157">
        <v>20.149999999999999</v>
      </c>
    </row>
    <row r="614" spans="1:24" s="154" customFormat="1" ht="11.35">
      <c r="A614" s="152">
        <v>601</v>
      </c>
      <c r="B614" s="152">
        <v>135</v>
      </c>
      <c r="C614" s="152">
        <v>10371</v>
      </c>
      <c r="D614" s="153">
        <v>74.078571428571422</v>
      </c>
      <c r="E614" s="153">
        <v>35.614657854029836</v>
      </c>
      <c r="F614" s="155">
        <v>10976.274000000001</v>
      </c>
      <c r="G614" s="155">
        <v>240102.27550000011</v>
      </c>
      <c r="H614" s="155">
        <v>1715.0162535714294</v>
      </c>
      <c r="I614" s="155">
        <v>2476.4479847229895</v>
      </c>
      <c r="J614" s="155">
        <v>1600</v>
      </c>
      <c r="K614" s="155">
        <v>173550</v>
      </c>
      <c r="L614" s="155">
        <v>1239.6428571428571</v>
      </c>
      <c r="M614" s="155">
        <v>270.05837555537005</v>
      </c>
      <c r="N614" s="156">
        <v>0</v>
      </c>
      <c r="O614" s="156">
        <v>0</v>
      </c>
      <c r="P614" s="156">
        <v>0</v>
      </c>
      <c r="Q614" s="156">
        <v>0</v>
      </c>
      <c r="R614" s="158">
        <v>1</v>
      </c>
      <c r="S614" s="159">
        <v>31</v>
      </c>
      <c r="T614" s="159">
        <v>68</v>
      </c>
      <c r="U614" s="159">
        <v>41</v>
      </c>
      <c r="V614" s="159">
        <v>69</v>
      </c>
      <c r="W614" s="159">
        <v>71</v>
      </c>
      <c r="X614" s="157">
        <v>19.2</v>
      </c>
    </row>
    <row r="615" spans="1:24" s="154" customFormat="1" ht="11.35">
      <c r="A615" s="152">
        <v>602</v>
      </c>
      <c r="B615" s="152">
        <v>144</v>
      </c>
      <c r="C615" s="152">
        <v>10941</v>
      </c>
      <c r="D615" s="153">
        <v>78.150000000000006</v>
      </c>
      <c r="E615" s="153">
        <v>43.796607240234891</v>
      </c>
      <c r="F615" s="155">
        <v>12582.558000000003</v>
      </c>
      <c r="G615" s="155">
        <v>257734.217</v>
      </c>
      <c r="H615" s="155">
        <v>1840.958692857143</v>
      </c>
      <c r="I615" s="155">
        <v>2706.563927216996</v>
      </c>
      <c r="J615" s="155">
        <v>1600</v>
      </c>
      <c r="K615" s="155">
        <v>178350</v>
      </c>
      <c r="L615" s="155">
        <v>1273.9285714285713</v>
      </c>
      <c r="M615" s="155">
        <v>287.78913250731256</v>
      </c>
      <c r="N615" s="156">
        <v>6</v>
      </c>
      <c r="O615" s="156">
        <v>9</v>
      </c>
      <c r="P615" s="156">
        <v>6.4285714285714279E-2</v>
      </c>
      <c r="Q615" s="156">
        <v>0.56531285392783426</v>
      </c>
      <c r="R615" s="158">
        <v>0.99259259259259269</v>
      </c>
      <c r="S615" s="159">
        <v>31</v>
      </c>
      <c r="T615" s="159">
        <v>56</v>
      </c>
      <c r="U615" s="159">
        <v>53</v>
      </c>
      <c r="V615" s="159">
        <v>72</v>
      </c>
      <c r="W615" s="159">
        <v>68</v>
      </c>
      <c r="X615" s="157">
        <v>20.25</v>
      </c>
    </row>
    <row r="616" spans="1:24" s="154" customFormat="1" ht="11.35">
      <c r="A616" s="152">
        <v>603</v>
      </c>
      <c r="B616" s="152">
        <v>156</v>
      </c>
      <c r="C616" s="152">
        <v>8133</v>
      </c>
      <c r="D616" s="153">
        <v>58.092857142857142</v>
      </c>
      <c r="E616" s="153">
        <v>48.302836121593494</v>
      </c>
      <c r="F616" s="155">
        <v>13117.986000000003</v>
      </c>
      <c r="G616" s="155">
        <v>202082.42559999999</v>
      </c>
      <c r="H616" s="155">
        <v>1443.4458971428571</v>
      </c>
      <c r="I616" s="155">
        <v>2539.899803086339</v>
      </c>
      <c r="J616" s="155">
        <v>1600</v>
      </c>
      <c r="K616" s="155">
        <v>176850</v>
      </c>
      <c r="L616" s="155">
        <v>1263.2142857142858</v>
      </c>
      <c r="M616" s="155">
        <v>289.41833966426259</v>
      </c>
      <c r="N616" s="156">
        <v>3</v>
      </c>
      <c r="O616" s="156">
        <v>6</v>
      </c>
      <c r="P616" s="156">
        <v>4.2857142857142858E-2</v>
      </c>
      <c r="Q616" s="156">
        <v>0.35727643956068428</v>
      </c>
      <c r="R616" s="158">
        <v>0.99512195121951208</v>
      </c>
      <c r="S616" s="159">
        <v>33</v>
      </c>
      <c r="T616" s="159">
        <v>56</v>
      </c>
      <c r="U616" s="159">
        <v>51</v>
      </c>
      <c r="V616" s="159">
        <v>73</v>
      </c>
      <c r="W616" s="159">
        <v>67</v>
      </c>
      <c r="X616" s="157">
        <v>20.5</v>
      </c>
    </row>
    <row r="617" spans="1:24" s="154" customFormat="1" ht="11.35">
      <c r="A617" s="152">
        <v>604</v>
      </c>
      <c r="B617" s="152">
        <v>189</v>
      </c>
      <c r="C617" s="152">
        <v>10251</v>
      </c>
      <c r="D617" s="153">
        <v>73.221428571428575</v>
      </c>
      <c r="E617" s="153">
        <v>55.027274840407706</v>
      </c>
      <c r="F617" s="155">
        <v>16330.554000000002</v>
      </c>
      <c r="G617" s="155">
        <v>239965.44390000004</v>
      </c>
      <c r="H617" s="155">
        <v>1714.0388850000004</v>
      </c>
      <c r="I617" s="155">
        <v>2867.9192139451688</v>
      </c>
      <c r="J617" s="155">
        <v>1600</v>
      </c>
      <c r="K617" s="155">
        <v>175850</v>
      </c>
      <c r="L617" s="155">
        <v>1256.0714285714287</v>
      </c>
      <c r="M617" s="155">
        <v>272.37747936298194</v>
      </c>
      <c r="N617" s="156">
        <v>0</v>
      </c>
      <c r="O617" s="156">
        <v>0</v>
      </c>
      <c r="P617" s="156">
        <v>0</v>
      </c>
      <c r="Q617" s="156">
        <v>0</v>
      </c>
      <c r="R617" s="158">
        <v>1</v>
      </c>
      <c r="S617" s="159">
        <v>29</v>
      </c>
      <c r="T617" s="159">
        <v>66</v>
      </c>
      <c r="U617" s="159">
        <v>45</v>
      </c>
      <c r="V617" s="159">
        <v>67</v>
      </c>
      <c r="W617" s="159">
        <v>73</v>
      </c>
      <c r="X617" s="157">
        <v>20.3</v>
      </c>
    </row>
    <row r="618" spans="1:24" s="154" customFormat="1" ht="11.35">
      <c r="A618" s="152">
        <v>605</v>
      </c>
      <c r="B618" s="152">
        <v>141</v>
      </c>
      <c r="C618" s="152">
        <v>9321</v>
      </c>
      <c r="D618" s="153">
        <v>66.578571428571422</v>
      </c>
      <c r="E618" s="153">
        <v>40.250665637669101</v>
      </c>
      <c r="F618" s="155">
        <v>12582.558000000003</v>
      </c>
      <c r="G618" s="155">
        <v>201230.20270000002</v>
      </c>
      <c r="H618" s="155">
        <v>1437.3585907142858</v>
      </c>
      <c r="I618" s="155">
        <v>2087.2619345486555</v>
      </c>
      <c r="J618" s="155">
        <v>1600</v>
      </c>
      <c r="K618" s="155">
        <v>177000</v>
      </c>
      <c r="L618" s="155">
        <v>1264.2857142857142</v>
      </c>
      <c r="M618" s="155">
        <v>273.1567206551112</v>
      </c>
      <c r="N618" s="156">
        <v>0</v>
      </c>
      <c r="O618" s="156">
        <v>0</v>
      </c>
      <c r="P618" s="156">
        <v>0</v>
      </c>
      <c r="Q618" s="156">
        <v>0</v>
      </c>
      <c r="R618" s="158">
        <v>1</v>
      </c>
      <c r="S618" s="159">
        <v>28</v>
      </c>
      <c r="T618" s="159">
        <v>65</v>
      </c>
      <c r="U618" s="159">
        <v>47</v>
      </c>
      <c r="V618" s="159">
        <v>62</v>
      </c>
      <c r="W618" s="159">
        <v>78</v>
      </c>
      <c r="X618" s="157">
        <v>20.3</v>
      </c>
    </row>
    <row r="619" spans="1:24" s="154" customFormat="1" ht="11.35">
      <c r="A619" s="152">
        <v>606</v>
      </c>
      <c r="B619" s="152">
        <v>201</v>
      </c>
      <c r="C619" s="152">
        <v>17136</v>
      </c>
      <c r="D619" s="153">
        <v>122.4</v>
      </c>
      <c r="E619" s="153">
        <v>50.614753159628002</v>
      </c>
      <c r="F619" s="155">
        <v>17669.124000000003</v>
      </c>
      <c r="G619" s="155">
        <v>332112.60269999993</v>
      </c>
      <c r="H619" s="155">
        <v>2372.2328764285708</v>
      </c>
      <c r="I619" s="155">
        <v>3421.2820738740675</v>
      </c>
      <c r="J619" s="155">
        <v>1600</v>
      </c>
      <c r="K619" s="155">
        <v>173300</v>
      </c>
      <c r="L619" s="155">
        <v>1237.8571428571429</v>
      </c>
      <c r="M619" s="155">
        <v>250.81675421154944</v>
      </c>
      <c r="N619" s="156">
        <v>0</v>
      </c>
      <c r="O619" s="156">
        <v>0</v>
      </c>
      <c r="P619" s="156">
        <v>0</v>
      </c>
      <c r="Q619" s="156">
        <v>0</v>
      </c>
      <c r="R619" s="158">
        <v>1</v>
      </c>
      <c r="S619" s="159">
        <v>26</v>
      </c>
      <c r="T619" s="159">
        <v>78</v>
      </c>
      <c r="U619" s="159">
        <v>36</v>
      </c>
      <c r="V619" s="159">
        <v>75</v>
      </c>
      <c r="W619" s="159">
        <v>65</v>
      </c>
      <c r="X619" s="157">
        <v>20.7</v>
      </c>
    </row>
    <row r="620" spans="1:24" s="154" customFormat="1" ht="11.35">
      <c r="A620" s="152">
        <v>607</v>
      </c>
      <c r="B620" s="152">
        <v>66</v>
      </c>
      <c r="C620" s="152">
        <v>4803</v>
      </c>
      <c r="D620" s="153">
        <v>34.307142857142857</v>
      </c>
      <c r="E620" s="153">
        <v>14.314000003302816</v>
      </c>
      <c r="F620" s="155">
        <v>5621.9940000000006</v>
      </c>
      <c r="G620" s="155">
        <v>95776.170800000036</v>
      </c>
      <c r="H620" s="155">
        <v>684.11550571428597</v>
      </c>
      <c r="I620" s="155">
        <v>965.38105442705069</v>
      </c>
      <c r="J620" s="155">
        <v>1600</v>
      </c>
      <c r="K620" s="155">
        <v>174700</v>
      </c>
      <c r="L620" s="155">
        <v>1247.8571428571429</v>
      </c>
      <c r="M620" s="155">
        <v>271.34566267705191</v>
      </c>
      <c r="N620" s="156">
        <v>0</v>
      </c>
      <c r="O620" s="156">
        <v>0</v>
      </c>
      <c r="P620" s="156">
        <v>0</v>
      </c>
      <c r="Q620" s="156">
        <v>0</v>
      </c>
      <c r="R620" s="158">
        <v>1</v>
      </c>
      <c r="S620" s="159">
        <v>30</v>
      </c>
      <c r="T620" s="159">
        <v>67</v>
      </c>
      <c r="U620" s="159">
        <v>43</v>
      </c>
      <c r="V620" s="159">
        <v>70</v>
      </c>
      <c r="W620" s="159">
        <v>70</v>
      </c>
      <c r="X620" s="157">
        <v>19.7</v>
      </c>
    </row>
    <row r="621" spans="1:24" s="154" customFormat="1" ht="11.35">
      <c r="A621" s="152">
        <v>608</v>
      </c>
      <c r="B621" s="152">
        <v>120</v>
      </c>
      <c r="C621" s="152">
        <v>7998</v>
      </c>
      <c r="D621" s="153">
        <v>57.128571428571426</v>
      </c>
      <c r="E621" s="153">
        <v>34.775713607880242</v>
      </c>
      <c r="F621" s="155">
        <v>9369.9900000000016</v>
      </c>
      <c r="G621" s="155">
        <v>181831.34879999998</v>
      </c>
      <c r="H621" s="155">
        <v>1298.7953485714283</v>
      </c>
      <c r="I621" s="155">
        <v>1972.8425078313105</v>
      </c>
      <c r="J621" s="155">
        <v>1600</v>
      </c>
      <c r="K621" s="155">
        <v>174500</v>
      </c>
      <c r="L621" s="155">
        <v>1246.4285714285713</v>
      </c>
      <c r="M621" s="155">
        <v>256.19257434403465</v>
      </c>
      <c r="N621" s="156">
        <v>6</v>
      </c>
      <c r="O621" s="156">
        <v>27</v>
      </c>
      <c r="P621" s="156">
        <v>0.19285714285714287</v>
      </c>
      <c r="Q621" s="156">
        <v>0.96631338714664838</v>
      </c>
      <c r="R621" s="158">
        <v>0.97804878048780486</v>
      </c>
      <c r="S621" s="159">
        <v>26</v>
      </c>
      <c r="T621" s="159">
        <v>75</v>
      </c>
      <c r="U621" s="159">
        <v>39</v>
      </c>
      <c r="V621" s="159">
        <v>65</v>
      </c>
      <c r="W621" s="159">
        <v>75</v>
      </c>
      <c r="X621" s="157">
        <v>20.5</v>
      </c>
    </row>
    <row r="622" spans="1:24" s="154" customFormat="1" ht="11.35">
      <c r="A622" s="152">
        <v>609</v>
      </c>
      <c r="B622" s="152">
        <v>189</v>
      </c>
      <c r="C622" s="152">
        <v>11955</v>
      </c>
      <c r="D622" s="153">
        <v>85.392857142857139</v>
      </c>
      <c r="E622" s="153">
        <v>52.075304691230379</v>
      </c>
      <c r="F622" s="155">
        <v>15795.126000000002</v>
      </c>
      <c r="G622" s="155">
        <v>387563.60860000009</v>
      </c>
      <c r="H622" s="155">
        <v>2768.3114900000005</v>
      </c>
      <c r="I622" s="155">
        <v>3970.0504617983693</v>
      </c>
      <c r="J622" s="155">
        <v>1600</v>
      </c>
      <c r="K622" s="155">
        <v>180600</v>
      </c>
      <c r="L622" s="155">
        <v>1290</v>
      </c>
      <c r="M622" s="155">
        <v>284.56706989071495</v>
      </c>
      <c r="N622" s="156">
        <v>0</v>
      </c>
      <c r="O622" s="156">
        <v>0</v>
      </c>
      <c r="P622" s="156">
        <v>0</v>
      </c>
      <c r="Q622" s="156">
        <v>0</v>
      </c>
      <c r="R622" s="158">
        <v>1</v>
      </c>
      <c r="S622" s="159">
        <v>28</v>
      </c>
      <c r="T622" s="159">
        <v>56</v>
      </c>
      <c r="U622" s="159">
        <v>56</v>
      </c>
      <c r="V622" s="159">
        <v>55</v>
      </c>
      <c r="W622" s="159">
        <v>85</v>
      </c>
      <c r="X622" s="157">
        <v>20.7</v>
      </c>
    </row>
    <row r="623" spans="1:24" s="154" customFormat="1" ht="11.35">
      <c r="A623" s="152">
        <v>610</v>
      </c>
      <c r="B623" s="152">
        <v>150</v>
      </c>
      <c r="C623" s="152">
        <v>8202</v>
      </c>
      <c r="D623" s="153">
        <v>58.585714285714289</v>
      </c>
      <c r="E623" s="153">
        <v>46.029859829126167</v>
      </c>
      <c r="F623" s="155">
        <v>12850.272000000003</v>
      </c>
      <c r="G623" s="155">
        <v>201213.84239999996</v>
      </c>
      <c r="H623" s="155">
        <v>1437.2417314285713</v>
      </c>
      <c r="I623" s="155">
        <v>2437.1703555020572</v>
      </c>
      <c r="J623" s="155">
        <v>1600</v>
      </c>
      <c r="K623" s="155">
        <v>178700</v>
      </c>
      <c r="L623" s="155">
        <v>1276.4285714285713</v>
      </c>
      <c r="M623" s="155">
        <v>257.7882445611433</v>
      </c>
      <c r="N623" s="156">
        <v>0</v>
      </c>
      <c r="O623" s="156">
        <v>0</v>
      </c>
      <c r="P623" s="156">
        <v>0</v>
      </c>
      <c r="Q623" s="156">
        <v>0</v>
      </c>
      <c r="R623" s="158">
        <v>1</v>
      </c>
      <c r="S623" s="159">
        <v>22</v>
      </c>
      <c r="T623" s="159">
        <v>72</v>
      </c>
      <c r="U623" s="159">
        <v>46</v>
      </c>
      <c r="V623" s="159">
        <v>65</v>
      </c>
      <c r="W623" s="159">
        <v>75</v>
      </c>
      <c r="X623" s="157">
        <v>20.7</v>
      </c>
    </row>
    <row r="624" spans="1:24" s="154" customFormat="1" ht="11.35">
      <c r="A624" s="152">
        <v>611</v>
      </c>
      <c r="B624" s="152">
        <v>111</v>
      </c>
      <c r="C624" s="152">
        <v>4731</v>
      </c>
      <c r="D624" s="153">
        <v>33.792857142857144</v>
      </c>
      <c r="E624" s="153">
        <v>28.641042249375705</v>
      </c>
      <c r="F624" s="155">
        <v>8299.1340000000018</v>
      </c>
      <c r="G624" s="155">
        <v>136566.86060000007</v>
      </c>
      <c r="H624" s="155">
        <v>975.47757571428622</v>
      </c>
      <c r="I624" s="155">
        <v>1710.6103155069782</v>
      </c>
      <c r="J624" s="155">
        <v>1600</v>
      </c>
      <c r="K624" s="155">
        <v>179950</v>
      </c>
      <c r="L624" s="155">
        <v>1285.3571428571429</v>
      </c>
      <c r="M624" s="155">
        <v>265.49102252644559</v>
      </c>
      <c r="N624" s="156">
        <v>3</v>
      </c>
      <c r="O624" s="156">
        <v>3</v>
      </c>
      <c r="P624" s="156">
        <v>2.1428571428571429E-2</v>
      </c>
      <c r="Q624" s="156">
        <v>0.25354627641855498</v>
      </c>
      <c r="R624" s="158">
        <v>0.9975186104218362</v>
      </c>
      <c r="S624" s="159">
        <v>23</v>
      </c>
      <c r="T624" s="159">
        <v>67</v>
      </c>
      <c r="U624" s="159">
        <v>50</v>
      </c>
      <c r="V624" s="159">
        <v>75</v>
      </c>
      <c r="W624" s="159">
        <v>65</v>
      </c>
      <c r="X624" s="157">
        <v>20.149999999999999</v>
      </c>
    </row>
    <row r="625" spans="1:24" s="154" customFormat="1" ht="11.35">
      <c r="A625" s="152">
        <v>612</v>
      </c>
      <c r="B625" s="152">
        <v>183</v>
      </c>
      <c r="C625" s="152">
        <v>9900</v>
      </c>
      <c r="D625" s="153">
        <v>70.714285714285708</v>
      </c>
      <c r="E625" s="153">
        <v>49.859411804886861</v>
      </c>
      <c r="F625" s="155">
        <v>16330.554000000002</v>
      </c>
      <c r="G625" s="155">
        <v>239981.80419999998</v>
      </c>
      <c r="H625" s="155">
        <v>1714.1557442857143</v>
      </c>
      <c r="I625" s="155">
        <v>3109.9396686663617</v>
      </c>
      <c r="J625" s="155">
        <v>1600</v>
      </c>
      <c r="K625" s="155">
        <v>176200</v>
      </c>
      <c r="L625" s="155">
        <v>1258.5714285714287</v>
      </c>
      <c r="M625" s="155">
        <v>270.22125607611747</v>
      </c>
      <c r="N625" s="156">
        <v>0</v>
      </c>
      <c r="O625" s="156">
        <v>0</v>
      </c>
      <c r="P625" s="156">
        <v>0</v>
      </c>
      <c r="Q625" s="156">
        <v>0</v>
      </c>
      <c r="R625" s="158">
        <v>1</v>
      </c>
      <c r="S625" s="159">
        <v>28</v>
      </c>
      <c r="T625" s="159">
        <v>67</v>
      </c>
      <c r="U625" s="159">
        <v>45</v>
      </c>
      <c r="V625" s="159">
        <v>75</v>
      </c>
      <c r="W625" s="159">
        <v>65</v>
      </c>
      <c r="X625" s="157">
        <v>20.7</v>
      </c>
    </row>
    <row r="626" spans="1:24" s="154" customFormat="1" ht="11.35">
      <c r="A626" s="152">
        <v>613</v>
      </c>
      <c r="B626" s="152">
        <v>147</v>
      </c>
      <c r="C626" s="152">
        <v>10329</v>
      </c>
      <c r="D626" s="153">
        <v>73.778571428571425</v>
      </c>
      <c r="E626" s="153">
        <v>43.04140015660392</v>
      </c>
      <c r="F626" s="155">
        <v>10976.274000000001</v>
      </c>
      <c r="G626" s="155">
        <v>260801.02960000007</v>
      </c>
      <c r="H626" s="155">
        <v>1862.8644971428575</v>
      </c>
      <c r="I626" s="155">
        <v>2506.1564504419857</v>
      </c>
      <c r="J626" s="155">
        <v>1600</v>
      </c>
      <c r="K626" s="155">
        <v>178100</v>
      </c>
      <c r="L626" s="155">
        <v>1272.1428571428571</v>
      </c>
      <c r="M626" s="155">
        <v>270.04339036981708</v>
      </c>
      <c r="N626" s="156">
        <v>3</v>
      </c>
      <c r="O626" s="156">
        <v>6</v>
      </c>
      <c r="P626" s="156">
        <v>4.2857142857142858E-2</v>
      </c>
      <c r="Q626" s="156">
        <v>0.35727643956068428</v>
      </c>
      <c r="R626" s="158">
        <v>0.99521531100478466</v>
      </c>
      <c r="S626" s="159">
        <v>26</v>
      </c>
      <c r="T626" s="159">
        <v>66</v>
      </c>
      <c r="U626" s="159">
        <v>48</v>
      </c>
      <c r="V626" s="159">
        <v>58</v>
      </c>
      <c r="W626" s="159">
        <v>82</v>
      </c>
      <c r="X626" s="157">
        <v>20.9</v>
      </c>
    </row>
    <row r="627" spans="1:24" s="154" customFormat="1" ht="11.35">
      <c r="A627" s="152">
        <v>614</v>
      </c>
      <c r="B627" s="152">
        <v>90</v>
      </c>
      <c r="C627" s="152">
        <v>7218</v>
      </c>
      <c r="D627" s="153">
        <v>51.557142857142857</v>
      </c>
      <c r="E627" s="153">
        <v>20.966321548140499</v>
      </c>
      <c r="F627" s="155">
        <v>7228.2780000000012</v>
      </c>
      <c r="G627" s="155">
        <v>178770.48540000001</v>
      </c>
      <c r="H627" s="155">
        <v>1276.9320385714286</v>
      </c>
      <c r="I627" s="155">
        <v>1861.9957615650603</v>
      </c>
      <c r="J627" s="155">
        <v>1600</v>
      </c>
      <c r="K627" s="155">
        <v>172850</v>
      </c>
      <c r="L627" s="155">
        <v>1234.6428571428571</v>
      </c>
      <c r="M627" s="155">
        <v>300.29340739375556</v>
      </c>
      <c r="N627" s="156">
        <v>0</v>
      </c>
      <c r="O627" s="156">
        <v>0</v>
      </c>
      <c r="P627" s="156">
        <v>0</v>
      </c>
      <c r="Q627" s="156">
        <v>0</v>
      </c>
      <c r="R627" s="158">
        <v>1</v>
      </c>
      <c r="S627" s="159">
        <v>41</v>
      </c>
      <c r="T627" s="159">
        <v>51</v>
      </c>
      <c r="U627" s="159">
        <v>48</v>
      </c>
      <c r="V627" s="159">
        <v>72</v>
      </c>
      <c r="W627" s="159">
        <v>68</v>
      </c>
      <c r="X627" s="157">
        <v>20.5</v>
      </c>
    </row>
    <row r="628" spans="1:24" s="154" customFormat="1" ht="11.35">
      <c r="A628" s="152">
        <v>615</v>
      </c>
      <c r="B628" s="152">
        <v>138</v>
      </c>
      <c r="C628" s="152">
        <v>6639</v>
      </c>
      <c r="D628" s="153">
        <v>47.421428571428571</v>
      </c>
      <c r="E628" s="153">
        <v>39.825350347719507</v>
      </c>
      <c r="F628" s="155">
        <v>11779.416000000001</v>
      </c>
      <c r="G628" s="155">
        <v>166574.62539999999</v>
      </c>
      <c r="H628" s="155">
        <v>1189.8187528571427</v>
      </c>
      <c r="I628" s="155">
        <v>2211.140381261876</v>
      </c>
      <c r="J628" s="155">
        <v>1600</v>
      </c>
      <c r="K628" s="155">
        <v>177200</v>
      </c>
      <c r="L628" s="155">
        <v>1265.7142857142858</v>
      </c>
      <c r="M628" s="155">
        <v>287.32740920806685</v>
      </c>
      <c r="N628" s="156">
        <v>3</v>
      </c>
      <c r="O628" s="156">
        <v>6</v>
      </c>
      <c r="P628" s="156">
        <v>4.2857142857142858E-2</v>
      </c>
      <c r="Q628" s="156">
        <v>0.35727643956068428</v>
      </c>
      <c r="R628" s="158">
        <v>0.99511002444987773</v>
      </c>
      <c r="S628" s="159">
        <v>32</v>
      </c>
      <c r="T628" s="159">
        <v>57</v>
      </c>
      <c r="U628" s="159">
        <v>51</v>
      </c>
      <c r="V628" s="159">
        <v>63</v>
      </c>
      <c r="W628" s="159">
        <v>77</v>
      </c>
      <c r="X628" s="157">
        <v>20.45</v>
      </c>
    </row>
    <row r="629" spans="1:24" s="154" customFormat="1" ht="11.35">
      <c r="A629" s="152">
        <v>616</v>
      </c>
      <c r="B629" s="152">
        <v>216</v>
      </c>
      <c r="C629" s="152">
        <v>16788</v>
      </c>
      <c r="D629" s="153">
        <v>119.91428571428571</v>
      </c>
      <c r="E629" s="153">
        <v>67.912712249604908</v>
      </c>
      <c r="F629" s="155">
        <v>18204.552000000003</v>
      </c>
      <c r="G629" s="155">
        <v>360299.9123000002</v>
      </c>
      <c r="H629" s="155">
        <v>2573.5708021428586</v>
      </c>
      <c r="I629" s="155">
        <v>3517.3585512604573</v>
      </c>
      <c r="J629" s="155">
        <v>1600</v>
      </c>
      <c r="K629" s="155">
        <v>178250</v>
      </c>
      <c r="L629" s="155">
        <v>1273.2142857142858</v>
      </c>
      <c r="M629" s="155">
        <v>252.49907146247915</v>
      </c>
      <c r="N629" s="156">
        <v>3</v>
      </c>
      <c r="O629" s="156">
        <v>3</v>
      </c>
      <c r="P629" s="156">
        <v>2.1428571428571429E-2</v>
      </c>
      <c r="Q629" s="156">
        <v>0.25354627641855498</v>
      </c>
      <c r="R629" s="158">
        <v>0.99763593380614657</v>
      </c>
      <c r="S629" s="159">
        <v>21</v>
      </c>
      <c r="T629" s="159">
        <v>75</v>
      </c>
      <c r="U629" s="159">
        <v>44</v>
      </c>
      <c r="V629" s="159">
        <v>69</v>
      </c>
      <c r="W629" s="159">
        <v>71</v>
      </c>
      <c r="X629" s="157">
        <v>21.15</v>
      </c>
    </row>
    <row r="630" spans="1:24" s="154" customFormat="1" ht="11.35">
      <c r="A630" s="152">
        <v>617</v>
      </c>
      <c r="B630" s="152">
        <v>132</v>
      </c>
      <c r="C630" s="152">
        <v>8562</v>
      </c>
      <c r="D630" s="153">
        <v>61.157142857142858</v>
      </c>
      <c r="E630" s="153">
        <v>40.25499145574058</v>
      </c>
      <c r="F630" s="155">
        <v>11243.988000000001</v>
      </c>
      <c r="G630" s="155">
        <v>157125.80849999996</v>
      </c>
      <c r="H630" s="155">
        <v>1122.3272035714283</v>
      </c>
      <c r="I630" s="155">
        <v>1678.3031604136854</v>
      </c>
      <c r="J630" s="155">
        <v>1600</v>
      </c>
      <c r="K630" s="155">
        <v>171650</v>
      </c>
      <c r="L630" s="155">
        <v>1226.0714285714287</v>
      </c>
      <c r="M630" s="155">
        <v>268.58728851511466</v>
      </c>
      <c r="N630" s="156">
        <v>6</v>
      </c>
      <c r="O630" s="156">
        <v>9</v>
      </c>
      <c r="P630" s="156">
        <v>6.4285714285714279E-2</v>
      </c>
      <c r="Q630" s="156">
        <v>0.56531285392783426</v>
      </c>
      <c r="R630" s="158">
        <v>0.99250000000000005</v>
      </c>
      <c r="S630" s="159">
        <v>33</v>
      </c>
      <c r="T630" s="159">
        <v>69</v>
      </c>
      <c r="U630" s="159">
        <v>38</v>
      </c>
      <c r="V630" s="159">
        <v>66</v>
      </c>
      <c r="W630" s="159">
        <v>74</v>
      </c>
      <c r="X630" s="157">
        <v>20</v>
      </c>
    </row>
    <row r="631" spans="1:24" s="154" customFormat="1" ht="11.35">
      <c r="A631" s="152">
        <v>618</v>
      </c>
      <c r="B631" s="152">
        <v>132</v>
      </c>
      <c r="C631" s="152">
        <v>9753</v>
      </c>
      <c r="D631" s="153">
        <v>69.664285714285711</v>
      </c>
      <c r="E631" s="153">
        <v>37.02509565307318</v>
      </c>
      <c r="F631" s="155">
        <v>10708.560000000001</v>
      </c>
      <c r="G631" s="155">
        <v>206392.62100000004</v>
      </c>
      <c r="H631" s="155">
        <v>1474.2330071428576</v>
      </c>
      <c r="I631" s="155">
        <v>2412.9479252771262</v>
      </c>
      <c r="J631" s="155">
        <v>1600</v>
      </c>
      <c r="K631" s="155">
        <v>173300</v>
      </c>
      <c r="L631" s="155">
        <v>1237.8571428571429</v>
      </c>
      <c r="M631" s="155">
        <v>279.31515866898729</v>
      </c>
      <c r="N631" s="156">
        <v>0</v>
      </c>
      <c r="O631" s="156">
        <v>0</v>
      </c>
      <c r="P631" s="156">
        <v>0</v>
      </c>
      <c r="Q631" s="156">
        <v>0</v>
      </c>
      <c r="R631" s="158">
        <v>1</v>
      </c>
      <c r="S631" s="159">
        <v>34</v>
      </c>
      <c r="T631" s="159">
        <v>63</v>
      </c>
      <c r="U631" s="159">
        <v>43</v>
      </c>
      <c r="V631" s="159">
        <v>72</v>
      </c>
      <c r="W631" s="159">
        <v>68</v>
      </c>
      <c r="X631" s="157">
        <v>20.7</v>
      </c>
    </row>
    <row r="632" spans="1:24" s="154" customFormat="1" ht="11.35">
      <c r="A632" s="152">
        <v>619</v>
      </c>
      <c r="B632" s="152">
        <v>192</v>
      </c>
      <c r="C632" s="152">
        <v>16992</v>
      </c>
      <c r="D632" s="153">
        <v>121.37142857142857</v>
      </c>
      <c r="E632" s="153">
        <v>56.268158425709665</v>
      </c>
      <c r="F632" s="155">
        <v>16330.554000000002</v>
      </c>
      <c r="G632" s="155">
        <v>472018.45179999986</v>
      </c>
      <c r="H632" s="155">
        <v>3371.5603699999992</v>
      </c>
      <c r="I632" s="155">
        <v>4676.0173229434367</v>
      </c>
      <c r="J632" s="155">
        <v>1600</v>
      </c>
      <c r="K632" s="155">
        <v>180300</v>
      </c>
      <c r="L632" s="155">
        <v>1287.8571428571429</v>
      </c>
      <c r="M632" s="155">
        <v>262.99816919319454</v>
      </c>
      <c r="N632" s="156">
        <v>0</v>
      </c>
      <c r="O632" s="156">
        <v>0</v>
      </c>
      <c r="P632" s="156">
        <v>0</v>
      </c>
      <c r="Q632" s="156">
        <v>0</v>
      </c>
      <c r="R632" s="158">
        <v>1</v>
      </c>
      <c r="S632" s="159">
        <v>22</v>
      </c>
      <c r="T632" s="159">
        <v>68</v>
      </c>
      <c r="U632" s="159">
        <v>50</v>
      </c>
      <c r="V632" s="159">
        <v>63</v>
      </c>
      <c r="W632" s="159">
        <v>77</v>
      </c>
      <c r="X632" s="157">
        <v>21.4</v>
      </c>
    </row>
    <row r="633" spans="1:24" s="154" customFormat="1" ht="11.35">
      <c r="A633" s="152">
        <v>620</v>
      </c>
      <c r="B633" s="152">
        <v>189</v>
      </c>
      <c r="C633" s="152">
        <v>11241</v>
      </c>
      <c r="D633" s="153">
        <v>80.292857142857144</v>
      </c>
      <c r="E633" s="153">
        <v>63.477237344127971</v>
      </c>
      <c r="F633" s="155">
        <v>16330.554000000002</v>
      </c>
      <c r="G633" s="155">
        <v>324423.26170000009</v>
      </c>
      <c r="H633" s="155">
        <v>2317.3090121428577</v>
      </c>
      <c r="I633" s="155">
        <v>3694.1485011043678</v>
      </c>
      <c r="J633" s="155">
        <v>1600</v>
      </c>
      <c r="K633" s="155">
        <v>186100</v>
      </c>
      <c r="L633" s="155">
        <v>1329.2857142857142</v>
      </c>
      <c r="M633" s="155">
        <v>232.67182204312448</v>
      </c>
      <c r="N633" s="156">
        <v>3</v>
      </c>
      <c r="O633" s="156">
        <v>9</v>
      </c>
      <c r="P633" s="156">
        <v>6.4285714285714279E-2</v>
      </c>
      <c r="Q633" s="156">
        <v>0.43598419689059265</v>
      </c>
      <c r="R633" s="158">
        <v>0.99297423887587832</v>
      </c>
      <c r="S633" s="159">
        <v>10</v>
      </c>
      <c r="T633" s="159">
        <v>76</v>
      </c>
      <c r="U633" s="159">
        <v>54</v>
      </c>
      <c r="V633" s="159">
        <v>72</v>
      </c>
      <c r="W633" s="159">
        <v>68</v>
      </c>
      <c r="X633" s="157">
        <v>21.35</v>
      </c>
    </row>
    <row r="634" spans="1:24" s="154" customFormat="1" ht="11.35">
      <c r="A634" s="152">
        <v>621</v>
      </c>
      <c r="B634" s="152">
        <v>168</v>
      </c>
      <c r="C634" s="152">
        <v>9795</v>
      </c>
      <c r="D634" s="153">
        <v>69.964285714285708</v>
      </c>
      <c r="E634" s="153">
        <v>52.106201831166878</v>
      </c>
      <c r="F634" s="155">
        <v>14188.842000000002</v>
      </c>
      <c r="G634" s="155">
        <v>261323.07190000007</v>
      </c>
      <c r="H634" s="155">
        <v>1866.5933707142863</v>
      </c>
      <c r="I634" s="155">
        <v>2886.0602585549664</v>
      </c>
      <c r="J634" s="155">
        <v>1600</v>
      </c>
      <c r="K634" s="155">
        <v>180450</v>
      </c>
      <c r="L634" s="155">
        <v>1288.9285714285713</v>
      </c>
      <c r="M634" s="155">
        <v>273.99704989372162</v>
      </c>
      <c r="N634" s="156">
        <v>3</v>
      </c>
      <c r="O634" s="156">
        <v>6</v>
      </c>
      <c r="P634" s="156">
        <v>4.2857142857142858E-2</v>
      </c>
      <c r="Q634" s="156">
        <v>0.35727643956068428</v>
      </c>
      <c r="R634" s="158">
        <v>0.99516908212560384</v>
      </c>
      <c r="S634" s="159">
        <v>25</v>
      </c>
      <c r="T634" s="159">
        <v>62</v>
      </c>
      <c r="U634" s="159">
        <v>53</v>
      </c>
      <c r="V634" s="159">
        <v>68</v>
      </c>
      <c r="W634" s="159">
        <v>72</v>
      </c>
      <c r="X634" s="157">
        <v>20.7</v>
      </c>
    </row>
    <row r="635" spans="1:24" s="154" customFormat="1" ht="11.35">
      <c r="A635" s="152">
        <v>622</v>
      </c>
      <c r="B635" s="152">
        <v>147</v>
      </c>
      <c r="C635" s="152">
        <v>11322</v>
      </c>
      <c r="D635" s="153">
        <v>80.871428571428567</v>
      </c>
      <c r="E635" s="153">
        <v>41.036015565403886</v>
      </c>
      <c r="F635" s="155">
        <v>12850.272000000003</v>
      </c>
      <c r="G635" s="155">
        <v>255776.93020000006</v>
      </c>
      <c r="H635" s="155">
        <v>1826.9780728571434</v>
      </c>
      <c r="I635" s="155">
        <v>3073.7714975487111</v>
      </c>
      <c r="J635" s="155">
        <v>1600</v>
      </c>
      <c r="K635" s="155">
        <v>171550</v>
      </c>
      <c r="L635" s="155">
        <v>1225.3571428571429</v>
      </c>
      <c r="M635" s="155">
        <v>288.47754850556038</v>
      </c>
      <c r="N635" s="156">
        <v>0</v>
      </c>
      <c r="O635" s="156">
        <v>0</v>
      </c>
      <c r="P635" s="156">
        <v>0</v>
      </c>
      <c r="Q635" s="156">
        <v>0</v>
      </c>
      <c r="R635" s="158">
        <v>1</v>
      </c>
      <c r="S635" s="159">
        <v>39</v>
      </c>
      <c r="T635" s="159">
        <v>58</v>
      </c>
      <c r="U635" s="159">
        <v>43</v>
      </c>
      <c r="V635" s="159">
        <v>64</v>
      </c>
      <c r="W635" s="159">
        <v>76</v>
      </c>
      <c r="X635" s="157">
        <v>19.95</v>
      </c>
    </row>
    <row r="636" spans="1:24" s="154" customFormat="1" ht="11.35">
      <c r="A636" s="152">
        <v>623</v>
      </c>
      <c r="B636" s="152">
        <v>162</v>
      </c>
      <c r="C636" s="152">
        <v>11811</v>
      </c>
      <c r="D636" s="153">
        <v>84.364285714285714</v>
      </c>
      <c r="E636" s="153">
        <v>45.112044478609953</v>
      </c>
      <c r="F636" s="155">
        <v>14188.842000000002</v>
      </c>
      <c r="G636" s="155">
        <v>312706.31230000005</v>
      </c>
      <c r="H636" s="155">
        <v>2233.6165164285717</v>
      </c>
      <c r="I636" s="155">
        <v>3229.4776940540737</v>
      </c>
      <c r="J636" s="155">
        <v>1600</v>
      </c>
      <c r="K636" s="155">
        <v>180000</v>
      </c>
      <c r="L636" s="155">
        <v>1285.7142857142858</v>
      </c>
      <c r="M636" s="155">
        <v>269.17711763402082</v>
      </c>
      <c r="N636" s="156">
        <v>0</v>
      </c>
      <c r="O636" s="156">
        <v>0</v>
      </c>
      <c r="P636" s="156">
        <v>0</v>
      </c>
      <c r="Q636" s="156">
        <v>0</v>
      </c>
      <c r="R636" s="158">
        <v>1</v>
      </c>
      <c r="S636" s="159">
        <v>24</v>
      </c>
      <c r="T636" s="159">
        <v>65</v>
      </c>
      <c r="U636" s="159">
        <v>51</v>
      </c>
      <c r="V636" s="159">
        <v>73</v>
      </c>
      <c r="W636" s="159">
        <v>67</v>
      </c>
      <c r="X636" s="157">
        <v>20</v>
      </c>
    </row>
    <row r="637" spans="1:24" s="154" customFormat="1" ht="11.35">
      <c r="A637" s="152">
        <v>624</v>
      </c>
      <c r="B637" s="152">
        <v>228</v>
      </c>
      <c r="C637" s="152">
        <v>15318</v>
      </c>
      <c r="D637" s="153">
        <v>109.41428571428571</v>
      </c>
      <c r="E637" s="153">
        <v>64.839479237818139</v>
      </c>
      <c r="F637" s="155">
        <v>17401.410000000003</v>
      </c>
      <c r="G637" s="155">
        <v>395130.99100000021</v>
      </c>
      <c r="H637" s="155">
        <v>2822.3642214285728</v>
      </c>
      <c r="I637" s="155">
        <v>4077.0512514307843</v>
      </c>
      <c r="J637" s="155">
        <v>1600</v>
      </c>
      <c r="K637" s="155">
        <v>180600</v>
      </c>
      <c r="L637" s="155">
        <v>1290</v>
      </c>
      <c r="M637" s="155">
        <v>256.65249579367486</v>
      </c>
      <c r="N637" s="156">
        <v>0</v>
      </c>
      <c r="O637" s="156">
        <v>0</v>
      </c>
      <c r="P637" s="156">
        <v>0</v>
      </c>
      <c r="Q637" s="156">
        <v>0</v>
      </c>
      <c r="R637" s="158">
        <v>1</v>
      </c>
      <c r="S637" s="159">
        <v>20</v>
      </c>
      <c r="T637" s="159">
        <v>71</v>
      </c>
      <c r="U637" s="159">
        <v>49</v>
      </c>
      <c r="V637" s="159">
        <v>66</v>
      </c>
      <c r="W637" s="159">
        <v>74</v>
      </c>
      <c r="X637" s="157">
        <v>20.2</v>
      </c>
    </row>
    <row r="638" spans="1:24" s="154" customFormat="1" ht="11.35">
      <c r="A638" s="152">
        <v>625</v>
      </c>
      <c r="B638" s="152">
        <v>165</v>
      </c>
      <c r="C638" s="152">
        <v>9852</v>
      </c>
      <c r="D638" s="153">
        <v>70.371428571428567</v>
      </c>
      <c r="E638" s="153">
        <v>51.20635960631796</v>
      </c>
      <c r="F638" s="155">
        <v>14456.556000000002</v>
      </c>
      <c r="G638" s="155">
        <v>229523.11060000004</v>
      </c>
      <c r="H638" s="155">
        <v>1639.4507900000003</v>
      </c>
      <c r="I638" s="155">
        <v>2702.9651949433492</v>
      </c>
      <c r="J638" s="155">
        <v>1600</v>
      </c>
      <c r="K638" s="155">
        <v>174550</v>
      </c>
      <c r="L638" s="155">
        <v>1246.7857142857142</v>
      </c>
      <c r="M638" s="155">
        <v>287.64803597487941</v>
      </c>
      <c r="N638" s="156">
        <v>3</v>
      </c>
      <c r="O638" s="156">
        <v>24</v>
      </c>
      <c r="P638" s="156">
        <v>0.17142857142857143</v>
      </c>
      <c r="Q638" s="156">
        <v>0.698846502252229</v>
      </c>
      <c r="R638" s="158">
        <v>0.98014888337468986</v>
      </c>
      <c r="S638" s="159">
        <v>35</v>
      </c>
      <c r="T638" s="159">
        <v>58</v>
      </c>
      <c r="U638" s="159">
        <v>47</v>
      </c>
      <c r="V638" s="159">
        <v>84</v>
      </c>
      <c r="W638" s="159">
        <v>56</v>
      </c>
      <c r="X638" s="157">
        <v>20.149999999999999</v>
      </c>
    </row>
    <row r="639" spans="1:24" s="154" customFormat="1" ht="11.35">
      <c r="A639" s="152">
        <v>626</v>
      </c>
      <c r="B639" s="152">
        <v>249</v>
      </c>
      <c r="C639" s="152">
        <v>18507</v>
      </c>
      <c r="D639" s="153">
        <v>132.19285714285715</v>
      </c>
      <c r="E639" s="153">
        <v>72.323205071249475</v>
      </c>
      <c r="F639" s="155">
        <v>21952.548000000003</v>
      </c>
      <c r="G639" s="155">
        <v>507810.32630000019</v>
      </c>
      <c r="H639" s="155">
        <v>3627.2166164285727</v>
      </c>
      <c r="I639" s="155">
        <v>5390.4098360112039</v>
      </c>
      <c r="J639" s="155">
        <v>1600</v>
      </c>
      <c r="K639" s="155">
        <v>178900</v>
      </c>
      <c r="L639" s="155">
        <v>1277.8571428571429</v>
      </c>
      <c r="M639" s="155">
        <v>272.69448399864774</v>
      </c>
      <c r="N639" s="156">
        <v>6</v>
      </c>
      <c r="O639" s="156">
        <v>6</v>
      </c>
      <c r="P639" s="156">
        <v>4.2857142857142858E-2</v>
      </c>
      <c r="Q639" s="156">
        <v>0.50709255283710997</v>
      </c>
      <c r="R639" s="158">
        <v>0.99515738498789341</v>
      </c>
      <c r="S639" s="159">
        <v>26</v>
      </c>
      <c r="T639" s="159">
        <v>64</v>
      </c>
      <c r="U639" s="159">
        <v>50</v>
      </c>
      <c r="V639" s="159">
        <v>75</v>
      </c>
      <c r="W639" s="159">
        <v>65</v>
      </c>
      <c r="X639" s="157">
        <v>20.65</v>
      </c>
    </row>
    <row r="640" spans="1:24" s="154" customFormat="1" ht="11.35">
      <c r="A640" s="152">
        <v>627</v>
      </c>
      <c r="B640" s="152">
        <v>147</v>
      </c>
      <c r="C640" s="152">
        <v>10053</v>
      </c>
      <c r="D640" s="153">
        <v>71.807142857142864</v>
      </c>
      <c r="E640" s="153">
        <v>47.722955945248266</v>
      </c>
      <c r="F640" s="155">
        <v>12582.558000000003</v>
      </c>
      <c r="G640" s="155">
        <v>288826.22350000008</v>
      </c>
      <c r="H640" s="155">
        <v>2063.0444535714291</v>
      </c>
      <c r="I640" s="155">
        <v>2953.2388700452761</v>
      </c>
      <c r="J640" s="155">
        <v>1600</v>
      </c>
      <c r="K640" s="155">
        <v>185450</v>
      </c>
      <c r="L640" s="155">
        <v>1324.6428571428571</v>
      </c>
      <c r="M640" s="155">
        <v>272.44538945701072</v>
      </c>
      <c r="N640" s="156">
        <v>3</v>
      </c>
      <c r="O640" s="156">
        <v>6</v>
      </c>
      <c r="P640" s="156">
        <v>4.2857142857142858E-2</v>
      </c>
      <c r="Q640" s="156">
        <v>0.35727643956068428</v>
      </c>
      <c r="R640" s="158">
        <v>0.99511002444987773</v>
      </c>
      <c r="S640" s="159">
        <v>21</v>
      </c>
      <c r="T640" s="159">
        <v>57</v>
      </c>
      <c r="U640" s="159">
        <v>62</v>
      </c>
      <c r="V640" s="159">
        <v>74</v>
      </c>
      <c r="W640" s="159">
        <v>66</v>
      </c>
      <c r="X640" s="157">
        <v>20.45</v>
      </c>
    </row>
    <row r="641" spans="1:24" s="154" customFormat="1" ht="11.35">
      <c r="A641" s="152">
        <v>628</v>
      </c>
      <c r="B641" s="152">
        <v>150</v>
      </c>
      <c r="C641" s="152">
        <v>9495</v>
      </c>
      <c r="D641" s="153">
        <v>67.821428571428569</v>
      </c>
      <c r="E641" s="153">
        <v>39.321085170067413</v>
      </c>
      <c r="F641" s="155">
        <v>13385.700000000003</v>
      </c>
      <c r="G641" s="155">
        <v>272534.33930000011</v>
      </c>
      <c r="H641" s="155">
        <v>1946.6738521428579</v>
      </c>
      <c r="I641" s="155">
        <v>2898.4480774369204</v>
      </c>
      <c r="J641" s="155">
        <v>1600</v>
      </c>
      <c r="K641" s="155">
        <v>179750</v>
      </c>
      <c r="L641" s="155">
        <v>1283.9285714285713</v>
      </c>
      <c r="M641" s="155">
        <v>304.6561841563489</v>
      </c>
      <c r="N641" s="156">
        <v>6</v>
      </c>
      <c r="O641" s="156">
        <v>21</v>
      </c>
      <c r="P641" s="156">
        <v>0.15</v>
      </c>
      <c r="Q641" s="156">
        <v>0.83040252006104909</v>
      </c>
      <c r="R641" s="158">
        <v>0.98360655737704916</v>
      </c>
      <c r="S641" s="159">
        <v>35</v>
      </c>
      <c r="T641" s="159">
        <v>45</v>
      </c>
      <c r="U641" s="159">
        <v>60</v>
      </c>
      <c r="V641" s="159">
        <v>73</v>
      </c>
      <c r="W641" s="159">
        <v>67</v>
      </c>
      <c r="X641" s="157">
        <v>21.35</v>
      </c>
    </row>
    <row r="642" spans="1:24" s="154" customFormat="1" ht="11.35">
      <c r="A642" s="152">
        <v>629</v>
      </c>
      <c r="B642" s="152">
        <v>159</v>
      </c>
      <c r="C642" s="152">
        <v>10278</v>
      </c>
      <c r="D642" s="153">
        <v>73.414285714285711</v>
      </c>
      <c r="E642" s="153">
        <v>46.156285294074472</v>
      </c>
      <c r="F642" s="155">
        <v>13921.128000000002</v>
      </c>
      <c r="G642" s="155">
        <v>256907.27819999991</v>
      </c>
      <c r="H642" s="155">
        <v>1835.0519871428564</v>
      </c>
      <c r="I642" s="155">
        <v>3116.4232458591032</v>
      </c>
      <c r="J642" s="155">
        <v>1600</v>
      </c>
      <c r="K642" s="155">
        <v>173350</v>
      </c>
      <c r="L642" s="155">
        <v>1238.2142857142858</v>
      </c>
      <c r="M642" s="155">
        <v>282.88154436048643</v>
      </c>
      <c r="N642" s="156">
        <v>3</v>
      </c>
      <c r="O642" s="156">
        <v>9</v>
      </c>
      <c r="P642" s="156">
        <v>6.4285714285714279E-2</v>
      </c>
      <c r="Q642" s="156">
        <v>0.43598419689059265</v>
      </c>
      <c r="R642" s="158">
        <v>0.99266503667481665</v>
      </c>
      <c r="S642" s="159">
        <v>35</v>
      </c>
      <c r="T642" s="159">
        <v>61</v>
      </c>
      <c r="U642" s="159">
        <v>44</v>
      </c>
      <c r="V642" s="159">
        <v>67</v>
      </c>
      <c r="W642" s="159">
        <v>73</v>
      </c>
      <c r="X642" s="157">
        <v>20.45</v>
      </c>
    </row>
    <row r="643" spans="1:24" s="154" customFormat="1" ht="11.35">
      <c r="A643" s="152">
        <v>630</v>
      </c>
      <c r="B643" s="152">
        <v>180</v>
      </c>
      <c r="C643" s="152">
        <v>11775</v>
      </c>
      <c r="D643" s="153">
        <v>84.107142857142861</v>
      </c>
      <c r="E643" s="153">
        <v>53.758947246427667</v>
      </c>
      <c r="F643" s="155">
        <v>14991.984000000002</v>
      </c>
      <c r="G643" s="155">
        <v>312282.4317999999</v>
      </c>
      <c r="H643" s="155">
        <v>2230.588798571428</v>
      </c>
      <c r="I643" s="155">
        <v>3577.6788589001849</v>
      </c>
      <c r="J643" s="155">
        <v>1600</v>
      </c>
      <c r="K643" s="155">
        <v>176850</v>
      </c>
      <c r="L643" s="155">
        <v>1263.2142857142858</v>
      </c>
      <c r="M643" s="155">
        <v>262.02110919724333</v>
      </c>
      <c r="N643" s="156">
        <v>6</v>
      </c>
      <c r="O643" s="156">
        <v>9</v>
      </c>
      <c r="P643" s="156">
        <v>6.4285714285714279E-2</v>
      </c>
      <c r="Q643" s="156">
        <v>0.56531285392783426</v>
      </c>
      <c r="R643" s="158">
        <v>0.9928909952606636</v>
      </c>
      <c r="S643" s="159">
        <v>25</v>
      </c>
      <c r="T643" s="159">
        <v>71</v>
      </c>
      <c r="U643" s="159">
        <v>44</v>
      </c>
      <c r="V643" s="159">
        <v>69</v>
      </c>
      <c r="W643" s="159">
        <v>71</v>
      </c>
      <c r="X643" s="157">
        <v>21.1</v>
      </c>
    </row>
    <row r="644" spans="1:24" s="154" customFormat="1" ht="11.35">
      <c r="A644" s="152">
        <v>631</v>
      </c>
      <c r="B644" s="152">
        <v>123</v>
      </c>
      <c r="C644" s="152">
        <v>7770</v>
      </c>
      <c r="D644" s="153">
        <v>55.5</v>
      </c>
      <c r="E644" s="153">
        <v>34.05634349683038</v>
      </c>
      <c r="F644" s="155">
        <v>9369.9900000000016</v>
      </c>
      <c r="G644" s="155">
        <v>162893.55790000007</v>
      </c>
      <c r="H644" s="155">
        <v>1163.525413571429</v>
      </c>
      <c r="I644" s="155">
        <v>1989.8950300051126</v>
      </c>
      <c r="J644" s="155">
        <v>1600</v>
      </c>
      <c r="K644" s="155">
        <v>170300</v>
      </c>
      <c r="L644" s="155">
        <v>1216.4285714285713</v>
      </c>
      <c r="M644" s="155">
        <v>279.48068858672264</v>
      </c>
      <c r="N644" s="156">
        <v>6</v>
      </c>
      <c r="O644" s="156">
        <v>9</v>
      </c>
      <c r="P644" s="156">
        <v>6.4285714285714279E-2</v>
      </c>
      <c r="Q644" s="156">
        <v>0.56531285392783426</v>
      </c>
      <c r="R644" s="158">
        <v>0.99236641221374056</v>
      </c>
      <c r="S644" s="159">
        <v>38</v>
      </c>
      <c r="T644" s="159">
        <v>63</v>
      </c>
      <c r="U644" s="159">
        <v>39</v>
      </c>
      <c r="V644" s="159">
        <v>72</v>
      </c>
      <c r="W644" s="159">
        <v>68</v>
      </c>
      <c r="X644" s="157">
        <v>19.649999999999999</v>
      </c>
    </row>
    <row r="645" spans="1:24" s="154" customFormat="1" ht="11.35">
      <c r="A645" s="152">
        <v>632</v>
      </c>
      <c r="B645" s="152">
        <v>171</v>
      </c>
      <c r="C645" s="152">
        <v>12843</v>
      </c>
      <c r="D645" s="153">
        <v>91.73571428571428</v>
      </c>
      <c r="E645" s="153">
        <v>49.913826563587961</v>
      </c>
      <c r="F645" s="155">
        <v>14724.270000000002</v>
      </c>
      <c r="G645" s="155">
        <v>329621.37519999989</v>
      </c>
      <c r="H645" s="155">
        <v>2354.4383942857135</v>
      </c>
      <c r="I645" s="155">
        <v>3479.9828029889559</v>
      </c>
      <c r="J645" s="155">
        <v>1600</v>
      </c>
      <c r="K645" s="155">
        <v>177100</v>
      </c>
      <c r="L645" s="155">
        <v>1265</v>
      </c>
      <c r="M645" s="155">
        <v>280.33253634790913</v>
      </c>
      <c r="N645" s="156">
        <v>3</v>
      </c>
      <c r="O645" s="156">
        <v>9</v>
      </c>
      <c r="P645" s="156">
        <v>6.4285714285714279E-2</v>
      </c>
      <c r="Q645" s="156">
        <v>0.43598419689059265</v>
      </c>
      <c r="R645" s="158">
        <v>0.99266503667481665</v>
      </c>
      <c r="S645" s="159">
        <v>30</v>
      </c>
      <c r="T645" s="159">
        <v>61</v>
      </c>
      <c r="U645" s="159">
        <v>49</v>
      </c>
      <c r="V645" s="159">
        <v>69</v>
      </c>
      <c r="W645" s="159">
        <v>71</v>
      </c>
      <c r="X645" s="157">
        <v>20.45</v>
      </c>
    </row>
    <row r="646" spans="1:24" s="154" customFormat="1" ht="11.35">
      <c r="A646" s="152">
        <v>633</v>
      </c>
      <c r="B646" s="152">
        <v>111</v>
      </c>
      <c r="C646" s="152">
        <v>7731</v>
      </c>
      <c r="D646" s="153">
        <v>55.221428571428568</v>
      </c>
      <c r="E646" s="153">
        <v>31.103926018620861</v>
      </c>
      <c r="F646" s="155">
        <v>8566.8480000000018</v>
      </c>
      <c r="G646" s="155">
        <v>201166.24880000009</v>
      </c>
      <c r="H646" s="155">
        <v>1436.9017771428578</v>
      </c>
      <c r="I646" s="155">
        <v>2131.7898674042185</v>
      </c>
      <c r="J646" s="155">
        <v>1600</v>
      </c>
      <c r="K646" s="155">
        <v>180700</v>
      </c>
      <c r="L646" s="155">
        <v>1290.7142857142858</v>
      </c>
      <c r="M646" s="155">
        <v>264.2068158111536</v>
      </c>
      <c r="N646" s="156">
        <v>3</v>
      </c>
      <c r="O646" s="156">
        <v>6</v>
      </c>
      <c r="P646" s="156">
        <v>4.2857142857142858E-2</v>
      </c>
      <c r="Q646" s="156">
        <v>0.35727643956068428</v>
      </c>
      <c r="R646" s="158">
        <v>0.99509803921568618</v>
      </c>
      <c r="S646" s="159">
        <v>22</v>
      </c>
      <c r="T646" s="159">
        <v>67</v>
      </c>
      <c r="U646" s="159">
        <v>51</v>
      </c>
      <c r="V646" s="159">
        <v>72</v>
      </c>
      <c r="W646" s="159">
        <v>68</v>
      </c>
      <c r="X646" s="157">
        <v>20.399999999999999</v>
      </c>
    </row>
    <row r="647" spans="1:24" s="154" customFormat="1" ht="11.35">
      <c r="A647" s="152">
        <v>634</v>
      </c>
      <c r="B647" s="152">
        <v>108</v>
      </c>
      <c r="C647" s="152">
        <v>8037</v>
      </c>
      <c r="D647" s="153">
        <v>57.407142857142858</v>
      </c>
      <c r="E647" s="153">
        <v>24.843653975555668</v>
      </c>
      <c r="F647" s="155">
        <v>7228.2780000000012</v>
      </c>
      <c r="G647" s="155">
        <v>163231.1750000001</v>
      </c>
      <c r="H647" s="155">
        <v>1165.936964285715</v>
      </c>
      <c r="I647" s="155">
        <v>1497.7564509802844</v>
      </c>
      <c r="J647" s="155">
        <v>1600</v>
      </c>
      <c r="K647" s="155">
        <v>177350</v>
      </c>
      <c r="L647" s="155">
        <v>1266.7857142857142</v>
      </c>
      <c r="M647" s="155">
        <v>241.44429882425862</v>
      </c>
      <c r="N647" s="156">
        <v>3</v>
      </c>
      <c r="O647" s="156">
        <v>3</v>
      </c>
      <c r="P647" s="156">
        <v>2.1428571428571429E-2</v>
      </c>
      <c r="Q647" s="156">
        <v>0.25354627641855498</v>
      </c>
      <c r="R647" s="158">
        <v>0.99748110831234249</v>
      </c>
      <c r="S647" s="159">
        <v>19</v>
      </c>
      <c r="T647" s="159">
        <v>81</v>
      </c>
      <c r="U647" s="159">
        <v>40</v>
      </c>
      <c r="V647" s="159">
        <v>73</v>
      </c>
      <c r="W647" s="159">
        <v>67</v>
      </c>
      <c r="X647" s="157">
        <v>19.850000000000001</v>
      </c>
    </row>
    <row r="648" spans="1:24" s="154" customFormat="1" ht="11.35">
      <c r="A648" s="152">
        <v>635</v>
      </c>
      <c r="B648" s="152">
        <v>180</v>
      </c>
      <c r="C648" s="152">
        <v>12840</v>
      </c>
      <c r="D648" s="153">
        <v>91.714285714285708</v>
      </c>
      <c r="E648" s="153">
        <v>48.004239278367471</v>
      </c>
      <c r="F648" s="155">
        <v>14456.556000000002</v>
      </c>
      <c r="G648" s="155">
        <v>253067.0696000001</v>
      </c>
      <c r="H648" s="155">
        <v>1807.6219257142864</v>
      </c>
      <c r="I648" s="155">
        <v>2712.857147481709</v>
      </c>
      <c r="J648" s="155">
        <v>1600</v>
      </c>
      <c r="K648" s="155">
        <v>173200</v>
      </c>
      <c r="L648" s="155">
        <v>1237.1428571428571</v>
      </c>
      <c r="M648" s="155">
        <v>272.04074418251224</v>
      </c>
      <c r="N648" s="156">
        <v>0</v>
      </c>
      <c r="O648" s="156">
        <v>0</v>
      </c>
      <c r="P648" s="156">
        <v>0</v>
      </c>
      <c r="Q648" s="156">
        <v>0</v>
      </c>
      <c r="R648" s="158">
        <v>1</v>
      </c>
      <c r="S648" s="159">
        <v>32</v>
      </c>
      <c r="T648" s="159">
        <v>67</v>
      </c>
      <c r="U648" s="159">
        <v>41</v>
      </c>
      <c r="V648" s="159">
        <v>77</v>
      </c>
      <c r="W648" s="159">
        <v>63</v>
      </c>
      <c r="X648" s="157">
        <v>19.850000000000001</v>
      </c>
    </row>
    <row r="649" spans="1:24" s="154" customFormat="1" ht="11.35">
      <c r="A649" s="152">
        <v>636</v>
      </c>
      <c r="B649" s="152">
        <v>156</v>
      </c>
      <c r="C649" s="152">
        <v>13080</v>
      </c>
      <c r="D649" s="153">
        <v>93.428571428571431</v>
      </c>
      <c r="E649" s="153">
        <v>42.338672706847987</v>
      </c>
      <c r="F649" s="155">
        <v>13385.700000000003</v>
      </c>
      <c r="G649" s="155">
        <v>345522.09950000007</v>
      </c>
      <c r="H649" s="155">
        <v>2468.014996428572</v>
      </c>
      <c r="I649" s="155">
        <v>3612.2662644539937</v>
      </c>
      <c r="J649" s="155">
        <v>1600</v>
      </c>
      <c r="K649" s="155">
        <v>175700</v>
      </c>
      <c r="L649" s="155">
        <v>1255</v>
      </c>
      <c r="M649" s="155">
        <v>288.65228889598654</v>
      </c>
      <c r="N649" s="156">
        <v>0</v>
      </c>
      <c r="O649" s="156">
        <v>0</v>
      </c>
      <c r="P649" s="156">
        <v>0</v>
      </c>
      <c r="Q649" s="156">
        <v>0</v>
      </c>
      <c r="R649" s="158">
        <v>1</v>
      </c>
      <c r="S649" s="159">
        <v>34</v>
      </c>
      <c r="T649" s="159">
        <v>57</v>
      </c>
      <c r="U649" s="159">
        <v>49</v>
      </c>
      <c r="V649" s="159">
        <v>76</v>
      </c>
      <c r="W649" s="159">
        <v>64</v>
      </c>
      <c r="X649" s="157">
        <v>20.6</v>
      </c>
    </row>
    <row r="650" spans="1:24" s="154" customFormat="1" ht="11.35">
      <c r="A650" s="152">
        <v>637</v>
      </c>
      <c r="B650" s="152">
        <v>186</v>
      </c>
      <c r="C650" s="152">
        <v>14313</v>
      </c>
      <c r="D650" s="153">
        <v>102.23571428571428</v>
      </c>
      <c r="E650" s="153">
        <v>62.447285477552207</v>
      </c>
      <c r="F650" s="155">
        <v>15795.126000000002</v>
      </c>
      <c r="G650" s="155">
        <v>313158.45150000014</v>
      </c>
      <c r="H650" s="155">
        <v>2236.846082142858</v>
      </c>
      <c r="I650" s="155">
        <v>3560.0718587583619</v>
      </c>
      <c r="J650" s="155">
        <v>1600</v>
      </c>
      <c r="K650" s="155">
        <v>174750</v>
      </c>
      <c r="L650" s="155">
        <v>1248.2142857142858</v>
      </c>
      <c r="M650" s="155">
        <v>275.00233578378283</v>
      </c>
      <c r="N650" s="156">
        <v>0</v>
      </c>
      <c r="O650" s="156">
        <v>0</v>
      </c>
      <c r="P650" s="156">
        <v>0</v>
      </c>
      <c r="Q650" s="156">
        <v>0</v>
      </c>
      <c r="R650" s="158">
        <v>1</v>
      </c>
      <c r="S650" s="159">
        <v>31</v>
      </c>
      <c r="T650" s="159">
        <v>65</v>
      </c>
      <c r="U650" s="159">
        <v>44</v>
      </c>
      <c r="V650" s="159">
        <v>70</v>
      </c>
      <c r="W650" s="159">
        <v>70</v>
      </c>
      <c r="X650" s="157">
        <v>20.100000000000001</v>
      </c>
    </row>
    <row r="651" spans="1:24" s="154" customFormat="1" ht="11.35">
      <c r="A651" s="152">
        <v>638</v>
      </c>
      <c r="B651" s="152">
        <v>189</v>
      </c>
      <c r="C651" s="152">
        <v>12381</v>
      </c>
      <c r="D651" s="153">
        <v>88.435714285714283</v>
      </c>
      <c r="E651" s="153">
        <v>47.523445287606322</v>
      </c>
      <c r="F651" s="155">
        <v>16330.554000000002</v>
      </c>
      <c r="G651" s="155">
        <v>325108.90700000024</v>
      </c>
      <c r="H651" s="155">
        <v>2322.2064785714301</v>
      </c>
      <c r="I651" s="155">
        <v>3596.2114724634534</v>
      </c>
      <c r="J651" s="155">
        <v>1600</v>
      </c>
      <c r="K651" s="155">
        <v>179150</v>
      </c>
      <c r="L651" s="155">
        <v>1279.6428571428571</v>
      </c>
      <c r="M651" s="155">
        <v>262.93148357799629</v>
      </c>
      <c r="N651" s="156">
        <v>3</v>
      </c>
      <c r="O651" s="156">
        <v>3</v>
      </c>
      <c r="P651" s="156">
        <v>2.1428571428571429E-2</v>
      </c>
      <c r="Q651" s="156">
        <v>0.25354627641855498</v>
      </c>
      <c r="R651" s="158">
        <v>0.9975609756097561</v>
      </c>
      <c r="S651" s="159">
        <v>23</v>
      </c>
      <c r="T651" s="159">
        <v>69</v>
      </c>
      <c r="U651" s="159">
        <v>48</v>
      </c>
      <c r="V651" s="159">
        <v>72</v>
      </c>
      <c r="W651" s="159">
        <v>68</v>
      </c>
      <c r="X651" s="157">
        <v>20.5</v>
      </c>
    </row>
    <row r="652" spans="1:24" s="154" customFormat="1" ht="11.35">
      <c r="A652" s="152">
        <v>639</v>
      </c>
      <c r="B652" s="152">
        <v>138</v>
      </c>
      <c r="C652" s="152">
        <v>10461</v>
      </c>
      <c r="D652" s="153">
        <v>74.721428571428575</v>
      </c>
      <c r="E652" s="153">
        <v>39.730941833182051</v>
      </c>
      <c r="F652" s="155">
        <v>10708.560000000001</v>
      </c>
      <c r="G652" s="155">
        <v>229307.45210000011</v>
      </c>
      <c r="H652" s="155">
        <v>1637.910372142858</v>
      </c>
      <c r="I652" s="155">
        <v>2297.7438361088912</v>
      </c>
      <c r="J652" s="155">
        <v>1600</v>
      </c>
      <c r="K652" s="155">
        <v>178600</v>
      </c>
      <c r="L652" s="155">
        <v>1275.7142857142858</v>
      </c>
      <c r="M652" s="155">
        <v>278.58104708405796</v>
      </c>
      <c r="N652" s="156">
        <v>6</v>
      </c>
      <c r="O652" s="156">
        <v>6</v>
      </c>
      <c r="P652" s="156">
        <v>4.2857142857142858E-2</v>
      </c>
      <c r="Q652" s="156">
        <v>0.50709255283710997</v>
      </c>
      <c r="R652" s="158">
        <v>0.99516908212560384</v>
      </c>
      <c r="S652" s="159">
        <v>28</v>
      </c>
      <c r="T652" s="159">
        <v>61</v>
      </c>
      <c r="U652" s="159">
        <v>51</v>
      </c>
      <c r="V652" s="159">
        <v>73</v>
      </c>
      <c r="W652" s="159">
        <v>67</v>
      </c>
      <c r="X652" s="157">
        <v>20.7</v>
      </c>
    </row>
    <row r="653" spans="1:24" s="154" customFormat="1" ht="11.35">
      <c r="A653" s="152">
        <v>640</v>
      </c>
      <c r="B653" s="152">
        <v>141</v>
      </c>
      <c r="C653" s="152">
        <v>11727</v>
      </c>
      <c r="D653" s="153">
        <v>83.76428571428572</v>
      </c>
      <c r="E653" s="153">
        <v>32.285063636587417</v>
      </c>
      <c r="F653" s="155">
        <v>12582.558000000003</v>
      </c>
      <c r="G653" s="155">
        <v>256324.25660000017</v>
      </c>
      <c r="H653" s="155">
        <v>1830.8875471428582</v>
      </c>
      <c r="I653" s="155">
        <v>2543.2467760853901</v>
      </c>
      <c r="J653" s="155">
        <v>1600</v>
      </c>
      <c r="K653" s="155">
        <v>177050</v>
      </c>
      <c r="L653" s="155">
        <v>1264.6428571428571</v>
      </c>
      <c r="M653" s="155">
        <v>276.76811766496286</v>
      </c>
      <c r="N653" s="156">
        <v>6</v>
      </c>
      <c r="O653" s="156">
        <v>9</v>
      </c>
      <c r="P653" s="156">
        <v>6.4285714285714279E-2</v>
      </c>
      <c r="Q653" s="156">
        <v>0.56531285392783426</v>
      </c>
      <c r="R653" s="158">
        <v>0.99264705882352944</v>
      </c>
      <c r="S653" s="159">
        <v>29</v>
      </c>
      <c r="T653" s="159">
        <v>63</v>
      </c>
      <c r="U653" s="159">
        <v>48</v>
      </c>
      <c r="V653" s="159">
        <v>74</v>
      </c>
      <c r="W653" s="159">
        <v>66</v>
      </c>
      <c r="X653" s="157">
        <v>20.399999999999999</v>
      </c>
    </row>
    <row r="654" spans="1:24" s="154" customFormat="1" ht="11.35">
      <c r="A654" s="152">
        <v>641</v>
      </c>
      <c r="B654" s="152">
        <v>219</v>
      </c>
      <c r="C654" s="152">
        <v>12429</v>
      </c>
      <c r="D654" s="153">
        <v>88.778571428571425</v>
      </c>
      <c r="E654" s="153">
        <v>57.790127340994729</v>
      </c>
      <c r="F654" s="155">
        <v>18472.266000000003</v>
      </c>
      <c r="G654" s="155">
        <v>325546.17320000008</v>
      </c>
      <c r="H654" s="155">
        <v>2325.3298085714291</v>
      </c>
      <c r="I654" s="155">
        <v>3376.7316729052118</v>
      </c>
      <c r="J654" s="155">
        <v>1600</v>
      </c>
      <c r="K654" s="155">
        <v>186350</v>
      </c>
      <c r="L654" s="155">
        <v>1331.0714285714287</v>
      </c>
      <c r="M654" s="155">
        <v>252.64556009143683</v>
      </c>
      <c r="N654" s="156">
        <v>0</v>
      </c>
      <c r="O654" s="156">
        <v>0</v>
      </c>
      <c r="P654" s="156">
        <v>0</v>
      </c>
      <c r="Q654" s="156">
        <v>0</v>
      </c>
      <c r="R654" s="158">
        <v>1</v>
      </c>
      <c r="S654" s="159">
        <v>15</v>
      </c>
      <c r="T654" s="159">
        <v>66</v>
      </c>
      <c r="U654" s="159">
        <v>59</v>
      </c>
      <c r="V654" s="159">
        <v>81</v>
      </c>
      <c r="W654" s="159">
        <v>59</v>
      </c>
      <c r="X654" s="157">
        <v>21.55</v>
      </c>
    </row>
    <row r="655" spans="1:24" s="154" customFormat="1" ht="11.35">
      <c r="A655" s="152">
        <v>642</v>
      </c>
      <c r="B655" s="152">
        <v>183</v>
      </c>
      <c r="C655" s="152">
        <v>13155</v>
      </c>
      <c r="D655" s="153">
        <v>93.964285714285708</v>
      </c>
      <c r="E655" s="153">
        <v>66.934458516493549</v>
      </c>
      <c r="F655" s="155">
        <v>16062.840000000002</v>
      </c>
      <c r="G655" s="155">
        <v>330585.14560000005</v>
      </c>
      <c r="H655" s="155">
        <v>2361.322468571429</v>
      </c>
      <c r="I655" s="155">
        <v>3935.2742757708015</v>
      </c>
      <c r="J655" s="155">
        <v>1600</v>
      </c>
      <c r="K655" s="155">
        <v>178550</v>
      </c>
      <c r="L655" s="155">
        <v>1275.3571428571429</v>
      </c>
      <c r="M655" s="155">
        <v>275.00794158391864</v>
      </c>
      <c r="N655" s="156">
        <v>6</v>
      </c>
      <c r="O655" s="156">
        <v>24</v>
      </c>
      <c r="P655" s="156">
        <v>0.17142857142857143</v>
      </c>
      <c r="Q655" s="156">
        <v>0.86451098284843697</v>
      </c>
      <c r="R655" s="158">
        <v>0.98086124401913888</v>
      </c>
      <c r="S655" s="159">
        <v>27</v>
      </c>
      <c r="T655" s="159">
        <v>63</v>
      </c>
      <c r="U655" s="159">
        <v>50</v>
      </c>
      <c r="V655" s="159">
        <v>77</v>
      </c>
      <c r="W655" s="159">
        <v>63</v>
      </c>
      <c r="X655" s="157">
        <v>20.9</v>
      </c>
    </row>
    <row r="656" spans="1:24" s="154" customFormat="1" ht="11.35">
      <c r="A656" s="152">
        <v>643</v>
      </c>
      <c r="B656" s="152">
        <v>210</v>
      </c>
      <c r="C656" s="152">
        <v>16449</v>
      </c>
      <c r="D656" s="153">
        <v>117.49285714285715</v>
      </c>
      <c r="E656" s="153">
        <v>64.716703772470439</v>
      </c>
      <c r="F656" s="155">
        <v>18204.552000000003</v>
      </c>
      <c r="G656" s="155">
        <v>434951.9611999999</v>
      </c>
      <c r="H656" s="155">
        <v>3106.7997228571421</v>
      </c>
      <c r="I656" s="155">
        <v>4531.4781011678451</v>
      </c>
      <c r="J656" s="155">
        <v>1600</v>
      </c>
      <c r="K656" s="155">
        <v>183550</v>
      </c>
      <c r="L656" s="155">
        <v>1311.0714285714287</v>
      </c>
      <c r="M656" s="155">
        <v>275.24141510294675</v>
      </c>
      <c r="N656" s="156">
        <v>6</v>
      </c>
      <c r="O656" s="156">
        <v>6</v>
      </c>
      <c r="P656" s="156">
        <v>4.2857142857142858E-2</v>
      </c>
      <c r="Q656" s="156">
        <v>0.50709255283710997</v>
      </c>
      <c r="R656" s="158">
        <v>0.99521531100478466</v>
      </c>
      <c r="S656" s="159">
        <v>23</v>
      </c>
      <c r="T656" s="159">
        <v>58</v>
      </c>
      <c r="U656" s="159">
        <v>59</v>
      </c>
      <c r="V656" s="159">
        <v>73</v>
      </c>
      <c r="W656" s="159">
        <v>67</v>
      </c>
      <c r="X656" s="157">
        <v>20.9</v>
      </c>
    </row>
    <row r="657" spans="1:24" s="154" customFormat="1" ht="11.35">
      <c r="A657" s="152">
        <v>644</v>
      </c>
      <c r="B657" s="152">
        <v>156</v>
      </c>
      <c r="C657" s="152">
        <v>9309</v>
      </c>
      <c r="D657" s="153">
        <v>66.492857142857147</v>
      </c>
      <c r="E657" s="153">
        <v>49.430933784418727</v>
      </c>
      <c r="F657" s="155">
        <v>13117.986000000003</v>
      </c>
      <c r="G657" s="155">
        <v>251619.92669999995</v>
      </c>
      <c r="H657" s="155">
        <v>1797.2851907142854</v>
      </c>
      <c r="I657" s="155">
        <v>2850.2597510064538</v>
      </c>
      <c r="J657" s="155">
        <v>1600</v>
      </c>
      <c r="K657" s="155">
        <v>181450</v>
      </c>
      <c r="L657" s="155">
        <v>1296.0714285714287</v>
      </c>
      <c r="M657" s="155">
        <v>290.12945864720979</v>
      </c>
      <c r="N657" s="156">
        <v>6</v>
      </c>
      <c r="O657" s="156">
        <v>24</v>
      </c>
      <c r="P657" s="156">
        <v>0.17142857142857143</v>
      </c>
      <c r="Q657" s="156">
        <v>0.86451098284843697</v>
      </c>
      <c r="R657" s="158">
        <v>0.98113207547169823</v>
      </c>
      <c r="S657" s="159">
        <v>29</v>
      </c>
      <c r="T657" s="159">
        <v>52</v>
      </c>
      <c r="U657" s="159">
        <v>59</v>
      </c>
      <c r="V657" s="159">
        <v>68</v>
      </c>
      <c r="W657" s="159">
        <v>72</v>
      </c>
      <c r="X657" s="157">
        <v>21.2</v>
      </c>
    </row>
    <row r="658" spans="1:24" s="154" customFormat="1" ht="11.35">
      <c r="A658" s="152">
        <v>645</v>
      </c>
      <c r="B658" s="152">
        <v>186</v>
      </c>
      <c r="C658" s="152">
        <v>13512</v>
      </c>
      <c r="D658" s="153">
        <v>96.51428571428572</v>
      </c>
      <c r="E658" s="153">
        <v>53.884700477308876</v>
      </c>
      <c r="F658" s="155">
        <v>15527.412000000002</v>
      </c>
      <c r="G658" s="155">
        <v>382433.91089999996</v>
      </c>
      <c r="H658" s="155">
        <v>2731.670792142857</v>
      </c>
      <c r="I658" s="155">
        <v>4047.8984763201665</v>
      </c>
      <c r="J658" s="155">
        <v>1600</v>
      </c>
      <c r="K658" s="155">
        <v>180600</v>
      </c>
      <c r="L658" s="155">
        <v>1290</v>
      </c>
      <c r="M658" s="155">
        <v>284.56706989071495</v>
      </c>
      <c r="N658" s="156">
        <v>0</v>
      </c>
      <c r="O658" s="156">
        <v>0</v>
      </c>
      <c r="P658" s="156">
        <v>0</v>
      </c>
      <c r="Q658" s="156">
        <v>0</v>
      </c>
      <c r="R658" s="158">
        <v>1</v>
      </c>
      <c r="S658" s="159">
        <v>28</v>
      </c>
      <c r="T658" s="159">
        <v>56</v>
      </c>
      <c r="U658" s="159">
        <v>56</v>
      </c>
      <c r="V658" s="159">
        <v>71</v>
      </c>
      <c r="W658" s="159">
        <v>69</v>
      </c>
      <c r="X658" s="157">
        <v>20.149999999999999</v>
      </c>
    </row>
    <row r="659" spans="1:24" s="154" customFormat="1" ht="11.35">
      <c r="A659" s="152">
        <v>646</v>
      </c>
      <c r="B659" s="152">
        <v>138</v>
      </c>
      <c r="C659" s="152">
        <v>10740</v>
      </c>
      <c r="D659" s="153">
        <v>76.714285714285708</v>
      </c>
      <c r="E659" s="153">
        <v>41.022240978301141</v>
      </c>
      <c r="F659" s="155">
        <v>10440.846000000001</v>
      </c>
      <c r="G659" s="155">
        <v>220767.37549999997</v>
      </c>
      <c r="H659" s="155">
        <v>1576.9098249999997</v>
      </c>
      <c r="I659" s="155">
        <v>2449.1740661455501</v>
      </c>
      <c r="J659" s="155">
        <v>1600</v>
      </c>
      <c r="K659" s="155">
        <v>174050</v>
      </c>
      <c r="L659" s="155">
        <v>1243.2142857142858</v>
      </c>
      <c r="M659" s="155">
        <v>279.01488539013519</v>
      </c>
      <c r="N659" s="156">
        <v>0</v>
      </c>
      <c r="O659" s="156">
        <v>0</v>
      </c>
      <c r="P659" s="156">
        <v>0</v>
      </c>
      <c r="Q659" s="156">
        <v>0</v>
      </c>
      <c r="R659" s="158">
        <v>1</v>
      </c>
      <c r="S659" s="159">
        <v>33</v>
      </c>
      <c r="T659" s="159">
        <v>63</v>
      </c>
      <c r="U659" s="159">
        <v>44</v>
      </c>
      <c r="V659" s="159">
        <v>74</v>
      </c>
      <c r="W659" s="159">
        <v>66</v>
      </c>
      <c r="X659" s="157">
        <v>20.399999999999999</v>
      </c>
    </row>
    <row r="660" spans="1:24" s="154" customFormat="1" ht="11.35">
      <c r="A660" s="152">
        <v>647</v>
      </c>
      <c r="B660" s="152">
        <v>186</v>
      </c>
      <c r="C660" s="152">
        <v>11121</v>
      </c>
      <c r="D660" s="153">
        <v>79.435714285714283</v>
      </c>
      <c r="E660" s="153">
        <v>62.996883640438824</v>
      </c>
      <c r="F660" s="155">
        <v>16330.554000000002</v>
      </c>
      <c r="G660" s="155">
        <v>239154.86540000018</v>
      </c>
      <c r="H660" s="155">
        <v>1708.24903857143</v>
      </c>
      <c r="I660" s="155">
        <v>2754.0825694444879</v>
      </c>
      <c r="J660" s="155">
        <v>1600</v>
      </c>
      <c r="K660" s="155">
        <v>177850</v>
      </c>
      <c r="L660" s="155">
        <v>1270.3571428571429</v>
      </c>
      <c r="M660" s="155">
        <v>279.50987605435665</v>
      </c>
      <c r="N660" s="156">
        <v>3</v>
      </c>
      <c r="O660" s="156">
        <v>6</v>
      </c>
      <c r="P660" s="156">
        <v>4.2857142857142858E-2</v>
      </c>
      <c r="Q660" s="156">
        <v>0.35727643956068428</v>
      </c>
      <c r="R660" s="158">
        <v>0.99508599508599505</v>
      </c>
      <c r="S660" s="159">
        <v>29</v>
      </c>
      <c r="T660" s="159">
        <v>61</v>
      </c>
      <c r="U660" s="159">
        <v>50</v>
      </c>
      <c r="V660" s="159">
        <v>72</v>
      </c>
      <c r="W660" s="159">
        <v>68</v>
      </c>
      <c r="X660" s="157">
        <v>20.350000000000001</v>
      </c>
    </row>
    <row r="661" spans="1:24" s="154" customFormat="1" ht="11.35">
      <c r="A661" s="152">
        <v>648</v>
      </c>
      <c r="B661" s="152">
        <v>171</v>
      </c>
      <c r="C661" s="152">
        <v>12039</v>
      </c>
      <c r="D661" s="153">
        <v>85.992857142857147</v>
      </c>
      <c r="E661" s="153">
        <v>57.927453566250364</v>
      </c>
      <c r="F661" s="155">
        <v>14991.984000000002</v>
      </c>
      <c r="G661" s="155">
        <v>358140.35270000016</v>
      </c>
      <c r="H661" s="155">
        <v>2558.1453764285725</v>
      </c>
      <c r="I661" s="155">
        <v>4011.6921154927863</v>
      </c>
      <c r="J661" s="155">
        <v>1600</v>
      </c>
      <c r="K661" s="155">
        <v>181450</v>
      </c>
      <c r="L661" s="155">
        <v>1296.0714285714287</v>
      </c>
      <c r="M661" s="155">
        <v>290.12945864720979</v>
      </c>
      <c r="N661" s="156">
        <v>6</v>
      </c>
      <c r="O661" s="156">
        <v>18</v>
      </c>
      <c r="P661" s="156">
        <v>0.12857142857142856</v>
      </c>
      <c r="Q661" s="156">
        <v>0.70805089788654629</v>
      </c>
      <c r="R661" s="158">
        <v>0.98594847775175642</v>
      </c>
      <c r="S661" s="159">
        <v>29</v>
      </c>
      <c r="T661" s="159">
        <v>52</v>
      </c>
      <c r="U661" s="159">
        <v>59</v>
      </c>
      <c r="V661" s="159">
        <v>74</v>
      </c>
      <c r="W661" s="159">
        <v>66</v>
      </c>
      <c r="X661" s="157">
        <v>21.35</v>
      </c>
    </row>
    <row r="662" spans="1:24" s="154" customFormat="1" ht="11.35">
      <c r="A662" s="152">
        <v>649</v>
      </c>
      <c r="B662" s="152">
        <v>102</v>
      </c>
      <c r="C662" s="152">
        <v>7737</v>
      </c>
      <c r="D662" s="153">
        <v>55.264285714285712</v>
      </c>
      <c r="E662" s="153">
        <v>24.190970047937853</v>
      </c>
      <c r="F662" s="155">
        <v>8566.8480000000018</v>
      </c>
      <c r="G662" s="155">
        <v>159504.00120000003</v>
      </c>
      <c r="H662" s="155">
        <v>1139.3142942857146</v>
      </c>
      <c r="I662" s="155">
        <v>1723.9478154011176</v>
      </c>
      <c r="J662" s="155">
        <v>1600</v>
      </c>
      <c r="K662" s="155">
        <v>173600</v>
      </c>
      <c r="L662" s="155">
        <v>1240</v>
      </c>
      <c r="M662" s="155">
        <v>273.74303972623881</v>
      </c>
      <c r="N662" s="156">
        <v>0</v>
      </c>
      <c r="O662" s="156">
        <v>0</v>
      </c>
      <c r="P662" s="156">
        <v>0</v>
      </c>
      <c r="Q662" s="156">
        <v>0</v>
      </c>
      <c r="R662" s="158">
        <v>1</v>
      </c>
      <c r="S662" s="159">
        <v>32</v>
      </c>
      <c r="T662" s="159">
        <v>66</v>
      </c>
      <c r="U662" s="159">
        <v>42</v>
      </c>
      <c r="V662" s="159">
        <v>75</v>
      </c>
      <c r="W662" s="159">
        <v>65</v>
      </c>
      <c r="X662" s="157">
        <v>20.45</v>
      </c>
    </row>
    <row r="663" spans="1:24" s="154" customFormat="1" ht="11.35">
      <c r="A663" s="152">
        <v>650</v>
      </c>
      <c r="B663" s="152">
        <v>162</v>
      </c>
      <c r="C663" s="152">
        <v>13197</v>
      </c>
      <c r="D663" s="153">
        <v>94.26428571428572</v>
      </c>
      <c r="E663" s="153">
        <v>45.971622575453424</v>
      </c>
      <c r="F663" s="155">
        <v>13653.414000000002</v>
      </c>
      <c r="G663" s="155">
        <v>363113.88390000007</v>
      </c>
      <c r="H663" s="155">
        <v>2593.6705992857146</v>
      </c>
      <c r="I663" s="155">
        <v>3544.576137238545</v>
      </c>
      <c r="J663" s="155">
        <v>1600</v>
      </c>
      <c r="K663" s="155">
        <v>178600</v>
      </c>
      <c r="L663" s="155">
        <v>1275.7142857142858</v>
      </c>
      <c r="M663" s="155">
        <v>278.58104708405796</v>
      </c>
      <c r="N663" s="156">
        <v>6</v>
      </c>
      <c r="O663" s="156">
        <v>6</v>
      </c>
      <c r="P663" s="156">
        <v>4.2857142857142858E-2</v>
      </c>
      <c r="Q663" s="156">
        <v>0.50709255283710997</v>
      </c>
      <c r="R663" s="158">
        <v>0.99508599508599505</v>
      </c>
      <c r="S663" s="159">
        <v>28</v>
      </c>
      <c r="T663" s="159">
        <v>61</v>
      </c>
      <c r="U663" s="159">
        <v>51</v>
      </c>
      <c r="V663" s="159">
        <v>65</v>
      </c>
      <c r="W663" s="159">
        <v>75</v>
      </c>
      <c r="X663" s="157">
        <v>20.350000000000001</v>
      </c>
    </row>
    <row r="664" spans="1:24" s="154" customFormat="1" ht="11.35">
      <c r="A664" s="152">
        <v>651</v>
      </c>
      <c r="B664" s="152">
        <v>132</v>
      </c>
      <c r="C664" s="152">
        <v>10689</v>
      </c>
      <c r="D664" s="153">
        <v>76.349999999999994</v>
      </c>
      <c r="E664" s="153">
        <v>35.49159896542141</v>
      </c>
      <c r="F664" s="155">
        <v>11779.416000000001</v>
      </c>
      <c r="G664" s="155">
        <v>235534.77720000001</v>
      </c>
      <c r="H664" s="155">
        <v>1682.3912657142857</v>
      </c>
      <c r="I664" s="155">
        <v>2525.3512097795838</v>
      </c>
      <c r="J664" s="155">
        <v>1600</v>
      </c>
      <c r="K664" s="155">
        <v>174650</v>
      </c>
      <c r="L664" s="155">
        <v>1247.5</v>
      </c>
      <c r="M664" s="155">
        <v>267.63855417979909</v>
      </c>
      <c r="N664" s="156">
        <v>3</v>
      </c>
      <c r="O664" s="156">
        <v>3</v>
      </c>
      <c r="P664" s="156">
        <v>2.1428571428571429E-2</v>
      </c>
      <c r="Q664" s="156">
        <v>0.25354627641855498</v>
      </c>
      <c r="R664" s="158">
        <v>0.99742930591259638</v>
      </c>
      <c r="S664" s="159">
        <v>29</v>
      </c>
      <c r="T664" s="159">
        <v>69</v>
      </c>
      <c r="U664" s="159">
        <v>42</v>
      </c>
      <c r="V664" s="159">
        <v>74</v>
      </c>
      <c r="W664" s="159">
        <v>66</v>
      </c>
      <c r="X664" s="157">
        <v>19.45</v>
      </c>
    </row>
    <row r="665" spans="1:24" s="154" customFormat="1" ht="11.35">
      <c r="A665" s="152">
        <v>652</v>
      </c>
      <c r="B665" s="152">
        <v>120</v>
      </c>
      <c r="C665" s="152">
        <v>12678</v>
      </c>
      <c r="D665" s="153">
        <v>90.557142857142864</v>
      </c>
      <c r="E665" s="153">
        <v>29.109634348818108</v>
      </c>
      <c r="F665" s="155">
        <v>10708.560000000001</v>
      </c>
      <c r="G665" s="155">
        <v>270828.40620000014</v>
      </c>
      <c r="H665" s="155">
        <v>1934.4886157142867</v>
      </c>
      <c r="I665" s="155">
        <v>2689.0496529845127</v>
      </c>
      <c r="J665" s="155">
        <v>1600</v>
      </c>
      <c r="K665" s="155">
        <v>174100</v>
      </c>
      <c r="L665" s="155">
        <v>1243.5714285714287</v>
      </c>
      <c r="M665" s="155">
        <v>282.5782413547675</v>
      </c>
      <c r="N665" s="156">
        <v>0</v>
      </c>
      <c r="O665" s="156">
        <v>0</v>
      </c>
      <c r="P665" s="156">
        <v>0</v>
      </c>
      <c r="Q665" s="156">
        <v>0</v>
      </c>
      <c r="R665" s="158">
        <v>1</v>
      </c>
      <c r="S665" s="159">
        <v>34</v>
      </c>
      <c r="T665" s="159">
        <v>61</v>
      </c>
      <c r="U665" s="159">
        <v>45</v>
      </c>
      <c r="V665" s="159">
        <v>75</v>
      </c>
      <c r="W665" s="159">
        <v>65</v>
      </c>
      <c r="X665" s="157">
        <v>20.05</v>
      </c>
    </row>
    <row r="666" spans="1:24" s="154" customFormat="1" ht="11.35">
      <c r="A666" s="152">
        <v>653</v>
      </c>
      <c r="B666" s="152">
        <v>216</v>
      </c>
      <c r="C666" s="152">
        <v>14334</v>
      </c>
      <c r="D666" s="153">
        <v>102.38571428571429</v>
      </c>
      <c r="E666" s="153">
        <v>64.049170153311536</v>
      </c>
      <c r="F666" s="155">
        <v>18472.266000000003</v>
      </c>
      <c r="G666" s="155">
        <v>351707.78019999992</v>
      </c>
      <c r="H666" s="155">
        <v>2512.1984299999995</v>
      </c>
      <c r="I666" s="155">
        <v>3745.3248729345746</v>
      </c>
      <c r="J666" s="155">
        <v>1600</v>
      </c>
      <c r="K666" s="155">
        <v>180000</v>
      </c>
      <c r="L666" s="155">
        <v>1285.7142857142858</v>
      </c>
      <c r="M666" s="155">
        <v>269.17711763402082</v>
      </c>
      <c r="N666" s="156">
        <v>0</v>
      </c>
      <c r="O666" s="156">
        <v>0</v>
      </c>
      <c r="P666" s="156">
        <v>0</v>
      </c>
      <c r="Q666" s="156">
        <v>0</v>
      </c>
      <c r="R666" s="158">
        <v>1</v>
      </c>
      <c r="S666" s="159">
        <v>24</v>
      </c>
      <c r="T666" s="159">
        <v>65</v>
      </c>
      <c r="U666" s="159">
        <v>51</v>
      </c>
      <c r="V666" s="159">
        <v>71</v>
      </c>
      <c r="W666" s="159">
        <v>69</v>
      </c>
      <c r="X666" s="157">
        <v>21.65</v>
      </c>
    </row>
    <row r="667" spans="1:24" s="154" customFormat="1" ht="11.35">
      <c r="A667" s="152">
        <v>654</v>
      </c>
      <c r="B667" s="152">
        <v>162</v>
      </c>
      <c r="C667" s="152">
        <v>11481</v>
      </c>
      <c r="D667" s="153">
        <v>82.007142857142853</v>
      </c>
      <c r="E667" s="153">
        <v>46.929994769275147</v>
      </c>
      <c r="F667" s="155">
        <v>14456.556000000002</v>
      </c>
      <c r="G667" s="155">
        <v>288460.34769999998</v>
      </c>
      <c r="H667" s="155">
        <v>2060.431055</v>
      </c>
      <c r="I667" s="155">
        <v>3258.8406337500901</v>
      </c>
      <c r="J667" s="155">
        <v>1600</v>
      </c>
      <c r="K667" s="155">
        <v>177000</v>
      </c>
      <c r="L667" s="155">
        <v>1264.2857142857142</v>
      </c>
      <c r="M667" s="155">
        <v>273.1567206551112</v>
      </c>
      <c r="N667" s="156">
        <v>0</v>
      </c>
      <c r="O667" s="156">
        <v>0</v>
      </c>
      <c r="P667" s="156">
        <v>0</v>
      </c>
      <c r="Q667" s="156">
        <v>0</v>
      </c>
      <c r="R667" s="158">
        <v>1</v>
      </c>
      <c r="S667" s="159">
        <v>28</v>
      </c>
      <c r="T667" s="159">
        <v>65</v>
      </c>
      <c r="U667" s="159">
        <v>47</v>
      </c>
      <c r="V667" s="159">
        <v>73</v>
      </c>
      <c r="W667" s="159">
        <v>67</v>
      </c>
      <c r="X667" s="157">
        <v>20.100000000000001</v>
      </c>
    </row>
    <row r="668" spans="1:24" s="154" customFormat="1" ht="11.35">
      <c r="A668" s="152">
        <v>655</v>
      </c>
      <c r="B668" s="152">
        <v>213</v>
      </c>
      <c r="C668" s="152">
        <v>13245</v>
      </c>
      <c r="D668" s="153">
        <v>94.607142857142861</v>
      </c>
      <c r="E668" s="153">
        <v>57.781739719529185</v>
      </c>
      <c r="F668" s="155">
        <v>19007.694000000003</v>
      </c>
      <c r="G668" s="155">
        <v>369112.16480000014</v>
      </c>
      <c r="H668" s="155">
        <v>2636.515462857144</v>
      </c>
      <c r="I668" s="155">
        <v>3983.2829722716979</v>
      </c>
      <c r="J668" s="155">
        <v>1600</v>
      </c>
      <c r="K668" s="155">
        <v>181700</v>
      </c>
      <c r="L668" s="155">
        <v>1297.8571428571429</v>
      </c>
      <c r="M668" s="155">
        <v>280.85631061950437</v>
      </c>
      <c r="N668" s="156">
        <v>3</v>
      </c>
      <c r="O668" s="156">
        <v>3</v>
      </c>
      <c r="P668" s="156">
        <v>2.1428571428571429E-2</v>
      </c>
      <c r="Q668" s="156">
        <v>0.25354627641855498</v>
      </c>
      <c r="R668" s="158">
        <v>0.99753086419753079</v>
      </c>
      <c r="S668" s="159">
        <v>26</v>
      </c>
      <c r="T668" s="159">
        <v>57</v>
      </c>
      <c r="U668" s="159">
        <v>57</v>
      </c>
      <c r="V668" s="159">
        <v>73</v>
      </c>
      <c r="W668" s="159">
        <v>67</v>
      </c>
      <c r="X668" s="157">
        <v>20.25</v>
      </c>
    </row>
    <row r="669" spans="1:24" s="154" customFormat="1" ht="11.35">
      <c r="A669" s="152">
        <v>656</v>
      </c>
      <c r="B669" s="152">
        <v>192</v>
      </c>
      <c r="C669" s="152">
        <v>15231</v>
      </c>
      <c r="D669" s="153">
        <v>108.79285714285714</v>
      </c>
      <c r="E669" s="153">
        <v>62.004582846240318</v>
      </c>
      <c r="F669" s="155">
        <v>16330.554000000002</v>
      </c>
      <c r="G669" s="155">
        <v>388097.54930000007</v>
      </c>
      <c r="H669" s="155">
        <v>2772.1253521428575</v>
      </c>
      <c r="I669" s="155">
        <v>4274.0494665122342</v>
      </c>
      <c r="J669" s="155">
        <v>1600</v>
      </c>
      <c r="K669" s="155">
        <v>179000</v>
      </c>
      <c r="L669" s="155">
        <v>1278.5714285714287</v>
      </c>
      <c r="M669" s="155">
        <v>279.84726417124688</v>
      </c>
      <c r="N669" s="156">
        <v>0</v>
      </c>
      <c r="O669" s="156">
        <v>0</v>
      </c>
      <c r="P669" s="156">
        <v>0</v>
      </c>
      <c r="Q669" s="156">
        <v>0</v>
      </c>
      <c r="R669" s="158">
        <v>1</v>
      </c>
      <c r="S669" s="159">
        <v>28</v>
      </c>
      <c r="T669" s="159">
        <v>60</v>
      </c>
      <c r="U669" s="159">
        <v>52</v>
      </c>
      <c r="V669" s="159">
        <v>72</v>
      </c>
      <c r="W669" s="159">
        <v>68</v>
      </c>
      <c r="X669" s="157">
        <v>20.75</v>
      </c>
    </row>
    <row r="670" spans="1:24" s="154" customFormat="1" ht="11.35">
      <c r="A670" s="152">
        <v>657</v>
      </c>
      <c r="B670" s="152">
        <v>138</v>
      </c>
      <c r="C670" s="152">
        <v>9876</v>
      </c>
      <c r="D670" s="153">
        <v>70.542857142857144</v>
      </c>
      <c r="E670" s="153">
        <v>34.524596888872679</v>
      </c>
      <c r="F670" s="155">
        <v>12314.844000000003</v>
      </c>
      <c r="G670" s="155">
        <v>233452.55720000016</v>
      </c>
      <c r="H670" s="155">
        <v>1667.5182657142868</v>
      </c>
      <c r="I670" s="155">
        <v>2482.1311954071848</v>
      </c>
      <c r="J670" s="155">
        <v>1600</v>
      </c>
      <c r="K670" s="155">
        <v>173550</v>
      </c>
      <c r="L670" s="155">
        <v>1239.6428571428571</v>
      </c>
      <c r="M670" s="155">
        <v>270.05837555537005</v>
      </c>
      <c r="N670" s="156">
        <v>3</v>
      </c>
      <c r="O670" s="156">
        <v>3</v>
      </c>
      <c r="P670" s="156">
        <v>2.1428571428571429E-2</v>
      </c>
      <c r="Q670" s="156">
        <v>0.25354627641855498</v>
      </c>
      <c r="R670" s="158">
        <v>0.99744897959183665</v>
      </c>
      <c r="S670" s="159">
        <v>31</v>
      </c>
      <c r="T670" s="159">
        <v>68</v>
      </c>
      <c r="U670" s="159">
        <v>41</v>
      </c>
      <c r="V670" s="159">
        <v>58</v>
      </c>
      <c r="W670" s="159">
        <v>82</v>
      </c>
      <c r="X670" s="157">
        <v>19.600000000000001</v>
      </c>
    </row>
    <row r="671" spans="1:24" s="154" customFormat="1" ht="11.35">
      <c r="A671" s="152">
        <v>658</v>
      </c>
      <c r="B671" s="152">
        <v>168</v>
      </c>
      <c r="C671" s="152">
        <v>12711</v>
      </c>
      <c r="D671" s="153">
        <v>90.792857142857144</v>
      </c>
      <c r="E671" s="153">
        <v>48.124762382456851</v>
      </c>
      <c r="F671" s="155">
        <v>14188.842000000002</v>
      </c>
      <c r="G671" s="155">
        <v>290472.66459999996</v>
      </c>
      <c r="H671" s="155">
        <v>2074.8047471428567</v>
      </c>
      <c r="I671" s="155">
        <v>2853.2286121617872</v>
      </c>
      <c r="J671" s="155">
        <v>1600</v>
      </c>
      <c r="K671" s="155">
        <v>178500</v>
      </c>
      <c r="L671" s="155">
        <v>1275</v>
      </c>
      <c r="M671" s="155">
        <v>271.3873230950382</v>
      </c>
      <c r="N671" s="156">
        <v>0</v>
      </c>
      <c r="O671" s="156">
        <v>0</v>
      </c>
      <c r="P671" s="156">
        <v>0</v>
      </c>
      <c r="Q671" s="156">
        <v>0</v>
      </c>
      <c r="R671" s="158">
        <v>1</v>
      </c>
      <c r="S671" s="159">
        <v>26</v>
      </c>
      <c r="T671" s="159">
        <v>65</v>
      </c>
      <c r="U671" s="159">
        <v>49</v>
      </c>
      <c r="V671" s="159">
        <v>67</v>
      </c>
      <c r="W671" s="159">
        <v>73</v>
      </c>
      <c r="X671" s="157">
        <v>20.2</v>
      </c>
    </row>
    <row r="672" spans="1:24" s="154" customFormat="1" ht="11.35">
      <c r="A672" s="152">
        <v>659</v>
      </c>
      <c r="B672" s="152">
        <v>216</v>
      </c>
      <c r="C672" s="152">
        <v>14712</v>
      </c>
      <c r="D672" s="153">
        <v>105.08571428571429</v>
      </c>
      <c r="E672" s="153">
        <v>74.955477021077982</v>
      </c>
      <c r="F672" s="155">
        <v>19007.694000000003</v>
      </c>
      <c r="G672" s="155">
        <v>364717.19330000022</v>
      </c>
      <c r="H672" s="155">
        <v>2605.1228092857159</v>
      </c>
      <c r="I672" s="155">
        <v>4095.1231487233222</v>
      </c>
      <c r="J672" s="155">
        <v>1600</v>
      </c>
      <c r="K672" s="155">
        <v>183050</v>
      </c>
      <c r="L672" s="155">
        <v>1307.5</v>
      </c>
      <c r="M672" s="155">
        <v>267.07346818819713</v>
      </c>
      <c r="N672" s="156">
        <v>6</v>
      </c>
      <c r="O672" s="156">
        <v>15</v>
      </c>
      <c r="P672" s="156">
        <v>0.10714285714285714</v>
      </c>
      <c r="Q672" s="156">
        <v>0.66458651148182102</v>
      </c>
      <c r="R672" s="158">
        <v>0.98829039812646369</v>
      </c>
      <c r="S672" s="159">
        <v>21</v>
      </c>
      <c r="T672" s="159">
        <v>63</v>
      </c>
      <c r="U672" s="159">
        <v>56</v>
      </c>
      <c r="V672" s="159">
        <v>77</v>
      </c>
      <c r="W672" s="159">
        <v>63</v>
      </c>
      <c r="X672" s="157">
        <v>21.35</v>
      </c>
    </row>
    <row r="673" spans="1:24" s="154" customFormat="1" ht="11.35">
      <c r="A673" s="152">
        <v>660</v>
      </c>
      <c r="B673" s="152">
        <v>162</v>
      </c>
      <c r="C673" s="152">
        <v>8841</v>
      </c>
      <c r="D673" s="153">
        <v>63.15</v>
      </c>
      <c r="E673" s="153">
        <v>46.943395425775492</v>
      </c>
      <c r="F673" s="155">
        <v>13921.128000000002</v>
      </c>
      <c r="G673" s="155">
        <v>201838.50840000002</v>
      </c>
      <c r="H673" s="155">
        <v>1441.7036314285715</v>
      </c>
      <c r="I673" s="155">
        <v>2618.3355049173861</v>
      </c>
      <c r="J673" s="155">
        <v>1600</v>
      </c>
      <c r="K673" s="155">
        <v>173750</v>
      </c>
      <c r="L673" s="155">
        <v>1241.0714285714287</v>
      </c>
      <c r="M673" s="155">
        <v>284.50814917605589</v>
      </c>
      <c r="N673" s="156">
        <v>3</v>
      </c>
      <c r="O673" s="156">
        <v>3</v>
      </c>
      <c r="P673" s="156">
        <v>2.1428571428571429E-2</v>
      </c>
      <c r="Q673" s="156">
        <v>0.25354627641855498</v>
      </c>
      <c r="R673" s="158">
        <v>0.9975186104218362</v>
      </c>
      <c r="S673" s="159">
        <v>35</v>
      </c>
      <c r="T673" s="159">
        <v>60</v>
      </c>
      <c r="U673" s="159">
        <v>45</v>
      </c>
      <c r="V673" s="159">
        <v>76</v>
      </c>
      <c r="W673" s="159">
        <v>64</v>
      </c>
      <c r="X673" s="157">
        <v>20.149999999999999</v>
      </c>
    </row>
    <row r="674" spans="1:24" s="154" customFormat="1" ht="11.35">
      <c r="A674" s="152">
        <v>661</v>
      </c>
      <c r="B674" s="152">
        <v>123</v>
      </c>
      <c r="C674" s="152">
        <v>8559</v>
      </c>
      <c r="D674" s="153">
        <v>61.135714285714286</v>
      </c>
      <c r="E674" s="153">
        <v>33.955368657065186</v>
      </c>
      <c r="F674" s="155">
        <v>10976.274000000001</v>
      </c>
      <c r="G674" s="155">
        <v>210342.88979999995</v>
      </c>
      <c r="H674" s="155">
        <v>1502.4492128571426</v>
      </c>
      <c r="I674" s="155">
        <v>2300.8236563837754</v>
      </c>
      <c r="J674" s="155">
        <v>1600</v>
      </c>
      <c r="K674" s="155">
        <v>172150</v>
      </c>
      <c r="L674" s="155">
        <v>1229.6428571428571</v>
      </c>
      <c r="M674" s="155">
        <v>277.76707470529891</v>
      </c>
      <c r="N674" s="156">
        <v>6</v>
      </c>
      <c r="O674" s="156">
        <v>18</v>
      </c>
      <c r="P674" s="156">
        <v>0.12857142857142856</v>
      </c>
      <c r="Q674" s="156">
        <v>0.79424963133491122</v>
      </c>
      <c r="R674" s="158">
        <v>0.98518518518518516</v>
      </c>
      <c r="S674" s="159">
        <v>35</v>
      </c>
      <c r="T674" s="159">
        <v>64</v>
      </c>
      <c r="U674" s="159">
        <v>41</v>
      </c>
      <c r="V674" s="159">
        <v>56</v>
      </c>
      <c r="W674" s="159">
        <v>84</v>
      </c>
      <c r="X674" s="157">
        <v>20.25</v>
      </c>
    </row>
    <row r="675" spans="1:24" s="154" customFormat="1" ht="11.35">
      <c r="A675" s="152">
        <v>662</v>
      </c>
      <c r="B675" s="152">
        <v>132</v>
      </c>
      <c r="C675" s="152">
        <v>9660</v>
      </c>
      <c r="D675" s="153">
        <v>69</v>
      </c>
      <c r="E675" s="153">
        <v>41.718480972780625</v>
      </c>
      <c r="F675" s="155">
        <v>11779.416000000001</v>
      </c>
      <c r="G675" s="155">
        <v>234807.48750000005</v>
      </c>
      <c r="H675" s="155">
        <v>1677.1963392857147</v>
      </c>
      <c r="I675" s="155">
        <v>2627.0870415170857</v>
      </c>
      <c r="J675" s="155">
        <v>1600</v>
      </c>
      <c r="K675" s="155">
        <v>175350</v>
      </c>
      <c r="L675" s="155">
        <v>1252.5</v>
      </c>
      <c r="M675" s="155">
        <v>263.37085760025451</v>
      </c>
      <c r="N675" s="156">
        <v>0</v>
      </c>
      <c r="O675" s="156">
        <v>0</v>
      </c>
      <c r="P675" s="156">
        <v>0</v>
      </c>
      <c r="Q675" s="156">
        <v>0</v>
      </c>
      <c r="R675" s="158">
        <v>1</v>
      </c>
      <c r="S675" s="159">
        <v>27</v>
      </c>
      <c r="T675" s="159">
        <v>71</v>
      </c>
      <c r="U675" s="159">
        <v>42</v>
      </c>
      <c r="V675" s="159">
        <v>65</v>
      </c>
      <c r="W675" s="159">
        <v>75</v>
      </c>
      <c r="X675" s="157">
        <v>20</v>
      </c>
    </row>
    <row r="676" spans="1:24" s="154" customFormat="1" ht="11.35">
      <c r="A676" s="152">
        <v>663</v>
      </c>
      <c r="B676" s="152">
        <v>264</v>
      </c>
      <c r="C676" s="152">
        <v>20034</v>
      </c>
      <c r="D676" s="153">
        <v>143.1</v>
      </c>
      <c r="E676" s="153">
        <v>75.873929893014449</v>
      </c>
      <c r="F676" s="155">
        <v>23291.118000000002</v>
      </c>
      <c r="G676" s="155">
        <v>479429.66770000034</v>
      </c>
      <c r="H676" s="155">
        <v>3424.4976264285738</v>
      </c>
      <c r="I676" s="155">
        <v>5297.4459176858809</v>
      </c>
      <c r="J676" s="155">
        <v>1600</v>
      </c>
      <c r="K676" s="155">
        <v>177000</v>
      </c>
      <c r="L676" s="155">
        <v>1264.2857142857142</v>
      </c>
      <c r="M676" s="155">
        <v>273.1567206551112</v>
      </c>
      <c r="N676" s="156">
        <v>3</v>
      </c>
      <c r="O676" s="156">
        <v>3</v>
      </c>
      <c r="P676" s="156">
        <v>2.1428571428571429E-2</v>
      </c>
      <c r="Q676" s="156">
        <v>0.25354627641855498</v>
      </c>
      <c r="R676" s="158">
        <v>0.9975609756097561</v>
      </c>
      <c r="S676" s="159">
        <v>28</v>
      </c>
      <c r="T676" s="159">
        <v>65</v>
      </c>
      <c r="U676" s="159">
        <v>47</v>
      </c>
      <c r="V676" s="159">
        <v>69</v>
      </c>
      <c r="W676" s="159">
        <v>71</v>
      </c>
      <c r="X676" s="157">
        <v>20.5</v>
      </c>
    </row>
    <row r="677" spans="1:24" s="154" customFormat="1" ht="11.35">
      <c r="A677" s="152">
        <v>664</v>
      </c>
      <c r="B677" s="152">
        <v>132</v>
      </c>
      <c r="C677" s="152">
        <v>9231</v>
      </c>
      <c r="D677" s="153">
        <v>65.935714285714283</v>
      </c>
      <c r="E677" s="153">
        <v>32.044306268576435</v>
      </c>
      <c r="F677" s="155">
        <v>9637.7040000000015</v>
      </c>
      <c r="G677" s="155">
        <v>194491.24640000006</v>
      </c>
      <c r="H677" s="155">
        <v>1389.2231885714291</v>
      </c>
      <c r="I677" s="155">
        <v>1992.7981892507376</v>
      </c>
      <c r="J677" s="155">
        <v>1600</v>
      </c>
      <c r="K677" s="155">
        <v>176200</v>
      </c>
      <c r="L677" s="155">
        <v>1258.5714285714287</v>
      </c>
      <c r="M677" s="155">
        <v>270.22125607611747</v>
      </c>
      <c r="N677" s="156">
        <v>3</v>
      </c>
      <c r="O677" s="156">
        <v>6</v>
      </c>
      <c r="P677" s="156">
        <v>4.2857142857142858E-2</v>
      </c>
      <c r="Q677" s="156">
        <v>0.35727643956068428</v>
      </c>
      <c r="R677" s="158">
        <v>0.99508599508599505</v>
      </c>
      <c r="S677" s="159">
        <v>28</v>
      </c>
      <c r="T677" s="159">
        <v>67</v>
      </c>
      <c r="U677" s="159">
        <v>45</v>
      </c>
      <c r="V677" s="159">
        <v>76</v>
      </c>
      <c r="W677" s="159">
        <v>64</v>
      </c>
      <c r="X677" s="157">
        <v>20.350000000000001</v>
      </c>
    </row>
    <row r="678" spans="1:24" s="154" customFormat="1" ht="11.35">
      <c r="A678" s="152">
        <v>665</v>
      </c>
      <c r="B678" s="152">
        <v>189</v>
      </c>
      <c r="C678" s="152">
        <v>13464</v>
      </c>
      <c r="D678" s="153">
        <v>96.171428571428578</v>
      </c>
      <c r="E678" s="153">
        <v>61.980728364484264</v>
      </c>
      <c r="F678" s="155">
        <v>16330.554000000002</v>
      </c>
      <c r="G678" s="155">
        <v>373785.26140000002</v>
      </c>
      <c r="H678" s="155">
        <v>2669.8947242857143</v>
      </c>
      <c r="I678" s="155">
        <v>4016.7654988845384</v>
      </c>
      <c r="J678" s="155">
        <v>1600</v>
      </c>
      <c r="K678" s="155">
        <v>180550</v>
      </c>
      <c r="L678" s="155">
        <v>1289.6428571428571</v>
      </c>
      <c r="M678" s="155">
        <v>281.08835425583317</v>
      </c>
      <c r="N678" s="156">
        <v>3</v>
      </c>
      <c r="O678" s="156">
        <v>9</v>
      </c>
      <c r="P678" s="156">
        <v>6.4285714285714279E-2</v>
      </c>
      <c r="Q678" s="156">
        <v>0.43598419689059265</v>
      </c>
      <c r="R678" s="158">
        <v>0.99278846153846156</v>
      </c>
      <c r="S678" s="159">
        <v>27</v>
      </c>
      <c r="T678" s="159">
        <v>58</v>
      </c>
      <c r="U678" s="159">
        <v>55</v>
      </c>
      <c r="V678" s="159">
        <v>65</v>
      </c>
      <c r="W678" s="159">
        <v>75</v>
      </c>
      <c r="X678" s="157">
        <v>20.8</v>
      </c>
    </row>
    <row r="679" spans="1:24" s="154" customFormat="1" ht="11.35">
      <c r="A679" s="152">
        <v>666</v>
      </c>
      <c r="B679" s="152">
        <v>156</v>
      </c>
      <c r="C679" s="152">
        <v>6435</v>
      </c>
      <c r="D679" s="153">
        <v>45.964285714285715</v>
      </c>
      <c r="E679" s="153">
        <v>38.728052167207963</v>
      </c>
      <c r="F679" s="155">
        <v>11511.702000000001</v>
      </c>
      <c r="G679" s="155">
        <v>142920.60620000004</v>
      </c>
      <c r="H679" s="155">
        <v>1020.8614728571431</v>
      </c>
      <c r="I679" s="155">
        <v>1731.5422471201632</v>
      </c>
      <c r="J679" s="155">
        <v>1600</v>
      </c>
      <c r="K679" s="155">
        <v>174000</v>
      </c>
      <c r="L679" s="155">
        <v>1242.8571428571429</v>
      </c>
      <c r="M679" s="155">
        <v>275.40496203605358</v>
      </c>
      <c r="N679" s="156">
        <v>0</v>
      </c>
      <c r="O679" s="156">
        <v>0</v>
      </c>
      <c r="P679" s="156">
        <v>0</v>
      </c>
      <c r="Q679" s="156">
        <v>0</v>
      </c>
      <c r="R679" s="158">
        <v>1</v>
      </c>
      <c r="S679" s="159">
        <v>32</v>
      </c>
      <c r="T679" s="159">
        <v>65</v>
      </c>
      <c r="U679" s="159">
        <v>43</v>
      </c>
      <c r="V679" s="159">
        <v>74</v>
      </c>
      <c r="W679" s="159">
        <v>66</v>
      </c>
      <c r="X679" s="157">
        <v>20.7</v>
      </c>
    </row>
    <row r="680" spans="1:24" s="154" customFormat="1" ht="11.35">
      <c r="A680" s="152">
        <v>667</v>
      </c>
      <c r="B680" s="152">
        <v>138</v>
      </c>
      <c r="C680" s="152">
        <v>9342</v>
      </c>
      <c r="D680" s="153">
        <v>66.728571428571428</v>
      </c>
      <c r="E680" s="153">
        <v>34.506561331476057</v>
      </c>
      <c r="F680" s="155">
        <v>12314.844000000003</v>
      </c>
      <c r="G680" s="155">
        <v>235881.31810000006</v>
      </c>
      <c r="H680" s="155">
        <v>1684.8665578571433</v>
      </c>
      <c r="I680" s="155">
        <v>2423.0013769120915</v>
      </c>
      <c r="J680" s="155">
        <v>1600</v>
      </c>
      <c r="K680" s="155">
        <v>180200</v>
      </c>
      <c r="L680" s="155">
        <v>1287.1428571428571</v>
      </c>
      <c r="M680" s="155">
        <v>283.43800335730145</v>
      </c>
      <c r="N680" s="156">
        <v>0</v>
      </c>
      <c r="O680" s="156">
        <v>0</v>
      </c>
      <c r="P680" s="156">
        <v>0</v>
      </c>
      <c r="Q680" s="156">
        <v>0</v>
      </c>
      <c r="R680" s="158">
        <v>1</v>
      </c>
      <c r="S680" s="159">
        <v>28</v>
      </c>
      <c r="T680" s="159">
        <v>57</v>
      </c>
      <c r="U680" s="159">
        <v>55</v>
      </c>
      <c r="V680" s="159">
        <v>75</v>
      </c>
      <c r="W680" s="159">
        <v>65</v>
      </c>
      <c r="X680" s="157">
        <v>20.5</v>
      </c>
    </row>
    <row r="681" spans="1:24" s="154" customFormat="1" ht="11.35">
      <c r="A681" s="152">
        <v>668</v>
      </c>
      <c r="B681" s="152">
        <v>147</v>
      </c>
      <c r="C681" s="152">
        <v>7335</v>
      </c>
      <c r="D681" s="153">
        <v>52.392857142857146</v>
      </c>
      <c r="E681" s="153">
        <v>42.794758037860355</v>
      </c>
      <c r="F681" s="155">
        <v>13117.986000000003</v>
      </c>
      <c r="G681" s="155">
        <v>163008.08000000007</v>
      </c>
      <c r="H681" s="155">
        <v>1164.3434285714291</v>
      </c>
      <c r="I681" s="155">
        <v>2229.252281040393</v>
      </c>
      <c r="J681" s="155">
        <v>1600</v>
      </c>
      <c r="K681" s="155">
        <v>174750</v>
      </c>
      <c r="L681" s="155">
        <v>1248.2142857142858</v>
      </c>
      <c r="M681" s="155">
        <v>275.00233578378283</v>
      </c>
      <c r="N681" s="156">
        <v>6</v>
      </c>
      <c r="O681" s="156">
        <v>21</v>
      </c>
      <c r="P681" s="156">
        <v>0.15</v>
      </c>
      <c r="Q681" s="156">
        <v>0.74837954437975063</v>
      </c>
      <c r="R681" s="158">
        <v>0.98313253012048185</v>
      </c>
      <c r="S681" s="159">
        <v>31</v>
      </c>
      <c r="T681" s="159">
        <v>65</v>
      </c>
      <c r="U681" s="159">
        <v>44</v>
      </c>
      <c r="V681" s="159">
        <v>78</v>
      </c>
      <c r="W681" s="159">
        <v>62</v>
      </c>
      <c r="X681" s="157">
        <v>20.75</v>
      </c>
    </row>
    <row r="682" spans="1:24" s="154" customFormat="1" ht="11.35">
      <c r="A682" s="152">
        <v>669</v>
      </c>
      <c r="B682" s="152">
        <v>141</v>
      </c>
      <c r="C682" s="152">
        <v>10053</v>
      </c>
      <c r="D682" s="153">
        <v>71.807142857142864</v>
      </c>
      <c r="E682" s="153">
        <v>41.244296999021259</v>
      </c>
      <c r="F682" s="155">
        <v>12582.558000000003</v>
      </c>
      <c r="G682" s="155">
        <v>255277.19740000021</v>
      </c>
      <c r="H682" s="155">
        <v>1823.4085528571443</v>
      </c>
      <c r="I682" s="155">
        <v>2744.435537565405</v>
      </c>
      <c r="J682" s="155">
        <v>1600</v>
      </c>
      <c r="K682" s="155">
        <v>181300</v>
      </c>
      <c r="L682" s="155">
        <v>1295</v>
      </c>
      <c r="M682" s="155">
        <v>279.79308901734959</v>
      </c>
      <c r="N682" s="156">
        <v>0</v>
      </c>
      <c r="O682" s="156">
        <v>0</v>
      </c>
      <c r="P682" s="156">
        <v>0</v>
      </c>
      <c r="Q682" s="156">
        <v>0</v>
      </c>
      <c r="R682" s="158">
        <v>1</v>
      </c>
      <c r="S682" s="159">
        <v>26</v>
      </c>
      <c r="T682" s="159">
        <v>58</v>
      </c>
      <c r="U682" s="159">
        <v>56</v>
      </c>
      <c r="V682" s="159">
        <v>74</v>
      </c>
      <c r="W682" s="159">
        <v>66</v>
      </c>
      <c r="X682" s="157">
        <v>20.55</v>
      </c>
    </row>
    <row r="683" spans="1:24" s="154" customFormat="1" ht="11.35">
      <c r="A683" s="152">
        <v>670</v>
      </c>
      <c r="B683" s="152">
        <v>144</v>
      </c>
      <c r="C683" s="152">
        <v>10164</v>
      </c>
      <c r="D683" s="153">
        <v>72.599999999999994</v>
      </c>
      <c r="E683" s="153">
        <v>39.349896931112902</v>
      </c>
      <c r="F683" s="155">
        <v>12582.558000000003</v>
      </c>
      <c r="G683" s="155">
        <v>274362.23100000003</v>
      </c>
      <c r="H683" s="155">
        <v>1959.7302214285717</v>
      </c>
      <c r="I683" s="155">
        <v>2776.5429694421209</v>
      </c>
      <c r="J683" s="155">
        <v>1600</v>
      </c>
      <c r="K683" s="155">
        <v>181200</v>
      </c>
      <c r="L683" s="155">
        <v>1294.2857142857142</v>
      </c>
      <c r="M683" s="155">
        <v>272.68223490594147</v>
      </c>
      <c r="N683" s="156">
        <v>0</v>
      </c>
      <c r="O683" s="156">
        <v>0</v>
      </c>
      <c r="P683" s="156">
        <v>0</v>
      </c>
      <c r="Q683" s="156">
        <v>0</v>
      </c>
      <c r="R683" s="158">
        <v>1</v>
      </c>
      <c r="S683" s="159">
        <v>24</v>
      </c>
      <c r="T683" s="159">
        <v>62</v>
      </c>
      <c r="U683" s="159">
        <v>54</v>
      </c>
      <c r="V683" s="159">
        <v>61</v>
      </c>
      <c r="W683" s="159">
        <v>79</v>
      </c>
      <c r="X683" s="157">
        <v>20.2</v>
      </c>
    </row>
    <row r="684" spans="1:24" s="154" customFormat="1" ht="11.35">
      <c r="A684" s="152">
        <v>671</v>
      </c>
      <c r="B684" s="152">
        <v>150</v>
      </c>
      <c r="C684" s="152">
        <v>8883</v>
      </c>
      <c r="D684" s="153">
        <v>63.45</v>
      </c>
      <c r="E684" s="153">
        <v>47.604383602032875</v>
      </c>
      <c r="F684" s="155">
        <v>13385.700000000003</v>
      </c>
      <c r="G684" s="155">
        <v>247016.73319999996</v>
      </c>
      <c r="H684" s="155">
        <v>1764.4052371428568</v>
      </c>
      <c r="I684" s="155">
        <v>3024.5410438984054</v>
      </c>
      <c r="J684" s="155">
        <v>1600</v>
      </c>
      <c r="K684" s="155">
        <v>175350</v>
      </c>
      <c r="L684" s="155">
        <v>1252.5</v>
      </c>
      <c r="M684" s="155">
        <v>290.64088202136719</v>
      </c>
      <c r="N684" s="156">
        <v>3</v>
      </c>
      <c r="O684" s="156">
        <v>12</v>
      </c>
      <c r="P684" s="156">
        <v>8.5714285714285715E-2</v>
      </c>
      <c r="Q684" s="156">
        <v>0.50159048167328846</v>
      </c>
      <c r="R684" s="158">
        <v>0.99024390243902438</v>
      </c>
      <c r="S684" s="159">
        <v>35</v>
      </c>
      <c r="T684" s="159">
        <v>56</v>
      </c>
      <c r="U684" s="159">
        <v>49</v>
      </c>
      <c r="V684" s="159">
        <v>73</v>
      </c>
      <c r="W684" s="159">
        <v>67</v>
      </c>
      <c r="X684" s="157">
        <v>20.5</v>
      </c>
    </row>
    <row r="685" spans="1:24" s="154" customFormat="1" ht="11.35">
      <c r="A685" s="152">
        <v>672</v>
      </c>
      <c r="B685" s="152">
        <v>117</v>
      </c>
      <c r="C685" s="152">
        <v>8271</v>
      </c>
      <c r="D685" s="153">
        <v>59.078571428571429</v>
      </c>
      <c r="E685" s="153">
        <v>29.261182541037147</v>
      </c>
      <c r="F685" s="155">
        <v>8834.5620000000017</v>
      </c>
      <c r="G685" s="155">
        <v>197153.51340000003</v>
      </c>
      <c r="H685" s="155">
        <v>1408.2393814285715</v>
      </c>
      <c r="I685" s="155">
        <v>1984.8961865305325</v>
      </c>
      <c r="J685" s="155">
        <v>1600</v>
      </c>
      <c r="K685" s="155">
        <v>176900</v>
      </c>
      <c r="L685" s="155">
        <v>1263.5714285714287</v>
      </c>
      <c r="M685" s="155">
        <v>265.78530695587381</v>
      </c>
      <c r="N685" s="156">
        <v>6</v>
      </c>
      <c r="O685" s="156">
        <v>9</v>
      </c>
      <c r="P685" s="156">
        <v>6.4285714285714279E-2</v>
      </c>
      <c r="Q685" s="156">
        <v>0.56531285392783426</v>
      </c>
      <c r="R685" s="158">
        <v>0.99259259259259269</v>
      </c>
      <c r="S685" s="159">
        <v>26</v>
      </c>
      <c r="T685" s="159">
        <v>69</v>
      </c>
      <c r="U685" s="159">
        <v>45</v>
      </c>
      <c r="V685" s="159">
        <v>64</v>
      </c>
      <c r="W685" s="159">
        <v>76</v>
      </c>
      <c r="X685" s="157">
        <v>20.25</v>
      </c>
    </row>
    <row r="686" spans="1:24" s="154" customFormat="1" ht="11.35">
      <c r="A686" s="152">
        <v>673</v>
      </c>
      <c r="B686" s="152">
        <v>165</v>
      </c>
      <c r="C686" s="152">
        <v>10710</v>
      </c>
      <c r="D686" s="153">
        <v>76.5</v>
      </c>
      <c r="E686" s="153">
        <v>56.719872045801424</v>
      </c>
      <c r="F686" s="155">
        <v>14724.270000000002</v>
      </c>
      <c r="G686" s="155">
        <v>293423.46780000016</v>
      </c>
      <c r="H686" s="155">
        <v>2095.881912857144</v>
      </c>
      <c r="I686" s="155">
        <v>3656.7984208755943</v>
      </c>
      <c r="J686" s="155">
        <v>1600</v>
      </c>
      <c r="K686" s="155">
        <v>177500</v>
      </c>
      <c r="L686" s="155">
        <v>1267.8571428571429</v>
      </c>
      <c r="M686" s="155">
        <v>281.7003502991866</v>
      </c>
      <c r="N686" s="156">
        <v>6</v>
      </c>
      <c r="O686" s="156">
        <v>6</v>
      </c>
      <c r="P686" s="156">
        <v>4.2857142857142858E-2</v>
      </c>
      <c r="Q686" s="156">
        <v>0.50709255283710997</v>
      </c>
      <c r="R686" s="158">
        <v>0.99513381995133809</v>
      </c>
      <c r="S686" s="159">
        <v>30</v>
      </c>
      <c r="T686" s="159">
        <v>60</v>
      </c>
      <c r="U686" s="159">
        <v>50</v>
      </c>
      <c r="V686" s="159">
        <v>71</v>
      </c>
      <c r="W686" s="159">
        <v>69</v>
      </c>
      <c r="X686" s="157">
        <v>20.55</v>
      </c>
    </row>
    <row r="687" spans="1:24" s="154" customFormat="1" ht="11.35">
      <c r="A687" s="152">
        <v>674</v>
      </c>
      <c r="B687" s="152">
        <v>171</v>
      </c>
      <c r="C687" s="152">
        <v>11379</v>
      </c>
      <c r="D687" s="153">
        <v>81.278571428571425</v>
      </c>
      <c r="E687" s="153">
        <v>42.176755140758445</v>
      </c>
      <c r="F687" s="155">
        <v>15259.698000000002</v>
      </c>
      <c r="G687" s="155">
        <v>309696.01709999994</v>
      </c>
      <c r="H687" s="155">
        <v>2212.1144078571424</v>
      </c>
      <c r="I687" s="155">
        <v>3471.4163417301634</v>
      </c>
      <c r="J687" s="155">
        <v>1600</v>
      </c>
      <c r="K687" s="155">
        <v>174250</v>
      </c>
      <c r="L687" s="155">
        <v>1244.6428571428571</v>
      </c>
      <c r="M687" s="155">
        <v>265.97833717784812</v>
      </c>
      <c r="N687" s="156">
        <v>0</v>
      </c>
      <c r="O687" s="156">
        <v>0</v>
      </c>
      <c r="P687" s="156">
        <v>0</v>
      </c>
      <c r="Q687" s="156">
        <v>0</v>
      </c>
      <c r="R687" s="158">
        <v>1</v>
      </c>
      <c r="S687" s="159">
        <v>29</v>
      </c>
      <c r="T687" s="159">
        <v>70</v>
      </c>
      <c r="U687" s="159">
        <v>41</v>
      </c>
      <c r="V687" s="159">
        <v>63</v>
      </c>
      <c r="W687" s="159">
        <v>77</v>
      </c>
      <c r="X687" s="157">
        <v>20.25</v>
      </c>
    </row>
    <row r="688" spans="1:24" s="154" customFormat="1" ht="11.35">
      <c r="A688" s="152">
        <v>675</v>
      </c>
      <c r="B688" s="152">
        <v>183</v>
      </c>
      <c r="C688" s="152">
        <v>13497</v>
      </c>
      <c r="D688" s="153">
        <v>96.407142857142858</v>
      </c>
      <c r="E688" s="153">
        <v>54.813076267506666</v>
      </c>
      <c r="F688" s="155">
        <v>16062.840000000002</v>
      </c>
      <c r="G688" s="155">
        <v>344170.14379999996</v>
      </c>
      <c r="H688" s="155">
        <v>2458.3581699999995</v>
      </c>
      <c r="I688" s="155">
        <v>3717.2674402616867</v>
      </c>
      <c r="J688" s="155">
        <v>1600</v>
      </c>
      <c r="K688" s="155">
        <v>179950</v>
      </c>
      <c r="L688" s="155">
        <v>1285.3571428571429</v>
      </c>
      <c r="M688" s="155">
        <v>265.49102252644559</v>
      </c>
      <c r="N688" s="156">
        <v>0</v>
      </c>
      <c r="O688" s="156">
        <v>0</v>
      </c>
      <c r="P688" s="156">
        <v>0</v>
      </c>
      <c r="Q688" s="156">
        <v>0</v>
      </c>
      <c r="R688" s="158">
        <v>1</v>
      </c>
      <c r="S688" s="159">
        <v>23</v>
      </c>
      <c r="T688" s="159">
        <v>67</v>
      </c>
      <c r="U688" s="159">
        <v>50</v>
      </c>
      <c r="V688" s="159">
        <v>77</v>
      </c>
      <c r="W688" s="159">
        <v>63</v>
      </c>
      <c r="X688" s="157">
        <v>20.75</v>
      </c>
    </row>
    <row r="689" spans="1:24" s="154" customFormat="1" ht="11.35">
      <c r="A689" s="152">
        <v>676</v>
      </c>
      <c r="B689" s="152">
        <v>180</v>
      </c>
      <c r="C689" s="152">
        <v>12264</v>
      </c>
      <c r="D689" s="153">
        <v>87.6</v>
      </c>
      <c r="E689" s="153">
        <v>56.580089031567852</v>
      </c>
      <c r="F689" s="155">
        <v>14724.270000000002</v>
      </c>
      <c r="G689" s="155">
        <v>289110.2978</v>
      </c>
      <c r="H689" s="155">
        <v>2065.0735557142857</v>
      </c>
      <c r="I689" s="155">
        <v>3335.9758842187816</v>
      </c>
      <c r="J689" s="155">
        <v>1600</v>
      </c>
      <c r="K689" s="155">
        <v>179700</v>
      </c>
      <c r="L689" s="155">
        <v>1283.5714285714287</v>
      </c>
      <c r="M689" s="155">
        <v>275.20057153553324</v>
      </c>
      <c r="N689" s="156">
        <v>0</v>
      </c>
      <c r="O689" s="156">
        <v>0</v>
      </c>
      <c r="P689" s="156">
        <v>0</v>
      </c>
      <c r="Q689" s="156">
        <v>0</v>
      </c>
      <c r="R689" s="158">
        <v>1</v>
      </c>
      <c r="S689" s="159">
        <v>26</v>
      </c>
      <c r="T689" s="159">
        <v>62</v>
      </c>
      <c r="U689" s="159">
        <v>52</v>
      </c>
      <c r="V689" s="159">
        <v>70</v>
      </c>
      <c r="W689" s="159">
        <v>70</v>
      </c>
      <c r="X689" s="157">
        <v>19.75</v>
      </c>
    </row>
    <row r="690" spans="1:24" s="154" customFormat="1" ht="11.35">
      <c r="A690" s="152">
        <v>677</v>
      </c>
      <c r="B690" s="152">
        <v>147</v>
      </c>
      <c r="C690" s="152">
        <v>9228</v>
      </c>
      <c r="D690" s="153">
        <v>65.914285714285711</v>
      </c>
      <c r="E690" s="153">
        <v>41.705974196256186</v>
      </c>
      <c r="F690" s="155">
        <v>12047.130000000001</v>
      </c>
      <c r="G690" s="155">
        <v>232737.16590000008</v>
      </c>
      <c r="H690" s="155">
        <v>1662.4083278571434</v>
      </c>
      <c r="I690" s="155">
        <v>2524.1029968878424</v>
      </c>
      <c r="J690" s="155">
        <v>1600</v>
      </c>
      <c r="K690" s="155">
        <v>181400</v>
      </c>
      <c r="L690" s="155">
        <v>1295.7142857142858</v>
      </c>
      <c r="M690" s="155">
        <v>286.72585572496371</v>
      </c>
      <c r="N690" s="156">
        <v>3</v>
      </c>
      <c r="O690" s="156">
        <v>3</v>
      </c>
      <c r="P690" s="156">
        <v>2.1428571428571429E-2</v>
      </c>
      <c r="Q690" s="156">
        <v>0.25354627641855498</v>
      </c>
      <c r="R690" s="158">
        <v>0.99754901960784315</v>
      </c>
      <c r="S690" s="159">
        <v>28</v>
      </c>
      <c r="T690" s="159">
        <v>54</v>
      </c>
      <c r="U690" s="159">
        <v>58</v>
      </c>
      <c r="V690" s="159">
        <v>67</v>
      </c>
      <c r="W690" s="159">
        <v>73</v>
      </c>
      <c r="X690" s="157">
        <v>20.399999999999999</v>
      </c>
    </row>
    <row r="691" spans="1:24" s="154" customFormat="1" ht="11.35">
      <c r="A691" s="152">
        <v>678</v>
      </c>
      <c r="B691" s="152">
        <v>243</v>
      </c>
      <c r="C691" s="152">
        <v>15030</v>
      </c>
      <c r="D691" s="153">
        <v>107.35714285714286</v>
      </c>
      <c r="E691" s="153">
        <v>63.57526230688724</v>
      </c>
      <c r="F691" s="155">
        <v>20078.550000000003</v>
      </c>
      <c r="G691" s="155">
        <v>330070.53980000009</v>
      </c>
      <c r="H691" s="155">
        <v>2357.6467128571435</v>
      </c>
      <c r="I691" s="155">
        <v>3594.268848036188</v>
      </c>
      <c r="J691" s="155">
        <v>1600</v>
      </c>
      <c r="K691" s="155">
        <v>176600</v>
      </c>
      <c r="L691" s="155">
        <v>1261.4285714285713</v>
      </c>
      <c r="M691" s="155">
        <v>271.70808348490135</v>
      </c>
      <c r="N691" s="156">
        <v>3</v>
      </c>
      <c r="O691" s="156">
        <v>3</v>
      </c>
      <c r="P691" s="156">
        <v>2.1428571428571429E-2</v>
      </c>
      <c r="Q691" s="156">
        <v>0.25354627641855498</v>
      </c>
      <c r="R691" s="158">
        <v>0.99759036144578306</v>
      </c>
      <c r="S691" s="159">
        <v>28</v>
      </c>
      <c r="T691" s="159">
        <v>66</v>
      </c>
      <c r="U691" s="159">
        <v>46</v>
      </c>
      <c r="V691" s="159">
        <v>70</v>
      </c>
      <c r="W691" s="159">
        <v>70</v>
      </c>
      <c r="X691" s="157">
        <v>20.75</v>
      </c>
    </row>
    <row r="692" spans="1:24" s="154" customFormat="1" ht="11.35">
      <c r="A692" s="152">
        <v>679</v>
      </c>
      <c r="B692" s="152">
        <v>135</v>
      </c>
      <c r="C692" s="152">
        <v>10782</v>
      </c>
      <c r="D692" s="153">
        <v>77.01428571428572</v>
      </c>
      <c r="E692" s="153">
        <v>38.470017422576241</v>
      </c>
      <c r="F692" s="155">
        <v>11779.416000000001</v>
      </c>
      <c r="G692" s="155">
        <v>273911.57910000003</v>
      </c>
      <c r="H692" s="155">
        <v>1956.5112792857144</v>
      </c>
      <c r="I692" s="155">
        <v>2802.0349459204431</v>
      </c>
      <c r="J692" s="155">
        <v>1600</v>
      </c>
      <c r="K692" s="155">
        <v>178450</v>
      </c>
      <c r="L692" s="155">
        <v>1274.6428571428571</v>
      </c>
      <c r="M692" s="155">
        <v>267.7172639219404</v>
      </c>
      <c r="N692" s="156">
        <v>3</v>
      </c>
      <c r="O692" s="156">
        <v>3</v>
      </c>
      <c r="P692" s="156">
        <v>2.1428571428571429E-2</v>
      </c>
      <c r="Q692" s="156">
        <v>0.25354627641855498</v>
      </c>
      <c r="R692" s="158">
        <v>0.99753694581280783</v>
      </c>
      <c r="S692" s="159">
        <v>25</v>
      </c>
      <c r="T692" s="159">
        <v>67</v>
      </c>
      <c r="U692" s="159">
        <v>48</v>
      </c>
      <c r="V692" s="159">
        <v>66</v>
      </c>
      <c r="W692" s="159">
        <v>74</v>
      </c>
      <c r="X692" s="157">
        <v>20.3</v>
      </c>
    </row>
    <row r="693" spans="1:24" s="154" customFormat="1" ht="11.35">
      <c r="A693" s="152">
        <v>680</v>
      </c>
      <c r="B693" s="152">
        <v>141</v>
      </c>
      <c r="C693" s="152">
        <v>10872</v>
      </c>
      <c r="D693" s="153">
        <v>77.657142857142858</v>
      </c>
      <c r="E693" s="153">
        <v>37.735309005424092</v>
      </c>
      <c r="F693" s="155">
        <v>12047.130000000001</v>
      </c>
      <c r="G693" s="155">
        <v>260012.76060000001</v>
      </c>
      <c r="H693" s="155">
        <v>1857.2340042857143</v>
      </c>
      <c r="I693" s="155">
        <v>2677.0656924790665</v>
      </c>
      <c r="J693" s="155">
        <v>1600</v>
      </c>
      <c r="K693" s="155">
        <v>175750</v>
      </c>
      <c r="L693" s="155">
        <v>1255.3571428571429</v>
      </c>
      <c r="M693" s="155">
        <v>264.96208691541005</v>
      </c>
      <c r="N693" s="156">
        <v>6</v>
      </c>
      <c r="O693" s="156">
        <v>18</v>
      </c>
      <c r="P693" s="156">
        <v>0.12857142857142856</v>
      </c>
      <c r="Q693" s="156">
        <v>0.70805089788654629</v>
      </c>
      <c r="R693" s="158">
        <v>0.98503740648379046</v>
      </c>
      <c r="S693" s="159">
        <v>27</v>
      </c>
      <c r="T693" s="159">
        <v>70</v>
      </c>
      <c r="U693" s="159">
        <v>43</v>
      </c>
      <c r="V693" s="159">
        <v>61</v>
      </c>
      <c r="W693" s="159">
        <v>79</v>
      </c>
      <c r="X693" s="157">
        <v>20.05</v>
      </c>
    </row>
    <row r="694" spans="1:24" s="154" customFormat="1" ht="11.35">
      <c r="A694" s="152">
        <v>681</v>
      </c>
      <c r="B694" s="152">
        <v>225</v>
      </c>
      <c r="C694" s="152">
        <v>16524</v>
      </c>
      <c r="D694" s="153">
        <v>118.02857142857142</v>
      </c>
      <c r="E694" s="153">
        <v>69.891585403213725</v>
      </c>
      <c r="F694" s="155">
        <v>19543.122000000003</v>
      </c>
      <c r="G694" s="155">
        <v>535477.08090000041</v>
      </c>
      <c r="H694" s="155">
        <v>3824.8362921428602</v>
      </c>
      <c r="I694" s="155">
        <v>5393.650393829842</v>
      </c>
      <c r="J694" s="155">
        <v>1600</v>
      </c>
      <c r="K694" s="155">
        <v>184700</v>
      </c>
      <c r="L694" s="155">
        <v>1319.2857142857142</v>
      </c>
      <c r="M694" s="155">
        <v>274.35901191750452</v>
      </c>
      <c r="N694" s="156">
        <v>3</v>
      </c>
      <c r="O694" s="156">
        <v>3</v>
      </c>
      <c r="P694" s="156">
        <v>2.1428571428571429E-2</v>
      </c>
      <c r="Q694" s="156">
        <v>0.25354627641855498</v>
      </c>
      <c r="R694" s="158">
        <v>0.99763033175355442</v>
      </c>
      <c r="S694" s="159">
        <v>22</v>
      </c>
      <c r="T694" s="159">
        <v>57</v>
      </c>
      <c r="U694" s="159">
        <v>61</v>
      </c>
      <c r="V694" s="159">
        <v>60</v>
      </c>
      <c r="W694" s="159">
        <v>80</v>
      </c>
      <c r="X694" s="157">
        <v>21.1</v>
      </c>
    </row>
    <row r="695" spans="1:24" s="154" customFormat="1" ht="11.35">
      <c r="A695" s="152">
        <v>682</v>
      </c>
      <c r="B695" s="152">
        <v>162</v>
      </c>
      <c r="C695" s="152">
        <v>11082</v>
      </c>
      <c r="D695" s="153">
        <v>79.157142857142858</v>
      </c>
      <c r="E695" s="153">
        <v>46.162096543004111</v>
      </c>
      <c r="F695" s="155">
        <v>13921.128000000002</v>
      </c>
      <c r="G695" s="155">
        <v>290035.39840000018</v>
      </c>
      <c r="H695" s="155">
        <v>2071.6814171428582</v>
      </c>
      <c r="I695" s="155">
        <v>3199.0696917639139</v>
      </c>
      <c r="J695" s="155">
        <v>1600</v>
      </c>
      <c r="K695" s="155">
        <v>178000</v>
      </c>
      <c r="L695" s="155">
        <v>1271.4285714285713</v>
      </c>
      <c r="M695" s="155">
        <v>289.94807629571346</v>
      </c>
      <c r="N695" s="156">
        <v>3</v>
      </c>
      <c r="O695" s="156">
        <v>3</v>
      </c>
      <c r="P695" s="156">
        <v>2.1428571428571429E-2</v>
      </c>
      <c r="Q695" s="156">
        <v>0.25354627641855498</v>
      </c>
      <c r="R695" s="158">
        <v>0.99755501222493881</v>
      </c>
      <c r="S695" s="159">
        <v>32</v>
      </c>
      <c r="T695" s="159">
        <v>55</v>
      </c>
      <c r="U695" s="159">
        <v>53</v>
      </c>
      <c r="V695" s="159">
        <v>72</v>
      </c>
      <c r="W695" s="159">
        <v>68</v>
      </c>
      <c r="X695" s="157">
        <v>20.45</v>
      </c>
    </row>
    <row r="696" spans="1:24" s="154" customFormat="1" ht="11.35">
      <c r="A696" s="152">
        <v>683</v>
      </c>
      <c r="B696" s="152">
        <v>198</v>
      </c>
      <c r="C696" s="152">
        <v>11151</v>
      </c>
      <c r="D696" s="153">
        <v>79.650000000000006</v>
      </c>
      <c r="E696" s="153">
        <v>60.080153296607733</v>
      </c>
      <c r="F696" s="155">
        <v>17669.124000000003</v>
      </c>
      <c r="G696" s="155">
        <v>303529.6713000001</v>
      </c>
      <c r="H696" s="155">
        <v>2168.0690807142864</v>
      </c>
      <c r="I696" s="155">
        <v>3574.7184434872461</v>
      </c>
      <c r="J696" s="155">
        <v>1600</v>
      </c>
      <c r="K696" s="155">
        <v>178250</v>
      </c>
      <c r="L696" s="155">
        <v>1273.2142857142858</v>
      </c>
      <c r="M696" s="155">
        <v>280.82680562666894</v>
      </c>
      <c r="N696" s="156">
        <v>3</v>
      </c>
      <c r="O696" s="156">
        <v>12</v>
      </c>
      <c r="P696" s="156">
        <v>8.5714285714285715E-2</v>
      </c>
      <c r="Q696" s="156">
        <v>0.50159048167328846</v>
      </c>
      <c r="R696" s="158">
        <v>0.99022004889975557</v>
      </c>
      <c r="S696" s="159">
        <v>29</v>
      </c>
      <c r="T696" s="159">
        <v>60</v>
      </c>
      <c r="U696" s="159">
        <v>51</v>
      </c>
      <c r="V696" s="159">
        <v>63</v>
      </c>
      <c r="W696" s="159">
        <v>77</v>
      </c>
      <c r="X696" s="157">
        <v>20.45</v>
      </c>
    </row>
    <row r="697" spans="1:24" s="154" customFormat="1" ht="11.35">
      <c r="A697" s="152">
        <v>684</v>
      </c>
      <c r="B697" s="152">
        <v>192</v>
      </c>
      <c r="C697" s="152">
        <v>13464</v>
      </c>
      <c r="D697" s="153">
        <v>96.171428571428578</v>
      </c>
      <c r="E697" s="153">
        <v>56.080741235408496</v>
      </c>
      <c r="F697" s="155">
        <v>17133.696000000004</v>
      </c>
      <c r="G697" s="155">
        <v>378766.2291</v>
      </c>
      <c r="H697" s="155">
        <v>2705.4730650000001</v>
      </c>
      <c r="I697" s="155">
        <v>3803.4562132714632</v>
      </c>
      <c r="J697" s="155">
        <v>1600</v>
      </c>
      <c r="K697" s="155">
        <v>181250</v>
      </c>
      <c r="L697" s="155">
        <v>1294.6428571428571</v>
      </c>
      <c r="M697" s="155">
        <v>276.26077429891922</v>
      </c>
      <c r="N697" s="156">
        <v>6</v>
      </c>
      <c r="O697" s="156">
        <v>9</v>
      </c>
      <c r="P697" s="156">
        <v>6.4285714285714279E-2</v>
      </c>
      <c r="Q697" s="156">
        <v>0.56531285392783426</v>
      </c>
      <c r="R697" s="158">
        <v>0.9928057553956835</v>
      </c>
      <c r="S697" s="159">
        <v>25</v>
      </c>
      <c r="T697" s="159">
        <v>60</v>
      </c>
      <c r="U697" s="159">
        <v>55</v>
      </c>
      <c r="V697" s="159">
        <v>64</v>
      </c>
      <c r="W697" s="159">
        <v>76</v>
      </c>
      <c r="X697" s="157">
        <v>20.85</v>
      </c>
    </row>
    <row r="698" spans="1:24" s="154" customFormat="1" ht="11.35">
      <c r="A698" s="152">
        <v>685</v>
      </c>
      <c r="B698" s="152">
        <v>189</v>
      </c>
      <c r="C698" s="152">
        <v>15267</v>
      </c>
      <c r="D698" s="153">
        <v>109.05</v>
      </c>
      <c r="E698" s="153">
        <v>61.142636044302527</v>
      </c>
      <c r="F698" s="155">
        <v>16865.982000000004</v>
      </c>
      <c r="G698" s="155">
        <v>401318.15900000004</v>
      </c>
      <c r="H698" s="155">
        <v>2866.5582785714287</v>
      </c>
      <c r="I698" s="155">
        <v>4576.6584139228398</v>
      </c>
      <c r="J698" s="155">
        <v>1600</v>
      </c>
      <c r="K698" s="155">
        <v>174300</v>
      </c>
      <c r="L698" s="155">
        <v>1245</v>
      </c>
      <c r="M698" s="155">
        <v>269.71207669762725</v>
      </c>
      <c r="N698" s="156">
        <v>3</v>
      </c>
      <c r="O698" s="156">
        <v>3</v>
      </c>
      <c r="P698" s="156">
        <v>2.1428571428571429E-2</v>
      </c>
      <c r="Q698" s="156">
        <v>0.25354627641855498</v>
      </c>
      <c r="R698" s="158">
        <v>0.99759036144578306</v>
      </c>
      <c r="S698" s="159">
        <v>30</v>
      </c>
      <c r="T698" s="159">
        <v>68</v>
      </c>
      <c r="U698" s="159">
        <v>42</v>
      </c>
      <c r="V698" s="159">
        <v>63</v>
      </c>
      <c r="W698" s="159">
        <v>77</v>
      </c>
      <c r="X698" s="157">
        <v>20.75</v>
      </c>
    </row>
    <row r="699" spans="1:24" s="154" customFormat="1" ht="11.35">
      <c r="A699" s="152">
        <v>686</v>
      </c>
      <c r="B699" s="152">
        <v>159</v>
      </c>
      <c r="C699" s="152">
        <v>12420</v>
      </c>
      <c r="D699" s="153">
        <v>88.714285714285708</v>
      </c>
      <c r="E699" s="153">
        <v>50.761579210526506</v>
      </c>
      <c r="F699" s="155">
        <v>13653.414000000002</v>
      </c>
      <c r="G699" s="155">
        <v>284242.36490000004</v>
      </c>
      <c r="H699" s="155">
        <v>2030.3026064285718</v>
      </c>
      <c r="I699" s="155">
        <v>2976.9587619847553</v>
      </c>
      <c r="J699" s="155">
        <v>1600</v>
      </c>
      <c r="K699" s="155">
        <v>175000</v>
      </c>
      <c r="L699" s="155">
        <v>1250</v>
      </c>
      <c r="M699" s="155">
        <v>292.59444764275162</v>
      </c>
      <c r="N699" s="156">
        <v>3</v>
      </c>
      <c r="O699" s="156">
        <v>3</v>
      </c>
      <c r="P699" s="156">
        <v>2.1428571428571429E-2</v>
      </c>
      <c r="Q699" s="156">
        <v>0.25354627641855498</v>
      </c>
      <c r="R699" s="158">
        <v>0.9975669099756691</v>
      </c>
      <c r="S699" s="159">
        <v>36</v>
      </c>
      <c r="T699" s="159">
        <v>55</v>
      </c>
      <c r="U699" s="159">
        <v>49</v>
      </c>
      <c r="V699" s="159">
        <v>64</v>
      </c>
      <c r="W699" s="159">
        <v>76</v>
      </c>
      <c r="X699" s="157">
        <v>20.55</v>
      </c>
    </row>
    <row r="700" spans="1:24" s="154" customFormat="1" ht="11.35">
      <c r="A700" s="152">
        <v>687</v>
      </c>
      <c r="B700" s="152">
        <v>240</v>
      </c>
      <c r="C700" s="152">
        <v>16215</v>
      </c>
      <c r="D700" s="153">
        <v>115.82142857142857</v>
      </c>
      <c r="E700" s="153">
        <v>76.078458919812292</v>
      </c>
      <c r="F700" s="155">
        <v>21149.406000000003</v>
      </c>
      <c r="G700" s="155">
        <v>463701.47020000021</v>
      </c>
      <c r="H700" s="155">
        <v>3312.1533585714301</v>
      </c>
      <c r="I700" s="155">
        <v>5154.4417392880132</v>
      </c>
      <c r="J700" s="155">
        <v>1600</v>
      </c>
      <c r="K700" s="155">
        <v>183400</v>
      </c>
      <c r="L700" s="155">
        <v>1310</v>
      </c>
      <c r="M700" s="155">
        <v>264.38472076793613</v>
      </c>
      <c r="N700" s="156">
        <v>6</v>
      </c>
      <c r="O700" s="156">
        <v>15</v>
      </c>
      <c r="P700" s="156">
        <v>0.10714285714285714</v>
      </c>
      <c r="Q700" s="156">
        <v>0.75575897885587462</v>
      </c>
      <c r="R700" s="158">
        <v>0.98800959232613905</v>
      </c>
      <c r="S700" s="159">
        <v>20</v>
      </c>
      <c r="T700" s="159">
        <v>64</v>
      </c>
      <c r="U700" s="159">
        <v>56</v>
      </c>
      <c r="V700" s="159">
        <v>77</v>
      </c>
      <c r="W700" s="159">
        <v>63</v>
      </c>
      <c r="X700" s="157">
        <v>20.85</v>
      </c>
    </row>
    <row r="701" spans="1:24" s="154" customFormat="1" ht="11.35">
      <c r="A701" s="152">
        <v>688</v>
      </c>
      <c r="B701" s="152">
        <v>186</v>
      </c>
      <c r="C701" s="152">
        <v>12705</v>
      </c>
      <c r="D701" s="153">
        <v>90.75</v>
      </c>
      <c r="E701" s="153">
        <v>50.794709547211816</v>
      </c>
      <c r="F701" s="155">
        <v>14991.984000000002</v>
      </c>
      <c r="G701" s="155">
        <v>323999.38120000012</v>
      </c>
      <c r="H701" s="155">
        <v>2314.2812942857149</v>
      </c>
      <c r="I701" s="155">
        <v>3572.103667531574</v>
      </c>
      <c r="J701" s="155">
        <v>1600</v>
      </c>
      <c r="K701" s="155">
        <v>177400</v>
      </c>
      <c r="L701" s="155">
        <v>1267.1428571428571</v>
      </c>
      <c r="M701" s="155">
        <v>274.56777206985498</v>
      </c>
      <c r="N701" s="156">
        <v>3</v>
      </c>
      <c r="O701" s="156">
        <v>3</v>
      </c>
      <c r="P701" s="156">
        <v>2.1428571428571429E-2</v>
      </c>
      <c r="Q701" s="156">
        <v>0.25354627641855498</v>
      </c>
      <c r="R701" s="158">
        <v>0.9975609756097561</v>
      </c>
      <c r="S701" s="159">
        <v>28</v>
      </c>
      <c r="T701" s="159">
        <v>64</v>
      </c>
      <c r="U701" s="159">
        <v>48</v>
      </c>
      <c r="V701" s="159">
        <v>65</v>
      </c>
      <c r="W701" s="159">
        <v>75</v>
      </c>
      <c r="X701" s="157">
        <v>20.5</v>
      </c>
    </row>
    <row r="702" spans="1:24" s="154" customFormat="1" ht="11.35">
      <c r="A702" s="152">
        <v>689</v>
      </c>
      <c r="B702" s="152">
        <v>192</v>
      </c>
      <c r="C702" s="152">
        <v>11808</v>
      </c>
      <c r="D702" s="153">
        <v>84.342857142857142</v>
      </c>
      <c r="E702" s="153">
        <v>50.410797551354193</v>
      </c>
      <c r="F702" s="155">
        <v>16865.982000000004</v>
      </c>
      <c r="G702" s="155">
        <v>241751.69119999994</v>
      </c>
      <c r="H702" s="155">
        <v>1726.797794285714</v>
      </c>
      <c r="I702" s="155">
        <v>2994.1817257116359</v>
      </c>
      <c r="J702" s="155">
        <v>1600</v>
      </c>
      <c r="K702" s="155">
        <v>174600</v>
      </c>
      <c r="L702" s="155">
        <v>1247.1428571428571</v>
      </c>
      <c r="M702" s="155">
        <v>263.87888467240157</v>
      </c>
      <c r="N702" s="156">
        <v>0</v>
      </c>
      <c r="O702" s="156">
        <v>0</v>
      </c>
      <c r="P702" s="156">
        <v>0</v>
      </c>
      <c r="Q702" s="156">
        <v>0</v>
      </c>
      <c r="R702" s="158">
        <v>1</v>
      </c>
      <c r="S702" s="159">
        <v>28</v>
      </c>
      <c r="T702" s="159">
        <v>71</v>
      </c>
      <c r="U702" s="159">
        <v>41</v>
      </c>
      <c r="V702" s="159">
        <v>81</v>
      </c>
      <c r="W702" s="159">
        <v>59</v>
      </c>
      <c r="X702" s="157">
        <v>20.6</v>
      </c>
    </row>
    <row r="703" spans="1:24" s="154" customFormat="1" ht="11.35">
      <c r="A703" s="152">
        <v>690</v>
      </c>
      <c r="B703" s="152">
        <v>120</v>
      </c>
      <c r="C703" s="152">
        <v>9126</v>
      </c>
      <c r="D703" s="153">
        <v>65.185714285714283</v>
      </c>
      <c r="E703" s="153">
        <v>30.321677245774467</v>
      </c>
      <c r="F703" s="155">
        <v>8834.5620000000017</v>
      </c>
      <c r="G703" s="155">
        <v>191613.32090000022</v>
      </c>
      <c r="H703" s="155">
        <v>1368.6665778571444</v>
      </c>
      <c r="I703" s="155">
        <v>1836.8070708993982</v>
      </c>
      <c r="J703" s="155">
        <v>1600</v>
      </c>
      <c r="K703" s="155">
        <v>178800</v>
      </c>
      <c r="L703" s="155">
        <v>1277.1428571428571</v>
      </c>
      <c r="M703" s="155">
        <v>265.34702597394374</v>
      </c>
      <c r="N703" s="156">
        <v>0</v>
      </c>
      <c r="O703" s="156">
        <v>0</v>
      </c>
      <c r="P703" s="156">
        <v>0</v>
      </c>
      <c r="Q703" s="156">
        <v>0</v>
      </c>
      <c r="R703" s="158">
        <v>1</v>
      </c>
      <c r="S703" s="159">
        <v>24</v>
      </c>
      <c r="T703" s="159">
        <v>68</v>
      </c>
      <c r="U703" s="159">
        <v>48</v>
      </c>
      <c r="V703" s="159">
        <v>72</v>
      </c>
      <c r="W703" s="159">
        <v>68</v>
      </c>
      <c r="X703" s="157">
        <v>20.5</v>
      </c>
    </row>
    <row r="704" spans="1:24" s="154" customFormat="1" ht="11.35">
      <c r="A704" s="152">
        <v>691</v>
      </c>
      <c r="B704" s="152">
        <v>141</v>
      </c>
      <c r="C704" s="152">
        <v>8958</v>
      </c>
      <c r="D704" s="153">
        <v>63.985714285714288</v>
      </c>
      <c r="E704" s="153">
        <v>38.945079521174243</v>
      </c>
      <c r="F704" s="155">
        <v>12582.558000000003</v>
      </c>
      <c r="G704" s="155">
        <v>198157.44090000002</v>
      </c>
      <c r="H704" s="155">
        <v>1415.4102921428573</v>
      </c>
      <c r="I704" s="155">
        <v>2198.7851188190102</v>
      </c>
      <c r="J704" s="155">
        <v>1600</v>
      </c>
      <c r="K704" s="155">
        <v>175800</v>
      </c>
      <c r="L704" s="155">
        <v>1255.7142857142858</v>
      </c>
      <c r="M704" s="155">
        <v>268.69560445233202</v>
      </c>
      <c r="N704" s="156">
        <v>0</v>
      </c>
      <c r="O704" s="156">
        <v>0</v>
      </c>
      <c r="P704" s="156">
        <v>0</v>
      </c>
      <c r="Q704" s="156">
        <v>0</v>
      </c>
      <c r="R704" s="158">
        <v>1</v>
      </c>
      <c r="S704" s="159">
        <v>28</v>
      </c>
      <c r="T704" s="159">
        <v>68</v>
      </c>
      <c r="U704" s="159">
        <v>44</v>
      </c>
      <c r="V704" s="159">
        <v>69</v>
      </c>
      <c r="W704" s="159">
        <v>71</v>
      </c>
      <c r="X704" s="157">
        <v>20.350000000000001</v>
      </c>
    </row>
    <row r="705" spans="1:24" s="154" customFormat="1" ht="11.35">
      <c r="A705" s="152">
        <v>692</v>
      </c>
      <c r="B705" s="152">
        <v>282</v>
      </c>
      <c r="C705" s="152">
        <v>17013</v>
      </c>
      <c r="D705" s="153">
        <v>121.52142857142857</v>
      </c>
      <c r="E705" s="153">
        <v>84.90887776389674</v>
      </c>
      <c r="F705" s="155">
        <v>25165.116000000005</v>
      </c>
      <c r="G705" s="155">
        <v>489797.63600000006</v>
      </c>
      <c r="H705" s="155">
        <v>3498.5545428571431</v>
      </c>
      <c r="I705" s="155">
        <v>5378.3970574604336</v>
      </c>
      <c r="J705" s="155">
        <v>1600</v>
      </c>
      <c r="K705" s="155">
        <v>182400</v>
      </c>
      <c r="L705" s="155">
        <v>1302.8571428571429</v>
      </c>
      <c r="M705" s="155">
        <v>246.97970007830756</v>
      </c>
      <c r="N705" s="156">
        <v>0</v>
      </c>
      <c r="O705" s="156">
        <v>0</v>
      </c>
      <c r="P705" s="156">
        <v>0</v>
      </c>
      <c r="Q705" s="156">
        <v>0</v>
      </c>
      <c r="R705" s="158">
        <v>1</v>
      </c>
      <c r="S705" s="159">
        <v>16</v>
      </c>
      <c r="T705" s="159">
        <v>74</v>
      </c>
      <c r="U705" s="159">
        <v>50</v>
      </c>
      <c r="V705" s="159">
        <v>76</v>
      </c>
      <c r="W705" s="159">
        <v>64</v>
      </c>
      <c r="X705" s="157">
        <v>21.25</v>
      </c>
    </row>
    <row r="706" spans="1:24" s="154" customFormat="1" ht="11.35">
      <c r="A706" s="152">
        <v>693</v>
      </c>
      <c r="B706" s="152">
        <v>174</v>
      </c>
      <c r="C706" s="152">
        <v>11190</v>
      </c>
      <c r="D706" s="153">
        <v>79.928571428571431</v>
      </c>
      <c r="E706" s="153">
        <v>46.283244766826151</v>
      </c>
      <c r="F706" s="155">
        <v>15259.698000000002</v>
      </c>
      <c r="G706" s="155">
        <v>287692.90089999989</v>
      </c>
      <c r="H706" s="155">
        <v>2054.9492921428564</v>
      </c>
      <c r="I706" s="155">
        <v>3046.6255658729378</v>
      </c>
      <c r="J706" s="155">
        <v>1600</v>
      </c>
      <c r="K706" s="155">
        <v>180150</v>
      </c>
      <c r="L706" s="155">
        <v>1286.7857142857142</v>
      </c>
      <c r="M706" s="155">
        <v>279.94158655116081</v>
      </c>
      <c r="N706" s="156">
        <v>3</v>
      </c>
      <c r="O706" s="156">
        <v>9</v>
      </c>
      <c r="P706" s="156">
        <v>6.4285714285714279E-2</v>
      </c>
      <c r="Q706" s="156">
        <v>0.43598419689059265</v>
      </c>
      <c r="R706" s="158">
        <v>0.9928057553956835</v>
      </c>
      <c r="S706" s="159">
        <v>27</v>
      </c>
      <c r="T706" s="159">
        <v>59</v>
      </c>
      <c r="U706" s="159">
        <v>54</v>
      </c>
      <c r="V706" s="159">
        <v>72</v>
      </c>
      <c r="W706" s="159">
        <v>68</v>
      </c>
      <c r="X706" s="157">
        <v>20.85</v>
      </c>
    </row>
    <row r="707" spans="1:24" s="154" customFormat="1" ht="11.35">
      <c r="A707" s="152">
        <v>694</v>
      </c>
      <c r="B707" s="152">
        <v>180</v>
      </c>
      <c r="C707" s="152">
        <v>13035</v>
      </c>
      <c r="D707" s="153">
        <v>93.107142857142861</v>
      </c>
      <c r="E707" s="153">
        <v>48.63573255320248</v>
      </c>
      <c r="F707" s="155">
        <v>16062.840000000002</v>
      </c>
      <c r="G707" s="155">
        <v>298077.22950000013</v>
      </c>
      <c r="H707" s="155">
        <v>2129.1230678571437</v>
      </c>
      <c r="I707" s="155">
        <v>3421.8079647511836</v>
      </c>
      <c r="J707" s="155">
        <v>1600</v>
      </c>
      <c r="K707" s="155">
        <v>174350</v>
      </c>
      <c r="L707" s="155">
        <v>1245.3571428571429</v>
      </c>
      <c r="M707" s="155">
        <v>273.39435957585715</v>
      </c>
      <c r="N707" s="156">
        <v>3</v>
      </c>
      <c r="O707" s="156">
        <v>6</v>
      </c>
      <c r="P707" s="156">
        <v>4.2857142857142858E-2</v>
      </c>
      <c r="Q707" s="156">
        <v>0.35727643956068428</v>
      </c>
      <c r="R707" s="158">
        <v>0.99523809523809514</v>
      </c>
      <c r="S707" s="159">
        <v>31</v>
      </c>
      <c r="T707" s="159">
        <v>66</v>
      </c>
      <c r="U707" s="159">
        <v>43</v>
      </c>
      <c r="V707" s="159">
        <v>78</v>
      </c>
      <c r="W707" s="159">
        <v>62</v>
      </c>
      <c r="X707" s="157">
        <v>21</v>
      </c>
    </row>
    <row r="708" spans="1:24" s="154" customFormat="1" ht="11.35">
      <c r="A708" s="152">
        <v>695</v>
      </c>
      <c r="B708" s="152">
        <v>204</v>
      </c>
      <c r="C708" s="152">
        <v>15927</v>
      </c>
      <c r="D708" s="153">
        <v>113.76428571428572</v>
      </c>
      <c r="E708" s="153">
        <v>52.299443676186876</v>
      </c>
      <c r="F708" s="155">
        <v>17401.410000000003</v>
      </c>
      <c r="G708" s="155">
        <v>376742.01379999996</v>
      </c>
      <c r="H708" s="155">
        <v>2691.0143842857142</v>
      </c>
      <c r="I708" s="155">
        <v>3678.0183364818081</v>
      </c>
      <c r="J708" s="155">
        <v>1600</v>
      </c>
      <c r="K708" s="155">
        <v>180150</v>
      </c>
      <c r="L708" s="155">
        <v>1286.7857142857142</v>
      </c>
      <c r="M708" s="155">
        <v>279.94158655116081</v>
      </c>
      <c r="N708" s="156">
        <v>0</v>
      </c>
      <c r="O708" s="156">
        <v>0</v>
      </c>
      <c r="P708" s="156">
        <v>0</v>
      </c>
      <c r="Q708" s="156">
        <v>0</v>
      </c>
      <c r="R708" s="158">
        <v>1</v>
      </c>
      <c r="S708" s="159">
        <v>27</v>
      </c>
      <c r="T708" s="159">
        <v>59</v>
      </c>
      <c r="U708" s="159">
        <v>54</v>
      </c>
      <c r="V708" s="159">
        <v>69</v>
      </c>
      <c r="W708" s="159">
        <v>71</v>
      </c>
      <c r="X708" s="157">
        <v>20.55</v>
      </c>
    </row>
    <row r="709" spans="1:24" s="154" customFormat="1" ht="11.35">
      <c r="A709" s="152">
        <v>696</v>
      </c>
      <c r="B709" s="152">
        <v>228</v>
      </c>
      <c r="C709" s="152">
        <v>16875</v>
      </c>
      <c r="D709" s="153">
        <v>120.53571428571429</v>
      </c>
      <c r="E709" s="153">
        <v>64.259524469899674</v>
      </c>
      <c r="F709" s="155">
        <v>19543.122000000003</v>
      </c>
      <c r="G709" s="155">
        <v>417510.39410000015</v>
      </c>
      <c r="H709" s="155">
        <v>2982.217100714287</v>
      </c>
      <c r="I709" s="155">
        <v>4690.9461522843349</v>
      </c>
      <c r="J709" s="155">
        <v>1600</v>
      </c>
      <c r="K709" s="155">
        <v>176200</v>
      </c>
      <c r="L709" s="155">
        <v>1258.5714285714287</v>
      </c>
      <c r="M709" s="155">
        <v>270.22125607611747</v>
      </c>
      <c r="N709" s="156">
        <v>3</v>
      </c>
      <c r="O709" s="156">
        <v>3</v>
      </c>
      <c r="P709" s="156">
        <v>2.1428571428571429E-2</v>
      </c>
      <c r="Q709" s="156">
        <v>0.25354627641855498</v>
      </c>
      <c r="R709" s="158">
        <v>0.99765807962529274</v>
      </c>
      <c r="S709" s="159">
        <v>28</v>
      </c>
      <c r="T709" s="159">
        <v>67</v>
      </c>
      <c r="U709" s="159">
        <v>45</v>
      </c>
      <c r="V709" s="159">
        <v>69</v>
      </c>
      <c r="W709" s="159">
        <v>71</v>
      </c>
      <c r="X709" s="157">
        <v>21.35</v>
      </c>
    </row>
    <row r="710" spans="1:24" s="154" customFormat="1" ht="11.35">
      <c r="A710" s="152">
        <v>697</v>
      </c>
      <c r="B710" s="152">
        <v>183</v>
      </c>
      <c r="C710" s="152">
        <v>8910</v>
      </c>
      <c r="D710" s="153">
        <v>63.642857142857146</v>
      </c>
      <c r="E710" s="153">
        <v>49.926430973619752</v>
      </c>
      <c r="F710" s="155">
        <v>15259.698000000002</v>
      </c>
      <c r="G710" s="155">
        <v>210048.40440000006</v>
      </c>
      <c r="H710" s="155">
        <v>1500.3457457142861</v>
      </c>
      <c r="I710" s="155">
        <v>2696.4090870725117</v>
      </c>
      <c r="J710" s="155">
        <v>1600</v>
      </c>
      <c r="K710" s="155">
        <v>178250</v>
      </c>
      <c r="L710" s="155">
        <v>1273.2142857142858</v>
      </c>
      <c r="M710" s="155">
        <v>252.49907146247915</v>
      </c>
      <c r="N710" s="156">
        <v>3</v>
      </c>
      <c r="O710" s="156">
        <v>6</v>
      </c>
      <c r="P710" s="156">
        <v>4.2857142857142858E-2</v>
      </c>
      <c r="Q710" s="156">
        <v>0.35727643956068428</v>
      </c>
      <c r="R710" s="158">
        <v>0.9951923076923076</v>
      </c>
      <c r="S710" s="159">
        <v>21</v>
      </c>
      <c r="T710" s="159">
        <v>75</v>
      </c>
      <c r="U710" s="159">
        <v>44</v>
      </c>
      <c r="V710" s="159">
        <v>75</v>
      </c>
      <c r="W710" s="159">
        <v>65</v>
      </c>
      <c r="X710" s="157">
        <v>20.8</v>
      </c>
    </row>
    <row r="711" spans="1:24" s="154" customFormat="1" ht="11.35">
      <c r="A711" s="152">
        <v>698</v>
      </c>
      <c r="B711" s="152">
        <v>129</v>
      </c>
      <c r="C711" s="152">
        <v>8673</v>
      </c>
      <c r="D711" s="153">
        <v>61.95</v>
      </c>
      <c r="E711" s="153">
        <v>37.936964946507224</v>
      </c>
      <c r="F711" s="155">
        <v>11243.988000000001</v>
      </c>
      <c r="G711" s="155">
        <v>240718.01770000011</v>
      </c>
      <c r="H711" s="155">
        <v>1719.4144121428581</v>
      </c>
      <c r="I711" s="155">
        <v>2622.5906501455274</v>
      </c>
      <c r="J711" s="155">
        <v>1600</v>
      </c>
      <c r="K711" s="155">
        <v>178000</v>
      </c>
      <c r="L711" s="155">
        <v>1271.4285714285713</v>
      </c>
      <c r="M711" s="155">
        <v>289.94807629571346</v>
      </c>
      <c r="N711" s="156">
        <v>0</v>
      </c>
      <c r="O711" s="156">
        <v>0</v>
      </c>
      <c r="P711" s="156">
        <v>0</v>
      </c>
      <c r="Q711" s="156">
        <v>0</v>
      </c>
      <c r="R711" s="158">
        <v>1</v>
      </c>
      <c r="S711" s="159">
        <v>32</v>
      </c>
      <c r="T711" s="159">
        <v>55</v>
      </c>
      <c r="U711" s="159">
        <v>53</v>
      </c>
      <c r="V711" s="159">
        <v>61</v>
      </c>
      <c r="W711" s="159">
        <v>79</v>
      </c>
      <c r="X711" s="157">
        <v>20.100000000000001</v>
      </c>
    </row>
    <row r="712" spans="1:24" s="154" customFormat="1" ht="11.35">
      <c r="A712" s="152">
        <v>699</v>
      </c>
      <c r="B712" s="152">
        <v>174</v>
      </c>
      <c r="C712" s="152">
        <v>10008</v>
      </c>
      <c r="D712" s="153">
        <v>71.48571428571428</v>
      </c>
      <c r="E712" s="153">
        <v>58.392061857544761</v>
      </c>
      <c r="F712" s="155">
        <v>13653.414000000002</v>
      </c>
      <c r="G712" s="155">
        <v>231136.83109999998</v>
      </c>
      <c r="H712" s="155">
        <v>1650.977365</v>
      </c>
      <c r="I712" s="155">
        <v>2912.7210938030767</v>
      </c>
      <c r="J712" s="155">
        <v>1600</v>
      </c>
      <c r="K712" s="155">
        <v>173300</v>
      </c>
      <c r="L712" s="155">
        <v>1237.8571428571429</v>
      </c>
      <c r="M712" s="155">
        <v>279.31515866898729</v>
      </c>
      <c r="N712" s="156">
        <v>3</v>
      </c>
      <c r="O712" s="156">
        <v>3</v>
      </c>
      <c r="P712" s="156">
        <v>2.1428571428571429E-2</v>
      </c>
      <c r="Q712" s="156">
        <v>0.25354627641855498</v>
      </c>
      <c r="R712" s="158">
        <v>0.99754299754299747</v>
      </c>
      <c r="S712" s="159">
        <v>34</v>
      </c>
      <c r="T712" s="159">
        <v>63</v>
      </c>
      <c r="U712" s="159">
        <v>43</v>
      </c>
      <c r="V712" s="159">
        <v>65</v>
      </c>
      <c r="W712" s="159">
        <v>75</v>
      </c>
      <c r="X712" s="157">
        <v>20.350000000000001</v>
      </c>
    </row>
    <row r="713" spans="1:24" s="154" customFormat="1" ht="11.35">
      <c r="A713" s="152">
        <v>700</v>
      </c>
      <c r="B713" s="152">
        <v>195</v>
      </c>
      <c r="C713" s="152">
        <v>12825</v>
      </c>
      <c r="D713" s="153">
        <v>91.607142857142861</v>
      </c>
      <c r="E713" s="153">
        <v>47.479749023321247</v>
      </c>
      <c r="F713" s="155">
        <v>17133.696000000004</v>
      </c>
      <c r="G713" s="155">
        <v>363677.57059999986</v>
      </c>
      <c r="H713" s="155">
        <v>2597.6969328571417</v>
      </c>
      <c r="I713" s="155">
        <v>3792.1546705920055</v>
      </c>
      <c r="J713" s="155">
        <v>1600</v>
      </c>
      <c r="K713" s="155">
        <v>180350</v>
      </c>
      <c r="L713" s="155">
        <v>1288.2142857142858</v>
      </c>
      <c r="M713" s="155">
        <v>266.715346490304</v>
      </c>
      <c r="N713" s="156">
        <v>3</v>
      </c>
      <c r="O713" s="156">
        <v>6</v>
      </c>
      <c r="P713" s="156">
        <v>4.2857142857142858E-2</v>
      </c>
      <c r="Q713" s="156">
        <v>0.35727643956068428</v>
      </c>
      <c r="R713" s="158">
        <v>0.99516908212560384</v>
      </c>
      <c r="S713" s="159">
        <v>23</v>
      </c>
      <c r="T713" s="159">
        <v>66</v>
      </c>
      <c r="U713" s="159">
        <v>51</v>
      </c>
      <c r="V713" s="159">
        <v>75</v>
      </c>
      <c r="W713" s="159">
        <v>65</v>
      </c>
      <c r="X713" s="157">
        <v>20.7</v>
      </c>
    </row>
    <row r="714" spans="1:24" s="154" customFormat="1" ht="11.35">
      <c r="A714" s="152">
        <v>701</v>
      </c>
      <c r="B714" s="152">
        <v>180</v>
      </c>
      <c r="C714" s="152">
        <v>15072</v>
      </c>
      <c r="D714" s="153">
        <v>107.65714285714286</v>
      </c>
      <c r="E714" s="153">
        <v>44.872604872427445</v>
      </c>
      <c r="F714" s="155">
        <v>14456.556000000002</v>
      </c>
      <c r="G714" s="155">
        <v>335402.51029999991</v>
      </c>
      <c r="H714" s="155">
        <v>2395.7322164285706</v>
      </c>
      <c r="I714" s="155">
        <v>3235.5419878269672</v>
      </c>
      <c r="J714" s="155">
        <v>1600</v>
      </c>
      <c r="K714" s="155">
        <v>180450</v>
      </c>
      <c r="L714" s="155">
        <v>1288.9285714285713</v>
      </c>
      <c r="M714" s="155">
        <v>273.99704989372162</v>
      </c>
      <c r="N714" s="156">
        <v>0</v>
      </c>
      <c r="O714" s="156">
        <v>0</v>
      </c>
      <c r="P714" s="156">
        <v>0</v>
      </c>
      <c r="Q714" s="156">
        <v>0</v>
      </c>
      <c r="R714" s="158">
        <v>1</v>
      </c>
      <c r="S714" s="159">
        <v>25</v>
      </c>
      <c r="T714" s="159">
        <v>62</v>
      </c>
      <c r="U714" s="159">
        <v>53</v>
      </c>
      <c r="V714" s="159">
        <v>79</v>
      </c>
      <c r="W714" s="159">
        <v>61</v>
      </c>
      <c r="X714" s="157">
        <v>21.2</v>
      </c>
    </row>
    <row r="715" spans="1:24" s="154" customFormat="1" ht="11.35">
      <c r="A715" s="152">
        <v>702</v>
      </c>
      <c r="B715" s="152">
        <v>144</v>
      </c>
      <c r="C715" s="152">
        <v>10188</v>
      </c>
      <c r="D715" s="153">
        <v>72.771428571428572</v>
      </c>
      <c r="E715" s="153">
        <v>37.625825903532252</v>
      </c>
      <c r="F715" s="155">
        <v>12850.272000000003</v>
      </c>
      <c r="G715" s="155">
        <v>240207.87380000006</v>
      </c>
      <c r="H715" s="155">
        <v>1715.7705271428576</v>
      </c>
      <c r="I715" s="155">
        <v>2842.7692975671252</v>
      </c>
      <c r="J715" s="155">
        <v>1600</v>
      </c>
      <c r="K715" s="155">
        <v>173500</v>
      </c>
      <c r="L715" s="155">
        <v>1239.2857142857142</v>
      </c>
      <c r="M715" s="155">
        <v>266.322255321147</v>
      </c>
      <c r="N715" s="156">
        <v>0</v>
      </c>
      <c r="O715" s="156">
        <v>0</v>
      </c>
      <c r="P715" s="156">
        <v>0</v>
      </c>
      <c r="Q715" s="156">
        <v>0</v>
      </c>
      <c r="R715" s="158">
        <v>1</v>
      </c>
      <c r="S715" s="159">
        <v>30</v>
      </c>
      <c r="T715" s="159">
        <v>70</v>
      </c>
      <c r="U715" s="159">
        <v>40</v>
      </c>
      <c r="V715" s="159">
        <v>70</v>
      </c>
      <c r="W715" s="159">
        <v>70</v>
      </c>
      <c r="X715" s="157">
        <v>19.899999999999999</v>
      </c>
    </row>
    <row r="716" spans="1:24" s="154" customFormat="1" ht="11.35">
      <c r="A716" s="152">
        <v>703</v>
      </c>
      <c r="B716" s="152">
        <v>186</v>
      </c>
      <c r="C716" s="152">
        <v>13950</v>
      </c>
      <c r="D716" s="153">
        <v>99.642857142857139</v>
      </c>
      <c r="E716" s="153">
        <v>51.271329504783459</v>
      </c>
      <c r="F716" s="155">
        <v>16598.268000000004</v>
      </c>
      <c r="G716" s="155">
        <v>320426.88659999997</v>
      </c>
      <c r="H716" s="155">
        <v>2288.7634757142855</v>
      </c>
      <c r="I716" s="155">
        <v>3414.9575139543053</v>
      </c>
      <c r="J716" s="155">
        <v>1600</v>
      </c>
      <c r="K716" s="155">
        <v>177650</v>
      </c>
      <c r="L716" s="155">
        <v>1268.9285714285713</v>
      </c>
      <c r="M716" s="155">
        <v>264.94657104543921</v>
      </c>
      <c r="N716" s="156">
        <v>0</v>
      </c>
      <c r="O716" s="156">
        <v>0</v>
      </c>
      <c r="P716" s="156">
        <v>0</v>
      </c>
      <c r="Q716" s="156">
        <v>0</v>
      </c>
      <c r="R716" s="158">
        <v>1</v>
      </c>
      <c r="S716" s="159">
        <v>25</v>
      </c>
      <c r="T716" s="159">
        <v>69</v>
      </c>
      <c r="U716" s="159">
        <v>46</v>
      </c>
      <c r="V716" s="159">
        <v>74</v>
      </c>
      <c r="W716" s="159">
        <v>66</v>
      </c>
      <c r="X716" s="157">
        <v>20.350000000000001</v>
      </c>
    </row>
    <row r="717" spans="1:24" s="154" customFormat="1" ht="11.35">
      <c r="A717" s="152">
        <v>704</v>
      </c>
      <c r="B717" s="152">
        <v>156</v>
      </c>
      <c r="C717" s="152">
        <v>9612</v>
      </c>
      <c r="D717" s="153">
        <v>68.657142857142858</v>
      </c>
      <c r="E717" s="153">
        <v>37.253510563864488</v>
      </c>
      <c r="F717" s="155">
        <v>13921.128000000002</v>
      </c>
      <c r="G717" s="155">
        <v>232906.71810000009</v>
      </c>
      <c r="H717" s="155">
        <v>1663.6194150000006</v>
      </c>
      <c r="I717" s="155">
        <v>2535.6983450723737</v>
      </c>
      <c r="J717" s="155">
        <v>1600</v>
      </c>
      <c r="K717" s="155">
        <v>176150</v>
      </c>
      <c r="L717" s="155">
        <v>1258.2142857142858</v>
      </c>
      <c r="M717" s="155">
        <v>266.51296851068651</v>
      </c>
      <c r="N717" s="156">
        <v>6</v>
      </c>
      <c r="O717" s="156">
        <v>12</v>
      </c>
      <c r="P717" s="156">
        <v>8.5714285714285715E-2</v>
      </c>
      <c r="Q717" s="156">
        <v>0.61732439947157391</v>
      </c>
      <c r="R717" s="158">
        <v>0.99040767386091133</v>
      </c>
      <c r="S717" s="159">
        <v>27</v>
      </c>
      <c r="T717" s="159">
        <v>69</v>
      </c>
      <c r="U717" s="159">
        <v>44</v>
      </c>
      <c r="V717" s="159">
        <v>65</v>
      </c>
      <c r="W717" s="159">
        <v>75</v>
      </c>
      <c r="X717" s="157">
        <v>20.85</v>
      </c>
    </row>
    <row r="718" spans="1:24" s="154" customFormat="1" ht="11.35">
      <c r="A718" s="152">
        <v>705</v>
      </c>
      <c r="B718" s="152">
        <v>144</v>
      </c>
      <c r="C718" s="152">
        <v>10290</v>
      </c>
      <c r="D718" s="153">
        <v>73.5</v>
      </c>
      <c r="E718" s="153">
        <v>47.823641846104323</v>
      </c>
      <c r="F718" s="155">
        <v>12850.272000000003</v>
      </c>
      <c r="G718" s="155">
        <v>205168.57310000001</v>
      </c>
      <c r="H718" s="155">
        <v>1465.489807857143</v>
      </c>
      <c r="I718" s="155">
        <v>2253.1307086523834</v>
      </c>
      <c r="J718" s="155">
        <v>1600</v>
      </c>
      <c r="K718" s="155">
        <v>173100</v>
      </c>
      <c r="L718" s="155">
        <v>1236.4285714285713</v>
      </c>
      <c r="M718" s="155">
        <v>264.56444844165958</v>
      </c>
      <c r="N718" s="156">
        <v>0</v>
      </c>
      <c r="O718" s="156">
        <v>0</v>
      </c>
      <c r="P718" s="156">
        <v>0</v>
      </c>
      <c r="Q718" s="156">
        <v>0</v>
      </c>
      <c r="R718" s="158">
        <v>1</v>
      </c>
      <c r="S718" s="159">
        <v>30</v>
      </c>
      <c r="T718" s="159">
        <v>71</v>
      </c>
      <c r="U718" s="159">
        <v>39</v>
      </c>
      <c r="V718" s="159">
        <v>63</v>
      </c>
      <c r="W718" s="159">
        <v>77</v>
      </c>
      <c r="X718" s="157">
        <v>20</v>
      </c>
    </row>
    <row r="719" spans="1:24" s="154" customFormat="1" ht="11.35">
      <c r="A719" s="152">
        <v>706</v>
      </c>
      <c r="B719" s="152">
        <v>102</v>
      </c>
      <c r="C719" s="152">
        <v>5682</v>
      </c>
      <c r="D719" s="153">
        <v>40.585714285714289</v>
      </c>
      <c r="E719" s="153">
        <v>29.511364891504197</v>
      </c>
      <c r="F719" s="155">
        <v>9102.2760000000017</v>
      </c>
      <c r="G719" s="155">
        <v>150575.73929999996</v>
      </c>
      <c r="H719" s="155">
        <v>1075.5409949999996</v>
      </c>
      <c r="I719" s="155">
        <v>1724.9354463092534</v>
      </c>
      <c r="J719" s="155">
        <v>1600</v>
      </c>
      <c r="K719" s="155">
        <v>180900</v>
      </c>
      <c r="L719" s="155">
        <v>1292.1428571428571</v>
      </c>
      <c r="M719" s="155">
        <v>278.69631163916461</v>
      </c>
      <c r="N719" s="156">
        <v>0</v>
      </c>
      <c r="O719" s="156">
        <v>0</v>
      </c>
      <c r="P719" s="156">
        <v>0</v>
      </c>
      <c r="Q719" s="156">
        <v>0</v>
      </c>
      <c r="R719" s="158">
        <v>1</v>
      </c>
      <c r="S719" s="159">
        <v>26</v>
      </c>
      <c r="T719" s="159">
        <v>59</v>
      </c>
      <c r="U719" s="159">
        <v>55</v>
      </c>
      <c r="V719" s="159">
        <v>69</v>
      </c>
      <c r="W719" s="159">
        <v>71</v>
      </c>
      <c r="X719" s="157">
        <v>20.25</v>
      </c>
    </row>
    <row r="720" spans="1:24" s="154" customFormat="1" ht="11.35">
      <c r="A720" s="152">
        <v>707</v>
      </c>
      <c r="B720" s="152">
        <v>138</v>
      </c>
      <c r="C720" s="152">
        <v>10440</v>
      </c>
      <c r="D720" s="153">
        <v>74.571428571428569</v>
      </c>
      <c r="E720" s="153">
        <v>31.290043203867537</v>
      </c>
      <c r="F720" s="155">
        <v>11243.988000000001</v>
      </c>
      <c r="G720" s="155">
        <v>249146.5468000001</v>
      </c>
      <c r="H720" s="155">
        <v>1779.6181914285721</v>
      </c>
      <c r="I720" s="155">
        <v>2610.5388864911151</v>
      </c>
      <c r="J720" s="155">
        <v>1600</v>
      </c>
      <c r="K720" s="155">
        <v>171600</v>
      </c>
      <c r="L720" s="155">
        <v>1225.7142857142858</v>
      </c>
      <c r="M720" s="155">
        <v>264.81198123567015</v>
      </c>
      <c r="N720" s="156">
        <v>3</v>
      </c>
      <c r="O720" s="156">
        <v>3</v>
      </c>
      <c r="P720" s="156">
        <v>2.1428571428571429E-2</v>
      </c>
      <c r="Q720" s="156">
        <v>0.25354627641855498</v>
      </c>
      <c r="R720" s="158">
        <v>0.99743589743589745</v>
      </c>
      <c r="S720" s="159">
        <v>32</v>
      </c>
      <c r="T720" s="159">
        <v>71</v>
      </c>
      <c r="U720" s="159">
        <v>37</v>
      </c>
      <c r="V720" s="159">
        <v>66</v>
      </c>
      <c r="W720" s="159">
        <v>74</v>
      </c>
      <c r="X720" s="157">
        <v>19.5</v>
      </c>
    </row>
    <row r="721" spans="1:24" s="154" customFormat="1" ht="11.35">
      <c r="A721" s="152">
        <v>708</v>
      </c>
      <c r="B721" s="152">
        <v>222</v>
      </c>
      <c r="C721" s="152">
        <v>17133</v>
      </c>
      <c r="D721" s="153">
        <v>122.37857142857143</v>
      </c>
      <c r="E721" s="153">
        <v>62.245217996341921</v>
      </c>
      <c r="F721" s="155">
        <v>18204.552000000003</v>
      </c>
      <c r="G721" s="155">
        <v>373425.33480000013</v>
      </c>
      <c r="H721" s="155">
        <v>2667.323820000001</v>
      </c>
      <c r="I721" s="155">
        <v>3987.7968471351001</v>
      </c>
      <c r="J721" s="155">
        <v>1600</v>
      </c>
      <c r="K721" s="155">
        <v>176000</v>
      </c>
      <c r="L721" s="155">
        <v>1257.1428571428571</v>
      </c>
      <c r="M721" s="155">
        <v>283.13325462875258</v>
      </c>
      <c r="N721" s="156">
        <v>3</v>
      </c>
      <c r="O721" s="156">
        <v>3</v>
      </c>
      <c r="P721" s="156">
        <v>2.1428571428571429E-2</v>
      </c>
      <c r="Q721" s="156">
        <v>0.25354627641855498</v>
      </c>
      <c r="R721" s="158">
        <v>0.99760191846522783</v>
      </c>
      <c r="S721" s="159">
        <v>32</v>
      </c>
      <c r="T721" s="159">
        <v>60</v>
      </c>
      <c r="U721" s="159">
        <v>48</v>
      </c>
      <c r="V721" s="159">
        <v>81</v>
      </c>
      <c r="W721" s="159">
        <v>59</v>
      </c>
      <c r="X721" s="157">
        <v>20.85</v>
      </c>
    </row>
    <row r="722" spans="1:24" s="154" customFormat="1" ht="11.35">
      <c r="A722" s="152">
        <v>709</v>
      </c>
      <c r="B722" s="152">
        <v>108</v>
      </c>
      <c r="C722" s="152">
        <v>5958</v>
      </c>
      <c r="D722" s="153">
        <v>42.557142857142857</v>
      </c>
      <c r="E722" s="153">
        <v>28.627418418418138</v>
      </c>
      <c r="F722" s="155">
        <v>9369.9900000000016</v>
      </c>
      <c r="G722" s="155">
        <v>156627.56300000014</v>
      </c>
      <c r="H722" s="155">
        <v>1118.7683071428582</v>
      </c>
      <c r="I722" s="155">
        <v>1824.6643399995323</v>
      </c>
      <c r="J722" s="155">
        <v>1600</v>
      </c>
      <c r="K722" s="155">
        <v>175450</v>
      </c>
      <c r="L722" s="155">
        <v>1253.2142857142858</v>
      </c>
      <c r="M722" s="155">
        <v>270.83741135886754</v>
      </c>
      <c r="N722" s="156">
        <v>3</v>
      </c>
      <c r="O722" s="156">
        <v>3</v>
      </c>
      <c r="P722" s="156">
        <v>2.1428571428571429E-2</v>
      </c>
      <c r="Q722" s="156">
        <v>0.25354627641855498</v>
      </c>
      <c r="R722" s="158">
        <v>0.99754901960784315</v>
      </c>
      <c r="S722" s="159">
        <v>29</v>
      </c>
      <c r="T722" s="159">
        <v>67</v>
      </c>
      <c r="U722" s="159">
        <v>44</v>
      </c>
      <c r="V722" s="159">
        <v>66</v>
      </c>
      <c r="W722" s="159">
        <v>74</v>
      </c>
      <c r="X722" s="157">
        <v>20.399999999999999</v>
      </c>
    </row>
    <row r="723" spans="1:24" s="154" customFormat="1" ht="11.35">
      <c r="A723" s="152">
        <v>710</v>
      </c>
      <c r="B723" s="152">
        <v>135</v>
      </c>
      <c r="C723" s="152">
        <v>6738</v>
      </c>
      <c r="D723" s="153">
        <v>48.128571428571426</v>
      </c>
      <c r="E723" s="153">
        <v>43.826972224275082</v>
      </c>
      <c r="F723" s="155">
        <v>11511.702000000001</v>
      </c>
      <c r="G723" s="155">
        <v>174208.93629999997</v>
      </c>
      <c r="H723" s="155">
        <v>1244.3495449999998</v>
      </c>
      <c r="I723" s="155">
        <v>2305.9306850080916</v>
      </c>
      <c r="J723" s="155">
        <v>1600</v>
      </c>
      <c r="K723" s="155">
        <v>180950</v>
      </c>
      <c r="L723" s="155">
        <v>1292.5</v>
      </c>
      <c r="M723" s="155">
        <v>282.20132871419571</v>
      </c>
      <c r="N723" s="156">
        <v>6</v>
      </c>
      <c r="O723" s="156">
        <v>39</v>
      </c>
      <c r="P723" s="156">
        <v>0.27857142857142858</v>
      </c>
      <c r="Q723" s="156">
        <v>1.1320564921133902</v>
      </c>
      <c r="R723" s="158">
        <v>0.96904761904761916</v>
      </c>
      <c r="S723" s="159">
        <v>27</v>
      </c>
      <c r="T723" s="159">
        <v>57</v>
      </c>
      <c r="U723" s="159">
        <v>56</v>
      </c>
      <c r="V723" s="159">
        <v>77</v>
      </c>
      <c r="W723" s="159">
        <v>63</v>
      </c>
      <c r="X723" s="157">
        <v>21</v>
      </c>
    </row>
    <row r="724" spans="1:24" s="154" customFormat="1" ht="11.35">
      <c r="A724" s="152">
        <v>711</v>
      </c>
      <c r="B724" s="152">
        <v>186</v>
      </c>
      <c r="C724" s="152">
        <v>14181</v>
      </c>
      <c r="D724" s="153">
        <v>101.29285714285714</v>
      </c>
      <c r="E724" s="153">
        <v>60.210720672188742</v>
      </c>
      <c r="F724" s="155">
        <v>15795.126000000002</v>
      </c>
      <c r="G724" s="155">
        <v>343554.40159999998</v>
      </c>
      <c r="H724" s="155">
        <v>2453.9600114285713</v>
      </c>
      <c r="I724" s="155">
        <v>3740.6130177898285</v>
      </c>
      <c r="J724" s="155">
        <v>1600</v>
      </c>
      <c r="K724" s="155">
        <v>177850</v>
      </c>
      <c r="L724" s="155">
        <v>1270.3571428571429</v>
      </c>
      <c r="M724" s="155">
        <v>279.50987605435665</v>
      </c>
      <c r="N724" s="156">
        <v>6</v>
      </c>
      <c r="O724" s="156">
        <v>12</v>
      </c>
      <c r="P724" s="156">
        <v>8.5714285714285715E-2</v>
      </c>
      <c r="Q724" s="156">
        <v>0.61732439947157391</v>
      </c>
      <c r="R724" s="158">
        <v>0.99049881235154402</v>
      </c>
      <c r="S724" s="159">
        <v>29</v>
      </c>
      <c r="T724" s="159">
        <v>61</v>
      </c>
      <c r="U724" s="159">
        <v>50</v>
      </c>
      <c r="V724" s="159">
        <v>74</v>
      </c>
      <c r="W724" s="159">
        <v>66</v>
      </c>
      <c r="X724" s="157">
        <v>21.05</v>
      </c>
    </row>
    <row r="725" spans="1:24" s="154" customFormat="1" ht="11.35">
      <c r="A725" s="152">
        <v>712</v>
      </c>
      <c r="B725" s="152">
        <v>117</v>
      </c>
      <c r="C725" s="152">
        <v>7026</v>
      </c>
      <c r="D725" s="153">
        <v>50.185714285714283</v>
      </c>
      <c r="E725" s="153">
        <v>37.916338369012685</v>
      </c>
      <c r="F725" s="155">
        <v>10440.846000000001</v>
      </c>
      <c r="G725" s="155">
        <v>177388.78370000006</v>
      </c>
      <c r="H725" s="155">
        <v>1267.0627407142861</v>
      </c>
      <c r="I725" s="155">
        <v>2186.4209223181742</v>
      </c>
      <c r="J725" s="155">
        <v>1600</v>
      </c>
      <c r="K725" s="155">
        <v>177800</v>
      </c>
      <c r="L725" s="155">
        <v>1270</v>
      </c>
      <c r="M725" s="155">
        <v>275.94181432339377</v>
      </c>
      <c r="N725" s="156">
        <v>6</v>
      </c>
      <c r="O725" s="156">
        <v>21</v>
      </c>
      <c r="P725" s="156">
        <v>0.15</v>
      </c>
      <c r="Q725" s="156">
        <v>0.74837954437975063</v>
      </c>
      <c r="R725" s="158">
        <v>0.98296836982968361</v>
      </c>
      <c r="S725" s="159">
        <v>28</v>
      </c>
      <c r="T725" s="159">
        <v>63</v>
      </c>
      <c r="U725" s="159">
        <v>49</v>
      </c>
      <c r="V725" s="159">
        <v>72</v>
      </c>
      <c r="W725" s="159">
        <v>68</v>
      </c>
      <c r="X725" s="157">
        <v>20.55</v>
      </c>
    </row>
    <row r="726" spans="1:24" s="154" customFormat="1" ht="11.35">
      <c r="A726" s="152">
        <v>713</v>
      </c>
      <c r="B726" s="152">
        <v>159</v>
      </c>
      <c r="C726" s="152">
        <v>6786</v>
      </c>
      <c r="D726" s="153">
        <v>48.471428571428568</v>
      </c>
      <c r="E726" s="153">
        <v>48.703395780319354</v>
      </c>
      <c r="F726" s="155">
        <v>8299.1340000000018</v>
      </c>
      <c r="G726" s="155">
        <v>107066.26510000003</v>
      </c>
      <c r="H726" s="155">
        <v>764.75903642857168</v>
      </c>
      <c r="I726" s="155">
        <v>1360.189278999025</v>
      </c>
      <c r="J726" s="155">
        <v>1600</v>
      </c>
      <c r="K726" s="155">
        <v>170800</v>
      </c>
      <c r="L726" s="155">
        <v>1220</v>
      </c>
      <c r="M726" s="155">
        <v>260.93357571468607</v>
      </c>
      <c r="N726" s="156">
        <v>6</v>
      </c>
      <c r="O726" s="156">
        <v>15</v>
      </c>
      <c r="P726" s="156">
        <v>0.10714285714285714</v>
      </c>
      <c r="Q726" s="156">
        <v>0.75575897885587462</v>
      </c>
      <c r="R726" s="158">
        <v>0.98750000000000004</v>
      </c>
      <c r="S726" s="159">
        <v>32</v>
      </c>
      <c r="T726" s="159">
        <v>73</v>
      </c>
      <c r="U726" s="159">
        <v>35</v>
      </c>
      <c r="V726" s="159">
        <v>76</v>
      </c>
      <c r="W726" s="159">
        <v>64</v>
      </c>
      <c r="X726" s="157">
        <v>20</v>
      </c>
    </row>
    <row r="727" spans="1:24" s="154" customFormat="1" ht="11.35">
      <c r="A727" s="152">
        <v>714</v>
      </c>
      <c r="B727" s="152">
        <v>174</v>
      </c>
      <c r="C727" s="152">
        <v>13170</v>
      </c>
      <c r="D727" s="153">
        <v>94.071428571428569</v>
      </c>
      <c r="E727" s="153">
        <v>53.71275090195337</v>
      </c>
      <c r="F727" s="155">
        <v>15527.412000000002</v>
      </c>
      <c r="G727" s="155">
        <v>330608.9424</v>
      </c>
      <c r="H727" s="155">
        <v>2361.4924457142856</v>
      </c>
      <c r="I727" s="155">
        <v>3497.1554656696544</v>
      </c>
      <c r="J727" s="155">
        <v>1600</v>
      </c>
      <c r="K727" s="155">
        <v>181250</v>
      </c>
      <c r="L727" s="155">
        <v>1294.6428571428571</v>
      </c>
      <c r="M727" s="155">
        <v>247.41079553482226</v>
      </c>
      <c r="N727" s="156">
        <v>6</v>
      </c>
      <c r="O727" s="156">
        <v>12</v>
      </c>
      <c r="P727" s="156">
        <v>8.5714285714285715E-2</v>
      </c>
      <c r="Q727" s="156">
        <v>0.61732439947157391</v>
      </c>
      <c r="R727" s="158">
        <v>0.99067599067599066</v>
      </c>
      <c r="S727" s="159">
        <v>17</v>
      </c>
      <c r="T727" s="159">
        <v>75</v>
      </c>
      <c r="U727" s="159">
        <v>48</v>
      </c>
      <c r="V727" s="159">
        <v>67</v>
      </c>
      <c r="W727" s="159">
        <v>73</v>
      </c>
      <c r="X727" s="157">
        <v>21.45</v>
      </c>
    </row>
    <row r="728" spans="1:24" s="154" customFormat="1" ht="11.35">
      <c r="A728" s="152">
        <v>715</v>
      </c>
      <c r="B728" s="152">
        <v>267</v>
      </c>
      <c r="C728" s="152">
        <v>13509</v>
      </c>
      <c r="D728" s="153">
        <v>96.492857142857147</v>
      </c>
      <c r="E728" s="153">
        <v>78.499461248077608</v>
      </c>
      <c r="F728" s="155">
        <v>23826.546000000002</v>
      </c>
      <c r="G728" s="155">
        <v>298678.09869999997</v>
      </c>
      <c r="H728" s="155">
        <v>2133.4149907142855</v>
      </c>
      <c r="I728" s="155">
        <v>3772.0715638019728</v>
      </c>
      <c r="J728" s="155">
        <v>1600</v>
      </c>
      <c r="K728" s="155">
        <v>177350</v>
      </c>
      <c r="L728" s="155">
        <v>1266.7857142857142</v>
      </c>
      <c r="M728" s="155">
        <v>270.93036578390883</v>
      </c>
      <c r="N728" s="156">
        <v>3</v>
      </c>
      <c r="O728" s="156">
        <v>6</v>
      </c>
      <c r="P728" s="156">
        <v>4.2857142857142858E-2</v>
      </c>
      <c r="Q728" s="156">
        <v>0.35727643956068428</v>
      </c>
      <c r="R728" s="158">
        <v>0.99524940617577196</v>
      </c>
      <c r="S728" s="159">
        <v>27</v>
      </c>
      <c r="T728" s="159">
        <v>66</v>
      </c>
      <c r="U728" s="159">
        <v>47</v>
      </c>
      <c r="V728" s="159">
        <v>70</v>
      </c>
      <c r="W728" s="159">
        <v>70</v>
      </c>
      <c r="X728" s="157">
        <v>21.05</v>
      </c>
    </row>
    <row r="729" spans="1:24" s="154" customFormat="1" ht="11.35">
      <c r="A729" s="152">
        <v>716</v>
      </c>
      <c r="B729" s="152">
        <v>276</v>
      </c>
      <c r="C729" s="152">
        <v>19176</v>
      </c>
      <c r="D729" s="153">
        <v>136.97142857142856</v>
      </c>
      <c r="E729" s="153">
        <v>79.881381742078275</v>
      </c>
      <c r="F729" s="155">
        <v>21952.548000000003</v>
      </c>
      <c r="G729" s="155">
        <v>462328.6923</v>
      </c>
      <c r="H729" s="155">
        <v>3302.3478021428573</v>
      </c>
      <c r="I729" s="155">
        <v>4678.5720653552744</v>
      </c>
      <c r="J729" s="155">
        <v>1600</v>
      </c>
      <c r="K729" s="155">
        <v>180950</v>
      </c>
      <c r="L729" s="155">
        <v>1292.5</v>
      </c>
      <c r="M729" s="155">
        <v>254.02692034308649</v>
      </c>
      <c r="N729" s="156">
        <v>0</v>
      </c>
      <c r="O729" s="156">
        <v>0</v>
      </c>
      <c r="P729" s="156">
        <v>0</v>
      </c>
      <c r="Q729" s="156">
        <v>0</v>
      </c>
      <c r="R729" s="158">
        <v>1</v>
      </c>
      <c r="S729" s="159">
        <v>19</v>
      </c>
      <c r="T729" s="159">
        <v>72</v>
      </c>
      <c r="U729" s="159">
        <v>49</v>
      </c>
      <c r="V729" s="159">
        <v>69</v>
      </c>
      <c r="W729" s="159">
        <v>71</v>
      </c>
      <c r="X729" s="157">
        <v>20.65</v>
      </c>
    </row>
    <row r="730" spans="1:24" s="154" customFormat="1" ht="11.35">
      <c r="A730" s="152">
        <v>717</v>
      </c>
      <c r="B730" s="152">
        <v>102</v>
      </c>
      <c r="C730" s="152">
        <v>7698</v>
      </c>
      <c r="D730" s="153">
        <v>54.985714285714288</v>
      </c>
      <c r="E730" s="153">
        <v>23.330896461601146</v>
      </c>
      <c r="F730" s="155">
        <v>9102.2760000000017</v>
      </c>
      <c r="G730" s="155">
        <v>189833.02280000006</v>
      </c>
      <c r="H730" s="155">
        <v>1355.9501628571434</v>
      </c>
      <c r="I730" s="155">
        <v>1994.0637964862644</v>
      </c>
      <c r="J730" s="155">
        <v>1600</v>
      </c>
      <c r="K730" s="155">
        <v>175750</v>
      </c>
      <c r="L730" s="155">
        <v>1255.3571428571429</v>
      </c>
      <c r="M730" s="155">
        <v>264.96208691541005</v>
      </c>
      <c r="N730" s="156">
        <v>3</v>
      </c>
      <c r="O730" s="156">
        <v>6</v>
      </c>
      <c r="P730" s="156">
        <v>4.2857142857142858E-2</v>
      </c>
      <c r="Q730" s="156">
        <v>0.35727643956068428</v>
      </c>
      <c r="R730" s="158">
        <v>0.99514563106796106</v>
      </c>
      <c r="S730" s="159">
        <v>27</v>
      </c>
      <c r="T730" s="159">
        <v>70</v>
      </c>
      <c r="U730" s="159">
        <v>43</v>
      </c>
      <c r="V730" s="159">
        <v>65</v>
      </c>
      <c r="W730" s="159">
        <v>75</v>
      </c>
      <c r="X730" s="157">
        <v>20.6</v>
      </c>
    </row>
    <row r="731" spans="1:24" s="154" customFormat="1" ht="11.35">
      <c r="A731" s="152">
        <v>718</v>
      </c>
      <c r="B731" s="152">
        <v>219</v>
      </c>
      <c r="C731" s="152">
        <v>11913</v>
      </c>
      <c r="D731" s="153">
        <v>85.092857142857142</v>
      </c>
      <c r="E731" s="153">
        <v>68.900188097243685</v>
      </c>
      <c r="F731" s="155">
        <v>17401.410000000003</v>
      </c>
      <c r="G731" s="155">
        <v>229973.7625000001</v>
      </c>
      <c r="H731" s="155">
        <v>1642.6697321428578</v>
      </c>
      <c r="I731" s="155">
        <v>2515.3341374167107</v>
      </c>
      <c r="J731" s="155">
        <v>1600</v>
      </c>
      <c r="K731" s="155">
        <v>175100</v>
      </c>
      <c r="L731" s="155">
        <v>1250.7142857142858</v>
      </c>
      <c r="M731" s="155">
        <v>272.93935041155794</v>
      </c>
      <c r="N731" s="156">
        <v>0</v>
      </c>
      <c r="O731" s="156">
        <v>0</v>
      </c>
      <c r="P731" s="156">
        <v>0</v>
      </c>
      <c r="Q731" s="156">
        <v>0</v>
      </c>
      <c r="R731" s="158">
        <v>1</v>
      </c>
      <c r="S731" s="159">
        <v>30</v>
      </c>
      <c r="T731" s="159">
        <v>66</v>
      </c>
      <c r="U731" s="159">
        <v>44</v>
      </c>
      <c r="V731" s="159">
        <v>69</v>
      </c>
      <c r="W731" s="159">
        <v>71</v>
      </c>
      <c r="X731" s="157">
        <v>20.85</v>
      </c>
    </row>
    <row r="732" spans="1:24" s="154" customFormat="1" ht="11.35">
      <c r="A732" s="152">
        <v>719</v>
      </c>
      <c r="B732" s="152">
        <v>162</v>
      </c>
      <c r="C732" s="152">
        <v>10794</v>
      </c>
      <c r="D732" s="153">
        <v>77.099999999999994</v>
      </c>
      <c r="E732" s="153">
        <v>57.396425326737635</v>
      </c>
      <c r="F732" s="155">
        <v>14188.842000000002</v>
      </c>
      <c r="G732" s="155">
        <v>210084.0996000001</v>
      </c>
      <c r="H732" s="155">
        <v>1500.6007114285721</v>
      </c>
      <c r="I732" s="155">
        <v>2596.3083107256612</v>
      </c>
      <c r="J732" s="155">
        <v>1600</v>
      </c>
      <c r="K732" s="155">
        <v>176300</v>
      </c>
      <c r="L732" s="155">
        <v>1259.2857142857142</v>
      </c>
      <c r="M732" s="155">
        <v>248.78016893699672</v>
      </c>
      <c r="N732" s="156">
        <v>6</v>
      </c>
      <c r="O732" s="156">
        <v>33</v>
      </c>
      <c r="P732" s="156">
        <v>0.23571428571428571</v>
      </c>
      <c r="Q732" s="156">
        <v>1.083630417535812</v>
      </c>
      <c r="R732" s="158">
        <v>0.97310513447432756</v>
      </c>
      <c r="S732" s="159">
        <v>22</v>
      </c>
      <c r="T732" s="159">
        <v>78</v>
      </c>
      <c r="U732" s="159">
        <v>40</v>
      </c>
      <c r="V732" s="159">
        <v>79</v>
      </c>
      <c r="W732" s="159">
        <v>61</v>
      </c>
      <c r="X732" s="157">
        <v>20.45</v>
      </c>
    </row>
    <row r="733" spans="1:24" s="154" customFormat="1" ht="11.35">
      <c r="A733" s="152">
        <v>720</v>
      </c>
      <c r="B733" s="152">
        <v>153</v>
      </c>
      <c r="C733" s="152">
        <v>10695</v>
      </c>
      <c r="D733" s="153">
        <v>76.392857142857139</v>
      </c>
      <c r="E733" s="153">
        <v>35.628316365354742</v>
      </c>
      <c r="F733" s="155">
        <v>11243.988000000001</v>
      </c>
      <c r="G733" s="155">
        <v>222806.46380000003</v>
      </c>
      <c r="H733" s="155">
        <v>1591.4747414285716</v>
      </c>
      <c r="I733" s="155">
        <v>2206.0185704392843</v>
      </c>
      <c r="J733" s="155">
        <v>1600</v>
      </c>
      <c r="K733" s="155">
        <v>176150</v>
      </c>
      <c r="L733" s="155">
        <v>1258.2142857142858</v>
      </c>
      <c r="M733" s="155">
        <v>266.51296851068651</v>
      </c>
      <c r="N733" s="156">
        <v>3</v>
      </c>
      <c r="O733" s="156">
        <v>3</v>
      </c>
      <c r="P733" s="156">
        <v>2.1428571428571429E-2</v>
      </c>
      <c r="Q733" s="156">
        <v>0.25354627641855498</v>
      </c>
      <c r="R733" s="158">
        <v>0.99757869249394671</v>
      </c>
      <c r="S733" s="159">
        <v>27</v>
      </c>
      <c r="T733" s="159">
        <v>69</v>
      </c>
      <c r="U733" s="159">
        <v>44</v>
      </c>
      <c r="V733" s="159">
        <v>77</v>
      </c>
      <c r="W733" s="159">
        <v>63</v>
      </c>
      <c r="X733" s="157">
        <v>20.65</v>
      </c>
    </row>
    <row r="734" spans="1:24" s="154" customFormat="1" ht="11.35">
      <c r="A734" s="152">
        <v>721</v>
      </c>
      <c r="B734" s="152">
        <v>189</v>
      </c>
      <c r="C734" s="152">
        <v>9153</v>
      </c>
      <c r="D734" s="153">
        <v>65.378571428571433</v>
      </c>
      <c r="E734" s="153">
        <v>52.580252859322165</v>
      </c>
      <c r="F734" s="155">
        <v>16330.554000000002</v>
      </c>
      <c r="G734" s="155">
        <v>289636.80200000003</v>
      </c>
      <c r="H734" s="155">
        <v>2068.8343</v>
      </c>
      <c r="I734" s="155">
        <v>3515.5407043351129</v>
      </c>
      <c r="J734" s="155">
        <v>1600</v>
      </c>
      <c r="K734" s="155">
        <v>182050</v>
      </c>
      <c r="L734" s="155">
        <v>1300.3571428571429</v>
      </c>
      <c r="M734" s="155">
        <v>278.38798740489199</v>
      </c>
      <c r="N734" s="156">
        <v>3</v>
      </c>
      <c r="O734" s="156">
        <v>3</v>
      </c>
      <c r="P734" s="156">
        <v>2.1428571428571429E-2</v>
      </c>
      <c r="Q734" s="156">
        <v>0.25354627641855498</v>
      </c>
      <c r="R734" s="158">
        <v>0.99755501222493881</v>
      </c>
      <c r="S734" s="159">
        <v>25</v>
      </c>
      <c r="T734" s="159">
        <v>58</v>
      </c>
      <c r="U734" s="159">
        <v>57</v>
      </c>
      <c r="V734" s="159">
        <v>65</v>
      </c>
      <c r="W734" s="159">
        <v>75</v>
      </c>
      <c r="X734" s="157">
        <v>20.45</v>
      </c>
    </row>
    <row r="735" spans="1:24" s="154" customFormat="1" ht="11.35">
      <c r="A735" s="152">
        <v>722</v>
      </c>
      <c r="B735" s="152">
        <v>174</v>
      </c>
      <c r="C735" s="152">
        <v>14784</v>
      </c>
      <c r="D735" s="153">
        <v>105.6</v>
      </c>
      <c r="E735" s="153">
        <v>44.589058889618549</v>
      </c>
      <c r="F735" s="155">
        <v>15259.698000000002</v>
      </c>
      <c r="G735" s="155">
        <v>344393.23879999993</v>
      </c>
      <c r="H735" s="155">
        <v>2459.9517057142853</v>
      </c>
      <c r="I735" s="155">
        <v>3541.4916837863384</v>
      </c>
      <c r="J735" s="155">
        <v>1600</v>
      </c>
      <c r="K735" s="155">
        <v>173950</v>
      </c>
      <c r="L735" s="155">
        <v>1242.5</v>
      </c>
      <c r="M735" s="155">
        <v>271.74661547401604</v>
      </c>
      <c r="N735" s="156">
        <v>0</v>
      </c>
      <c r="O735" s="156">
        <v>0</v>
      </c>
      <c r="P735" s="156">
        <v>0</v>
      </c>
      <c r="Q735" s="156">
        <v>0</v>
      </c>
      <c r="R735" s="158">
        <v>1</v>
      </c>
      <c r="S735" s="159">
        <v>31</v>
      </c>
      <c r="T735" s="159">
        <v>67</v>
      </c>
      <c r="U735" s="159">
        <v>42</v>
      </c>
      <c r="V735" s="159">
        <v>71</v>
      </c>
      <c r="W735" s="159">
        <v>69</v>
      </c>
      <c r="X735" s="157">
        <v>20.100000000000001</v>
      </c>
    </row>
    <row r="736" spans="1:24" s="154" customFormat="1" ht="11.35">
      <c r="A736" s="152">
        <v>723</v>
      </c>
      <c r="B736" s="152">
        <v>111</v>
      </c>
      <c r="C736" s="152">
        <v>6447</v>
      </c>
      <c r="D736" s="153">
        <v>46.05</v>
      </c>
      <c r="E736" s="153">
        <v>27.890413762727064</v>
      </c>
      <c r="F736" s="155">
        <v>9637.7040000000015</v>
      </c>
      <c r="G736" s="155">
        <v>150775.03750000001</v>
      </c>
      <c r="H736" s="155">
        <v>1076.9645535714287</v>
      </c>
      <c r="I736" s="155">
        <v>1944.6527479485903</v>
      </c>
      <c r="J736" s="155">
        <v>1600</v>
      </c>
      <c r="K736" s="155">
        <v>173000</v>
      </c>
      <c r="L736" s="155">
        <v>1235.7142857142858</v>
      </c>
      <c r="M736" s="155">
        <v>284.76203079578454</v>
      </c>
      <c r="N736" s="156">
        <v>0</v>
      </c>
      <c r="O736" s="156">
        <v>0</v>
      </c>
      <c r="P736" s="156">
        <v>0</v>
      </c>
      <c r="Q736" s="156">
        <v>0</v>
      </c>
      <c r="R736" s="158">
        <v>1</v>
      </c>
      <c r="S736" s="159">
        <v>36</v>
      </c>
      <c r="T736" s="159">
        <v>60</v>
      </c>
      <c r="U736" s="159">
        <v>44</v>
      </c>
      <c r="V736" s="159">
        <v>71</v>
      </c>
      <c r="W736" s="159">
        <v>69</v>
      </c>
      <c r="X736" s="157">
        <v>19.899999999999999</v>
      </c>
    </row>
    <row r="737" spans="1:24" s="154" customFormat="1" ht="11.35">
      <c r="A737" s="152">
        <v>724</v>
      </c>
      <c r="B737" s="152">
        <v>189</v>
      </c>
      <c r="C737" s="152">
        <v>12501</v>
      </c>
      <c r="D737" s="153">
        <v>89.292857142857144</v>
      </c>
      <c r="E737" s="153">
        <v>53.649474700717228</v>
      </c>
      <c r="F737" s="155">
        <v>16062.840000000002</v>
      </c>
      <c r="G737" s="155">
        <v>309881.92960000015</v>
      </c>
      <c r="H737" s="155">
        <v>2213.4423542857153</v>
      </c>
      <c r="I737" s="155">
        <v>3227.852220377813</v>
      </c>
      <c r="J737" s="155">
        <v>1600</v>
      </c>
      <c r="K737" s="155">
        <v>178900</v>
      </c>
      <c r="L737" s="155">
        <v>1277.8571428571429</v>
      </c>
      <c r="M737" s="155">
        <v>272.69448399864774</v>
      </c>
      <c r="N737" s="156">
        <v>6</v>
      </c>
      <c r="O737" s="156">
        <v>6</v>
      </c>
      <c r="P737" s="156">
        <v>4.2857142857142858E-2</v>
      </c>
      <c r="Q737" s="156">
        <v>0.50709255283710997</v>
      </c>
      <c r="R737" s="158">
        <v>0.99511002444987773</v>
      </c>
      <c r="S737" s="159">
        <v>26</v>
      </c>
      <c r="T737" s="159">
        <v>64</v>
      </c>
      <c r="U737" s="159">
        <v>50</v>
      </c>
      <c r="V737" s="159">
        <v>72</v>
      </c>
      <c r="W737" s="159">
        <v>68</v>
      </c>
      <c r="X737" s="157">
        <v>20.45</v>
      </c>
    </row>
    <row r="738" spans="1:24" s="154" customFormat="1" ht="11.35">
      <c r="A738" s="152">
        <v>725</v>
      </c>
      <c r="B738" s="152">
        <v>135</v>
      </c>
      <c r="C738" s="152">
        <v>10338</v>
      </c>
      <c r="D738" s="153">
        <v>73.842857142857142</v>
      </c>
      <c r="E738" s="153">
        <v>36.831381565683891</v>
      </c>
      <c r="F738" s="155">
        <v>10440.846000000001</v>
      </c>
      <c r="G738" s="155">
        <v>233842.22980000009</v>
      </c>
      <c r="H738" s="155">
        <v>1670.3016414285721</v>
      </c>
      <c r="I738" s="155">
        <v>2512.6357266554378</v>
      </c>
      <c r="J738" s="155">
        <v>1600</v>
      </c>
      <c r="K738" s="155">
        <v>175800</v>
      </c>
      <c r="L738" s="155">
        <v>1255.7142857142858</v>
      </c>
      <c r="M738" s="155">
        <v>268.69560445233202</v>
      </c>
      <c r="N738" s="156">
        <v>6</v>
      </c>
      <c r="O738" s="156">
        <v>6</v>
      </c>
      <c r="P738" s="156">
        <v>4.2857142857142858E-2</v>
      </c>
      <c r="Q738" s="156">
        <v>0.50709255283710997</v>
      </c>
      <c r="R738" s="158">
        <v>0.99497487437185927</v>
      </c>
      <c r="S738" s="159">
        <v>28</v>
      </c>
      <c r="T738" s="159">
        <v>68</v>
      </c>
      <c r="U738" s="159">
        <v>44</v>
      </c>
      <c r="V738" s="159">
        <v>73</v>
      </c>
      <c r="W738" s="159">
        <v>67</v>
      </c>
      <c r="X738" s="157">
        <v>19.899999999999999</v>
      </c>
    </row>
    <row r="739" spans="1:24" s="154" customFormat="1" ht="11.35">
      <c r="A739" s="152">
        <v>726</v>
      </c>
      <c r="B739" s="152">
        <v>153</v>
      </c>
      <c r="C739" s="152">
        <v>9840</v>
      </c>
      <c r="D739" s="153">
        <v>70.285714285714292</v>
      </c>
      <c r="E739" s="153">
        <v>39.257549466740883</v>
      </c>
      <c r="F739" s="155">
        <v>13385.700000000003</v>
      </c>
      <c r="G739" s="155">
        <v>229133.43799999999</v>
      </c>
      <c r="H739" s="155">
        <v>1636.6674142857144</v>
      </c>
      <c r="I739" s="155">
        <v>2701.0363632136991</v>
      </c>
      <c r="J739" s="155">
        <v>1600</v>
      </c>
      <c r="K739" s="155">
        <v>171450</v>
      </c>
      <c r="L739" s="155">
        <v>1224.6428571428571</v>
      </c>
      <c r="M739" s="155">
        <v>281.40810047573376</v>
      </c>
      <c r="N739" s="156">
        <v>6</v>
      </c>
      <c r="O739" s="156">
        <v>6</v>
      </c>
      <c r="P739" s="156">
        <v>4.2857142857142858E-2</v>
      </c>
      <c r="Q739" s="156">
        <v>0.50709255283710997</v>
      </c>
      <c r="R739" s="158">
        <v>0.99499999999999988</v>
      </c>
      <c r="S739" s="159">
        <v>37</v>
      </c>
      <c r="T739" s="159">
        <v>62</v>
      </c>
      <c r="U739" s="159">
        <v>41</v>
      </c>
      <c r="V739" s="159">
        <v>74</v>
      </c>
      <c r="W739" s="159">
        <v>66</v>
      </c>
      <c r="X739" s="157">
        <v>20</v>
      </c>
    </row>
    <row r="740" spans="1:24" s="154" customFormat="1" ht="11.35">
      <c r="A740" s="152">
        <v>727</v>
      </c>
      <c r="B740" s="152">
        <v>162</v>
      </c>
      <c r="C740" s="152">
        <v>9777</v>
      </c>
      <c r="D740" s="153">
        <v>69.835714285714289</v>
      </c>
      <c r="E740" s="153">
        <v>51.888038115601603</v>
      </c>
      <c r="F740" s="155">
        <v>14456.556000000002</v>
      </c>
      <c r="G740" s="155">
        <v>245803.09639999992</v>
      </c>
      <c r="H740" s="155">
        <v>1755.7364028571424</v>
      </c>
      <c r="I740" s="155">
        <v>2919.3448423939549</v>
      </c>
      <c r="J740" s="155">
        <v>1600</v>
      </c>
      <c r="K740" s="155">
        <v>178500</v>
      </c>
      <c r="L740" s="155">
        <v>1275</v>
      </c>
      <c r="M740" s="155">
        <v>271.3873230950382</v>
      </c>
      <c r="N740" s="156">
        <v>0</v>
      </c>
      <c r="O740" s="156">
        <v>0</v>
      </c>
      <c r="P740" s="156">
        <v>0</v>
      </c>
      <c r="Q740" s="156">
        <v>0</v>
      </c>
      <c r="R740" s="158">
        <v>1</v>
      </c>
      <c r="S740" s="159">
        <v>26</v>
      </c>
      <c r="T740" s="159">
        <v>65</v>
      </c>
      <c r="U740" s="159">
        <v>49</v>
      </c>
      <c r="V740" s="159">
        <v>64</v>
      </c>
      <c r="W740" s="159">
        <v>76</v>
      </c>
      <c r="X740" s="157">
        <v>20.55</v>
      </c>
    </row>
    <row r="741" spans="1:24" s="154" customFormat="1" ht="11.35">
      <c r="A741" s="152">
        <v>728</v>
      </c>
      <c r="B741" s="152">
        <v>186</v>
      </c>
      <c r="C741" s="152">
        <v>15579</v>
      </c>
      <c r="D741" s="153">
        <v>111.27857142857142</v>
      </c>
      <c r="E741" s="153">
        <v>59.37723176959971</v>
      </c>
      <c r="F741" s="155">
        <v>16330.554000000002</v>
      </c>
      <c r="G741" s="155">
        <v>402704.32260000007</v>
      </c>
      <c r="H741" s="155">
        <v>2876.4594471428577</v>
      </c>
      <c r="I741" s="155">
        <v>4301.088567595034</v>
      </c>
      <c r="J741" s="155">
        <v>1600</v>
      </c>
      <c r="K741" s="155">
        <v>179500</v>
      </c>
      <c r="L741" s="155">
        <v>1282.1428571428571</v>
      </c>
      <c r="M741" s="155">
        <v>288.01425253074314</v>
      </c>
      <c r="N741" s="156">
        <v>3</v>
      </c>
      <c r="O741" s="156">
        <v>3</v>
      </c>
      <c r="P741" s="156">
        <v>2.1428571428571429E-2</v>
      </c>
      <c r="Q741" s="156">
        <v>0.25354627641855498</v>
      </c>
      <c r="R741" s="158">
        <v>0.99754299754299747</v>
      </c>
      <c r="S741" s="159">
        <v>30</v>
      </c>
      <c r="T741" s="159">
        <v>55</v>
      </c>
      <c r="U741" s="159">
        <v>55</v>
      </c>
      <c r="V741" s="159">
        <v>78</v>
      </c>
      <c r="W741" s="159">
        <v>62</v>
      </c>
      <c r="X741" s="157">
        <v>20.350000000000001</v>
      </c>
    </row>
    <row r="742" spans="1:24" s="154" customFormat="1" ht="11.35">
      <c r="A742" s="152">
        <v>729</v>
      </c>
      <c r="B742" s="152">
        <v>150</v>
      </c>
      <c r="C742" s="152">
        <v>11040</v>
      </c>
      <c r="D742" s="153">
        <v>78.857142857142861</v>
      </c>
      <c r="E742" s="153">
        <v>46.517973849455025</v>
      </c>
      <c r="F742" s="155">
        <v>12582.558000000003</v>
      </c>
      <c r="G742" s="155">
        <v>277906.4669</v>
      </c>
      <c r="H742" s="155">
        <v>1985.0461921428571</v>
      </c>
      <c r="I742" s="155">
        <v>3036.6575652735678</v>
      </c>
      <c r="J742" s="155">
        <v>1600</v>
      </c>
      <c r="K742" s="155">
        <v>178450</v>
      </c>
      <c r="L742" s="155">
        <v>1274.6428571428571</v>
      </c>
      <c r="M742" s="155">
        <v>267.7172639219404</v>
      </c>
      <c r="N742" s="156">
        <v>0</v>
      </c>
      <c r="O742" s="156">
        <v>0</v>
      </c>
      <c r="P742" s="156">
        <v>0</v>
      </c>
      <c r="Q742" s="156">
        <v>0</v>
      </c>
      <c r="R742" s="158">
        <v>1</v>
      </c>
      <c r="S742" s="159">
        <v>25</v>
      </c>
      <c r="T742" s="159">
        <v>67</v>
      </c>
      <c r="U742" s="159">
        <v>48</v>
      </c>
      <c r="V742" s="159">
        <v>67</v>
      </c>
      <c r="W742" s="159">
        <v>73</v>
      </c>
      <c r="X742" s="157">
        <v>20.45</v>
      </c>
    </row>
    <row r="743" spans="1:24" s="154" customFormat="1" ht="11.35">
      <c r="A743" s="152">
        <v>730</v>
      </c>
      <c r="B743" s="152">
        <v>168</v>
      </c>
      <c r="C743" s="152">
        <v>9288</v>
      </c>
      <c r="D743" s="153">
        <v>66.342857142857142</v>
      </c>
      <c r="E743" s="153">
        <v>46.627526286576092</v>
      </c>
      <c r="F743" s="155">
        <v>12047.130000000001</v>
      </c>
      <c r="G743" s="155">
        <v>255654.97160000008</v>
      </c>
      <c r="H743" s="155">
        <v>1826.1069400000006</v>
      </c>
      <c r="I743" s="155">
        <v>2661.9190491278177</v>
      </c>
      <c r="J743" s="155">
        <v>1600</v>
      </c>
      <c r="K743" s="155">
        <v>177450</v>
      </c>
      <c r="L743" s="155">
        <v>1267.5</v>
      </c>
      <c r="M743" s="155">
        <v>278.15715500000687</v>
      </c>
      <c r="N743" s="156">
        <v>3</v>
      </c>
      <c r="O743" s="156">
        <v>3</v>
      </c>
      <c r="P743" s="156">
        <v>2.1428571428571429E-2</v>
      </c>
      <c r="Q743" s="156">
        <v>0.25354627641855498</v>
      </c>
      <c r="R743" s="158">
        <v>0.99757869249394671</v>
      </c>
      <c r="S743" s="159">
        <v>29</v>
      </c>
      <c r="T743" s="159">
        <v>62</v>
      </c>
      <c r="U743" s="159">
        <v>49</v>
      </c>
      <c r="V743" s="159">
        <v>65</v>
      </c>
      <c r="W743" s="159">
        <v>75</v>
      </c>
      <c r="X743" s="157">
        <v>20.65</v>
      </c>
    </row>
    <row r="744" spans="1:24" s="154" customFormat="1" ht="11.35">
      <c r="A744" s="152">
        <v>731</v>
      </c>
      <c r="B744" s="152">
        <v>99</v>
      </c>
      <c r="C744" s="152">
        <v>9207</v>
      </c>
      <c r="D744" s="153">
        <v>65.76428571428572</v>
      </c>
      <c r="E744" s="153">
        <v>24.207023986386513</v>
      </c>
      <c r="F744" s="155">
        <v>8834.5620000000017</v>
      </c>
      <c r="G744" s="155">
        <v>208339.49670000011</v>
      </c>
      <c r="H744" s="155">
        <v>1488.1392621428579</v>
      </c>
      <c r="I744" s="155">
        <v>2098.4370903684871</v>
      </c>
      <c r="J744" s="155">
        <v>1600</v>
      </c>
      <c r="K744" s="155">
        <v>172850</v>
      </c>
      <c r="L744" s="155">
        <v>1234.6428571428571</v>
      </c>
      <c r="M744" s="155">
        <v>273.98579681269484</v>
      </c>
      <c r="N744" s="156">
        <v>3</v>
      </c>
      <c r="O744" s="156">
        <v>3</v>
      </c>
      <c r="P744" s="156">
        <v>2.1428571428571429E-2</v>
      </c>
      <c r="Q744" s="156">
        <v>0.25354627641855498</v>
      </c>
      <c r="R744" s="158">
        <v>0.99754901960784315</v>
      </c>
      <c r="S744" s="159">
        <v>33</v>
      </c>
      <c r="T744" s="159">
        <v>66</v>
      </c>
      <c r="U744" s="159">
        <v>41</v>
      </c>
      <c r="V744" s="159">
        <v>68</v>
      </c>
      <c r="W744" s="159">
        <v>72</v>
      </c>
      <c r="X744" s="157">
        <v>20.399999999999999</v>
      </c>
    </row>
    <row r="745" spans="1:24" s="154" customFormat="1" ht="11.35">
      <c r="A745" s="152">
        <v>732</v>
      </c>
      <c r="B745" s="152">
        <v>147</v>
      </c>
      <c r="C745" s="152">
        <v>9978</v>
      </c>
      <c r="D745" s="153">
        <v>71.271428571428572</v>
      </c>
      <c r="E745" s="153">
        <v>41.27828750720208</v>
      </c>
      <c r="F745" s="155">
        <v>11243.988000000001</v>
      </c>
      <c r="G745" s="155">
        <v>219460.0388000001</v>
      </c>
      <c r="H745" s="155">
        <v>1567.5717057142865</v>
      </c>
      <c r="I745" s="155">
        <v>2348.7238091979111</v>
      </c>
      <c r="J745" s="155">
        <v>1600</v>
      </c>
      <c r="K745" s="155">
        <v>172300</v>
      </c>
      <c r="L745" s="155">
        <v>1230.7142857142858</v>
      </c>
      <c r="M745" s="155">
        <v>288.42076292302119</v>
      </c>
      <c r="N745" s="156">
        <v>6</v>
      </c>
      <c r="O745" s="156">
        <v>18</v>
      </c>
      <c r="P745" s="156">
        <v>0.12857142857142856</v>
      </c>
      <c r="Q745" s="156">
        <v>0.70805089788654629</v>
      </c>
      <c r="R745" s="158">
        <v>0.98514851485148514</v>
      </c>
      <c r="S745" s="159">
        <v>38</v>
      </c>
      <c r="T745" s="159">
        <v>58</v>
      </c>
      <c r="U745" s="159">
        <v>44</v>
      </c>
      <c r="V745" s="159">
        <v>73</v>
      </c>
      <c r="W745" s="159">
        <v>67</v>
      </c>
      <c r="X745" s="157">
        <v>20.2</v>
      </c>
    </row>
    <row r="746" spans="1:24" s="154" customFormat="1" ht="11.35">
      <c r="A746" s="152">
        <v>733</v>
      </c>
      <c r="B746" s="152">
        <v>138</v>
      </c>
      <c r="C746" s="152">
        <v>11352</v>
      </c>
      <c r="D746" s="153">
        <v>81.085714285714289</v>
      </c>
      <c r="E746" s="153">
        <v>48.364099551065827</v>
      </c>
      <c r="F746" s="155">
        <v>12314.844000000003</v>
      </c>
      <c r="G746" s="155">
        <v>336855.60240000003</v>
      </c>
      <c r="H746" s="155">
        <v>2406.1114457142858</v>
      </c>
      <c r="I746" s="155">
        <v>3634.8519013717282</v>
      </c>
      <c r="J746" s="155">
        <v>1600</v>
      </c>
      <c r="K746" s="155">
        <v>177250</v>
      </c>
      <c r="L746" s="155">
        <v>1266.0714285714287</v>
      </c>
      <c r="M746" s="155">
        <v>290.76108620264705</v>
      </c>
      <c r="N746" s="156">
        <v>0</v>
      </c>
      <c r="O746" s="156">
        <v>0</v>
      </c>
      <c r="P746" s="156">
        <v>0</v>
      </c>
      <c r="Q746" s="156">
        <v>0</v>
      </c>
      <c r="R746" s="158">
        <v>1</v>
      </c>
      <c r="S746" s="159">
        <v>33</v>
      </c>
      <c r="T746" s="159">
        <v>55</v>
      </c>
      <c r="U746" s="159">
        <v>52</v>
      </c>
      <c r="V746" s="159">
        <v>74</v>
      </c>
      <c r="W746" s="159">
        <v>66</v>
      </c>
      <c r="X746" s="157">
        <v>20.45</v>
      </c>
    </row>
    <row r="747" spans="1:24" s="154" customFormat="1" ht="11.35">
      <c r="A747" s="152">
        <v>734</v>
      </c>
      <c r="B747" s="152">
        <v>99</v>
      </c>
      <c r="C747" s="152">
        <v>3972</v>
      </c>
      <c r="D747" s="153">
        <v>28.37142857142857</v>
      </c>
      <c r="E747" s="153">
        <v>28.055787911847592</v>
      </c>
      <c r="F747" s="155">
        <v>6960.5640000000012</v>
      </c>
      <c r="G747" s="155">
        <v>85811.260800000018</v>
      </c>
      <c r="H747" s="155">
        <v>612.93757714285732</v>
      </c>
      <c r="I747" s="155">
        <v>1182.6813387622185</v>
      </c>
      <c r="J747" s="155">
        <v>1600</v>
      </c>
      <c r="K747" s="155">
        <v>176750</v>
      </c>
      <c r="L747" s="155">
        <v>1262.5</v>
      </c>
      <c r="M747" s="155">
        <v>282.46888158653547</v>
      </c>
      <c r="N747" s="156">
        <v>6</v>
      </c>
      <c r="O747" s="156">
        <v>30</v>
      </c>
      <c r="P747" s="156">
        <v>0.21428571428571427</v>
      </c>
      <c r="Q747" s="156">
        <v>0.99484798221040749</v>
      </c>
      <c r="R747" s="158">
        <v>0.97536945812807885</v>
      </c>
      <c r="S747" s="159">
        <v>31</v>
      </c>
      <c r="T747" s="159">
        <v>60</v>
      </c>
      <c r="U747" s="159">
        <v>49</v>
      </c>
      <c r="V747" s="159">
        <v>78</v>
      </c>
      <c r="W747" s="159">
        <v>62</v>
      </c>
      <c r="X747" s="157">
        <v>20.3</v>
      </c>
    </row>
    <row r="748" spans="1:24" s="154" customFormat="1" ht="11.35">
      <c r="A748" s="152">
        <v>735</v>
      </c>
      <c r="B748" s="152">
        <v>114</v>
      </c>
      <c r="C748" s="152">
        <v>8808</v>
      </c>
      <c r="D748" s="153">
        <v>62.914285714285711</v>
      </c>
      <c r="E748" s="153">
        <v>33.30553688586793</v>
      </c>
      <c r="F748" s="155">
        <v>10173.132000000001</v>
      </c>
      <c r="G748" s="155">
        <v>268299.99620000011</v>
      </c>
      <c r="H748" s="155">
        <v>1916.4285442857151</v>
      </c>
      <c r="I748" s="155">
        <v>2561.8489927063065</v>
      </c>
      <c r="J748" s="155">
        <v>1600</v>
      </c>
      <c r="K748" s="155">
        <v>179700</v>
      </c>
      <c r="L748" s="155">
        <v>1283.5714285714287</v>
      </c>
      <c r="M748" s="155">
        <v>275.20057153553324</v>
      </c>
      <c r="N748" s="156">
        <v>3</v>
      </c>
      <c r="O748" s="156">
        <v>9</v>
      </c>
      <c r="P748" s="156">
        <v>6.4285714285714279E-2</v>
      </c>
      <c r="Q748" s="156">
        <v>0.43598419689059265</v>
      </c>
      <c r="R748" s="158">
        <v>0.99285714285714288</v>
      </c>
      <c r="S748" s="159">
        <v>26</v>
      </c>
      <c r="T748" s="159">
        <v>62</v>
      </c>
      <c r="U748" s="159">
        <v>52</v>
      </c>
      <c r="V748" s="159">
        <v>57</v>
      </c>
      <c r="W748" s="159">
        <v>83</v>
      </c>
      <c r="X748" s="157">
        <v>21</v>
      </c>
    </row>
    <row r="749" spans="1:24" s="154" customFormat="1" ht="11.35">
      <c r="A749" s="152">
        <v>736</v>
      </c>
      <c r="B749" s="152">
        <v>120</v>
      </c>
      <c r="C749" s="152">
        <v>8685</v>
      </c>
      <c r="D749" s="153">
        <v>62.035714285714285</v>
      </c>
      <c r="E749" s="153">
        <v>40.665756494680963</v>
      </c>
      <c r="F749" s="155">
        <v>10173.132000000001</v>
      </c>
      <c r="G749" s="155">
        <v>220938.4150000001</v>
      </c>
      <c r="H749" s="155">
        <v>1578.1315357142864</v>
      </c>
      <c r="I749" s="155">
        <v>2421.6787204997313</v>
      </c>
      <c r="J749" s="155">
        <v>1600</v>
      </c>
      <c r="K749" s="155">
        <v>175500</v>
      </c>
      <c r="L749" s="155">
        <v>1253.5714285714287</v>
      </c>
      <c r="M749" s="155">
        <v>300.75700994975301</v>
      </c>
      <c r="N749" s="156">
        <v>0</v>
      </c>
      <c r="O749" s="156">
        <v>0</v>
      </c>
      <c r="P749" s="156">
        <v>0</v>
      </c>
      <c r="Q749" s="156">
        <v>0</v>
      </c>
      <c r="R749" s="158">
        <v>1</v>
      </c>
      <c r="S749" s="159">
        <v>38</v>
      </c>
      <c r="T749" s="159">
        <v>50</v>
      </c>
      <c r="U749" s="159">
        <v>52</v>
      </c>
      <c r="V749" s="159">
        <v>60</v>
      </c>
      <c r="W749" s="159">
        <v>80</v>
      </c>
      <c r="X749" s="157">
        <v>20.149999999999999</v>
      </c>
    </row>
    <row r="750" spans="1:24" s="154" customFormat="1" ht="11.35">
      <c r="A750" s="152">
        <v>737</v>
      </c>
      <c r="B750" s="152">
        <v>144</v>
      </c>
      <c r="C750" s="152">
        <v>13995</v>
      </c>
      <c r="D750" s="153">
        <v>99.964285714285708</v>
      </c>
      <c r="E750" s="153">
        <v>38.380415178451337</v>
      </c>
      <c r="F750" s="155">
        <v>12850.272000000003</v>
      </c>
      <c r="G750" s="155">
        <v>383464.60979999992</v>
      </c>
      <c r="H750" s="155">
        <v>2739.0329271428564</v>
      </c>
      <c r="I750" s="155">
        <v>3537.7687042091384</v>
      </c>
      <c r="J750" s="155">
        <v>1600</v>
      </c>
      <c r="K750" s="155">
        <v>180900</v>
      </c>
      <c r="L750" s="155">
        <v>1292.1428571428571</v>
      </c>
      <c r="M750" s="155">
        <v>278.69631163916461</v>
      </c>
      <c r="N750" s="156">
        <v>0</v>
      </c>
      <c r="O750" s="156">
        <v>0</v>
      </c>
      <c r="P750" s="156">
        <v>0</v>
      </c>
      <c r="Q750" s="156">
        <v>0</v>
      </c>
      <c r="R750" s="158">
        <v>1</v>
      </c>
      <c r="S750" s="159">
        <v>26</v>
      </c>
      <c r="T750" s="159">
        <v>59</v>
      </c>
      <c r="U750" s="159">
        <v>55</v>
      </c>
      <c r="V750" s="159">
        <v>61</v>
      </c>
      <c r="W750" s="159">
        <v>79</v>
      </c>
      <c r="X750" s="157">
        <v>19.899999999999999</v>
      </c>
    </row>
    <row r="751" spans="1:24" s="154" customFormat="1" ht="11.35">
      <c r="A751" s="152">
        <v>738</v>
      </c>
      <c r="B751" s="152">
        <v>159</v>
      </c>
      <c r="C751" s="152">
        <v>10857</v>
      </c>
      <c r="D751" s="153">
        <v>77.55</v>
      </c>
      <c r="E751" s="153">
        <v>45.649166508028358</v>
      </c>
      <c r="F751" s="155">
        <v>13653.414000000002</v>
      </c>
      <c r="G751" s="155">
        <v>250065.69820000004</v>
      </c>
      <c r="H751" s="155">
        <v>1786.1835585714289</v>
      </c>
      <c r="I751" s="155">
        <v>2851.9893444153299</v>
      </c>
      <c r="J751" s="155">
        <v>1600</v>
      </c>
      <c r="K751" s="155">
        <v>177850</v>
      </c>
      <c r="L751" s="155">
        <v>1270.3571428571429</v>
      </c>
      <c r="M751" s="155">
        <v>279.50987605435665</v>
      </c>
      <c r="N751" s="156">
        <v>3</v>
      </c>
      <c r="O751" s="156">
        <v>6</v>
      </c>
      <c r="P751" s="156">
        <v>4.2857142857142858E-2</v>
      </c>
      <c r="Q751" s="156">
        <v>0.35727643956068428</v>
      </c>
      <c r="R751" s="158">
        <v>0.99503722084367241</v>
      </c>
      <c r="S751" s="159">
        <v>29</v>
      </c>
      <c r="T751" s="159">
        <v>61</v>
      </c>
      <c r="U751" s="159">
        <v>50</v>
      </c>
      <c r="V751" s="159">
        <v>81</v>
      </c>
      <c r="W751" s="159">
        <v>59</v>
      </c>
      <c r="X751" s="157">
        <v>20.149999999999999</v>
      </c>
    </row>
    <row r="752" spans="1:24" s="154" customFormat="1" ht="11.35">
      <c r="A752" s="152">
        <v>739</v>
      </c>
      <c r="B752" s="152">
        <v>174</v>
      </c>
      <c r="C752" s="152">
        <v>15042</v>
      </c>
      <c r="D752" s="153">
        <v>107.44285714285714</v>
      </c>
      <c r="E752" s="153">
        <v>54.325858202847087</v>
      </c>
      <c r="F752" s="155">
        <v>15527.412000000002</v>
      </c>
      <c r="G752" s="155">
        <v>415877.33869999985</v>
      </c>
      <c r="H752" s="155">
        <v>2970.5524192857133</v>
      </c>
      <c r="I752" s="155">
        <v>4247.6960444906799</v>
      </c>
      <c r="J752" s="155">
        <v>1600</v>
      </c>
      <c r="K752" s="155">
        <v>179150</v>
      </c>
      <c r="L752" s="155">
        <v>1279.6428571428571</v>
      </c>
      <c r="M752" s="155">
        <v>262.93148357799629</v>
      </c>
      <c r="N752" s="156">
        <v>0</v>
      </c>
      <c r="O752" s="156">
        <v>0</v>
      </c>
      <c r="P752" s="156">
        <v>0</v>
      </c>
      <c r="Q752" s="156">
        <v>0</v>
      </c>
      <c r="R752" s="158">
        <v>1</v>
      </c>
      <c r="S752" s="159">
        <v>23</v>
      </c>
      <c r="T752" s="159">
        <v>69</v>
      </c>
      <c r="U752" s="159">
        <v>48</v>
      </c>
      <c r="V752" s="159">
        <v>64</v>
      </c>
      <c r="W752" s="159">
        <v>76</v>
      </c>
      <c r="X752" s="157">
        <v>20.5</v>
      </c>
    </row>
    <row r="753" spans="1:24" s="154" customFormat="1" ht="11.35">
      <c r="A753" s="152">
        <v>740</v>
      </c>
      <c r="B753" s="152">
        <v>153</v>
      </c>
      <c r="C753" s="152">
        <v>8505</v>
      </c>
      <c r="D753" s="153">
        <v>60.75</v>
      </c>
      <c r="E753" s="153">
        <v>45.824991610638712</v>
      </c>
      <c r="F753" s="155">
        <v>13117.986000000003</v>
      </c>
      <c r="G753" s="155">
        <v>217948.94199999998</v>
      </c>
      <c r="H753" s="155">
        <v>1556.778157142857</v>
      </c>
      <c r="I753" s="155">
        <v>2538.0164715614437</v>
      </c>
      <c r="J753" s="155">
        <v>1600</v>
      </c>
      <c r="K753" s="155">
        <v>179650</v>
      </c>
      <c r="L753" s="155">
        <v>1283.2142857142858</v>
      </c>
      <c r="M753" s="155">
        <v>271.59340075564882</v>
      </c>
      <c r="N753" s="156">
        <v>3</v>
      </c>
      <c r="O753" s="156">
        <v>9</v>
      </c>
      <c r="P753" s="156">
        <v>6.4285714285714279E-2</v>
      </c>
      <c r="Q753" s="156">
        <v>0.43598419689059265</v>
      </c>
      <c r="R753" s="158">
        <v>0.99266503667481665</v>
      </c>
      <c r="S753" s="159">
        <v>25</v>
      </c>
      <c r="T753" s="159">
        <v>64</v>
      </c>
      <c r="U753" s="159">
        <v>51</v>
      </c>
      <c r="V753" s="159">
        <v>70</v>
      </c>
      <c r="W753" s="159">
        <v>70</v>
      </c>
      <c r="X753" s="157">
        <v>20.45</v>
      </c>
    </row>
    <row r="754" spans="1:24" s="154" customFormat="1" ht="11.35">
      <c r="A754" s="152">
        <v>741</v>
      </c>
      <c r="B754" s="152">
        <v>120</v>
      </c>
      <c r="C754" s="152">
        <v>8793</v>
      </c>
      <c r="D754" s="153">
        <v>62.807142857142857</v>
      </c>
      <c r="E754" s="153">
        <v>27.434656554570076</v>
      </c>
      <c r="F754" s="155">
        <v>10708.560000000001</v>
      </c>
      <c r="G754" s="155">
        <v>223413.2822000001</v>
      </c>
      <c r="H754" s="155">
        <v>1595.8091585714294</v>
      </c>
      <c r="I754" s="155">
        <v>2264.9788127985921</v>
      </c>
      <c r="J754" s="155">
        <v>1600</v>
      </c>
      <c r="K754" s="155">
        <v>175350</v>
      </c>
      <c r="L754" s="155">
        <v>1252.5</v>
      </c>
      <c r="M754" s="155">
        <v>290.64088202136719</v>
      </c>
      <c r="N754" s="156">
        <v>0</v>
      </c>
      <c r="O754" s="156">
        <v>0</v>
      </c>
      <c r="P754" s="156">
        <v>0</v>
      </c>
      <c r="Q754" s="156">
        <v>0</v>
      </c>
      <c r="R754" s="158">
        <v>1</v>
      </c>
      <c r="S754" s="159">
        <v>35</v>
      </c>
      <c r="T754" s="159">
        <v>56</v>
      </c>
      <c r="U754" s="159">
        <v>49</v>
      </c>
      <c r="V754" s="159">
        <v>71</v>
      </c>
      <c r="W754" s="159">
        <v>69</v>
      </c>
      <c r="X754" s="157">
        <v>20.100000000000001</v>
      </c>
    </row>
    <row r="755" spans="1:24" s="154" customFormat="1" ht="11.35">
      <c r="A755" s="152">
        <v>742</v>
      </c>
      <c r="B755" s="152">
        <v>102</v>
      </c>
      <c r="C755" s="152">
        <v>9306</v>
      </c>
      <c r="D755" s="153">
        <v>66.471428571428575</v>
      </c>
      <c r="E755" s="153">
        <v>26.661599809826139</v>
      </c>
      <c r="F755" s="155">
        <v>8566.8480000000018</v>
      </c>
      <c r="G755" s="155">
        <v>193659.84570000001</v>
      </c>
      <c r="H755" s="155">
        <v>1383.2846121428572</v>
      </c>
      <c r="I755" s="155">
        <v>1976.3220588568961</v>
      </c>
      <c r="J755" s="155">
        <v>1600</v>
      </c>
      <c r="K755" s="155">
        <v>176150</v>
      </c>
      <c r="L755" s="155">
        <v>1258.2142857142858</v>
      </c>
      <c r="M755" s="155">
        <v>266.51296851068651</v>
      </c>
      <c r="N755" s="156">
        <v>0</v>
      </c>
      <c r="O755" s="156">
        <v>0</v>
      </c>
      <c r="P755" s="156">
        <v>0</v>
      </c>
      <c r="Q755" s="156">
        <v>0</v>
      </c>
      <c r="R755" s="158">
        <v>1</v>
      </c>
      <c r="S755" s="159">
        <v>27</v>
      </c>
      <c r="T755" s="159">
        <v>69</v>
      </c>
      <c r="U755" s="159">
        <v>44</v>
      </c>
      <c r="V755" s="159">
        <v>76</v>
      </c>
      <c r="W755" s="159">
        <v>64</v>
      </c>
      <c r="X755" s="157">
        <v>20.149999999999999</v>
      </c>
    </row>
    <row r="756" spans="1:24" s="154" customFormat="1" ht="11.35">
      <c r="A756" s="152">
        <v>743</v>
      </c>
      <c r="B756" s="152">
        <v>165</v>
      </c>
      <c r="C756" s="152">
        <v>12786</v>
      </c>
      <c r="D756" s="153">
        <v>91.328571428571422</v>
      </c>
      <c r="E756" s="153">
        <v>32.76523048720631</v>
      </c>
      <c r="F756" s="155">
        <v>14724.270000000002</v>
      </c>
      <c r="G756" s="155">
        <v>331098.26410000003</v>
      </c>
      <c r="H756" s="155">
        <v>2364.9876007142861</v>
      </c>
      <c r="I756" s="155">
        <v>3118.6047727920668</v>
      </c>
      <c r="J756" s="155">
        <v>1600</v>
      </c>
      <c r="K756" s="155">
        <v>183950</v>
      </c>
      <c r="L756" s="155">
        <v>1313.9285714285713</v>
      </c>
      <c r="M756" s="155">
        <v>247.29237764458099</v>
      </c>
      <c r="N756" s="156">
        <v>0</v>
      </c>
      <c r="O756" s="156">
        <v>0</v>
      </c>
      <c r="P756" s="156">
        <v>0</v>
      </c>
      <c r="Q756" s="156">
        <v>0</v>
      </c>
      <c r="R756" s="158">
        <v>1</v>
      </c>
      <c r="S756" s="159">
        <v>15</v>
      </c>
      <c r="T756" s="159">
        <v>72</v>
      </c>
      <c r="U756" s="159">
        <v>53</v>
      </c>
      <c r="V756" s="159">
        <v>83</v>
      </c>
      <c r="W756" s="159">
        <v>57</v>
      </c>
      <c r="X756" s="157">
        <v>20.65</v>
      </c>
    </row>
    <row r="757" spans="1:24" s="154" customFormat="1" ht="11.35">
      <c r="A757" s="152">
        <v>744</v>
      </c>
      <c r="B757" s="152">
        <v>264</v>
      </c>
      <c r="C757" s="152">
        <v>19923</v>
      </c>
      <c r="D757" s="153">
        <v>142.30714285714285</v>
      </c>
      <c r="E757" s="153">
        <v>81.504989159959123</v>
      </c>
      <c r="F757" s="155">
        <v>22487.976000000002</v>
      </c>
      <c r="G757" s="155">
        <v>526565.17930000008</v>
      </c>
      <c r="H757" s="155">
        <v>3761.1798521428577</v>
      </c>
      <c r="I757" s="155">
        <v>5444.0219355960262</v>
      </c>
      <c r="J757" s="155">
        <v>1600</v>
      </c>
      <c r="K757" s="155">
        <v>179200</v>
      </c>
      <c r="L757" s="155">
        <v>1280</v>
      </c>
      <c r="M757" s="155">
        <v>266.66067139543605</v>
      </c>
      <c r="N757" s="156">
        <v>0</v>
      </c>
      <c r="O757" s="156">
        <v>0</v>
      </c>
      <c r="P757" s="156">
        <v>0</v>
      </c>
      <c r="Q757" s="156">
        <v>0</v>
      </c>
      <c r="R757" s="158">
        <v>1</v>
      </c>
      <c r="S757" s="159">
        <v>24</v>
      </c>
      <c r="T757" s="159">
        <v>67</v>
      </c>
      <c r="U757" s="159">
        <v>49</v>
      </c>
      <c r="V757" s="159">
        <v>62</v>
      </c>
      <c r="W757" s="159">
        <v>78</v>
      </c>
      <c r="X757" s="157">
        <v>21.1</v>
      </c>
    </row>
    <row r="758" spans="1:24" s="154" customFormat="1" ht="11.35">
      <c r="A758" s="152">
        <v>745</v>
      </c>
      <c r="B758" s="152">
        <v>114</v>
      </c>
      <c r="C758" s="152">
        <v>9426</v>
      </c>
      <c r="D758" s="153">
        <v>67.328571428571422</v>
      </c>
      <c r="E758" s="153">
        <v>29.471469646496377</v>
      </c>
      <c r="F758" s="155">
        <v>9637.7040000000015</v>
      </c>
      <c r="G758" s="155">
        <v>204451.69450000007</v>
      </c>
      <c r="H758" s="155">
        <v>1460.3692464285718</v>
      </c>
      <c r="I758" s="155">
        <v>2027.336618903181</v>
      </c>
      <c r="J758" s="155">
        <v>1600</v>
      </c>
      <c r="K758" s="155">
        <v>177900</v>
      </c>
      <c r="L758" s="155">
        <v>1270.7142857142858</v>
      </c>
      <c r="M758" s="155">
        <v>283.03250660383537</v>
      </c>
      <c r="N758" s="156">
        <v>6</v>
      </c>
      <c r="O758" s="156">
        <v>9</v>
      </c>
      <c r="P758" s="156">
        <v>6.4285714285714279E-2</v>
      </c>
      <c r="Q758" s="156">
        <v>0.56531285392783426</v>
      </c>
      <c r="R758" s="158">
        <v>0.99270072992700742</v>
      </c>
      <c r="S758" s="159">
        <v>30</v>
      </c>
      <c r="T758" s="159">
        <v>59</v>
      </c>
      <c r="U758" s="159">
        <v>51</v>
      </c>
      <c r="V758" s="159">
        <v>82</v>
      </c>
      <c r="W758" s="159">
        <v>58</v>
      </c>
      <c r="X758" s="157">
        <v>20.55</v>
      </c>
    </row>
    <row r="759" spans="1:24" s="154" customFormat="1" ht="11.35">
      <c r="A759" s="152">
        <v>746</v>
      </c>
      <c r="B759" s="152">
        <v>204</v>
      </c>
      <c r="C759" s="152">
        <v>13368</v>
      </c>
      <c r="D759" s="153">
        <v>95.48571428571428</v>
      </c>
      <c r="E759" s="153">
        <v>62.255043505985675</v>
      </c>
      <c r="F759" s="155">
        <v>17669.124000000003</v>
      </c>
      <c r="G759" s="155">
        <v>391835.13420000009</v>
      </c>
      <c r="H759" s="155">
        <v>2798.8223871428577</v>
      </c>
      <c r="I759" s="155">
        <v>4460.9885008195834</v>
      </c>
      <c r="J759" s="155">
        <v>1600</v>
      </c>
      <c r="K759" s="155">
        <v>180900</v>
      </c>
      <c r="L759" s="155">
        <v>1292.1428571428571</v>
      </c>
      <c r="M759" s="155">
        <v>278.69631163916461</v>
      </c>
      <c r="N759" s="156">
        <v>3</v>
      </c>
      <c r="O759" s="156">
        <v>3</v>
      </c>
      <c r="P759" s="156">
        <v>2.1428571428571429E-2</v>
      </c>
      <c r="Q759" s="156">
        <v>0.25354627641855498</v>
      </c>
      <c r="R759" s="158">
        <v>0.99765807962529274</v>
      </c>
      <c r="S759" s="159">
        <v>26</v>
      </c>
      <c r="T759" s="159">
        <v>59</v>
      </c>
      <c r="U759" s="159">
        <v>55</v>
      </c>
      <c r="V759" s="159">
        <v>67</v>
      </c>
      <c r="W759" s="159">
        <v>73</v>
      </c>
      <c r="X759" s="157">
        <v>21.35</v>
      </c>
    </row>
    <row r="760" spans="1:24" s="154" customFormat="1" ht="11.35">
      <c r="A760" s="152">
        <v>747</v>
      </c>
      <c r="B760" s="152">
        <v>93</v>
      </c>
      <c r="C760" s="152">
        <v>7086</v>
      </c>
      <c r="D760" s="153">
        <v>50.614285714285714</v>
      </c>
      <c r="E760" s="153">
        <v>24.620160690697489</v>
      </c>
      <c r="F760" s="155">
        <v>8031.420000000001</v>
      </c>
      <c r="G760" s="155">
        <v>168145.21420000002</v>
      </c>
      <c r="H760" s="155">
        <v>1201.0372442857145</v>
      </c>
      <c r="I760" s="155">
        <v>1788.5160049662111</v>
      </c>
      <c r="J760" s="155">
        <v>1600</v>
      </c>
      <c r="K760" s="155">
        <v>175350</v>
      </c>
      <c r="L760" s="155">
        <v>1252.5</v>
      </c>
      <c r="M760" s="155">
        <v>263.37085760025451</v>
      </c>
      <c r="N760" s="156">
        <v>0</v>
      </c>
      <c r="O760" s="156">
        <v>0</v>
      </c>
      <c r="P760" s="156">
        <v>0</v>
      </c>
      <c r="Q760" s="156">
        <v>0</v>
      </c>
      <c r="R760" s="158">
        <v>1</v>
      </c>
      <c r="S760" s="159">
        <v>27</v>
      </c>
      <c r="T760" s="159">
        <v>71</v>
      </c>
      <c r="U760" s="159">
        <v>42</v>
      </c>
      <c r="V760" s="159">
        <v>78</v>
      </c>
      <c r="W760" s="159">
        <v>62</v>
      </c>
      <c r="X760" s="157">
        <v>20.05</v>
      </c>
    </row>
    <row r="761" spans="1:24" s="154" customFormat="1" ht="11.35">
      <c r="A761" s="152">
        <v>748</v>
      </c>
      <c r="B761" s="152">
        <v>243</v>
      </c>
      <c r="C761" s="152">
        <v>15351</v>
      </c>
      <c r="D761" s="153">
        <v>109.65</v>
      </c>
      <c r="E761" s="153">
        <v>71.708334604832103</v>
      </c>
      <c r="F761" s="155">
        <v>21684.834000000003</v>
      </c>
      <c r="G761" s="155">
        <v>425518.01730000018</v>
      </c>
      <c r="H761" s="155">
        <v>3039.4144092857155</v>
      </c>
      <c r="I761" s="155">
        <v>4729.7686497125223</v>
      </c>
      <c r="J761" s="155">
        <v>1600</v>
      </c>
      <c r="K761" s="155">
        <v>181700</v>
      </c>
      <c r="L761" s="155">
        <v>1297.8571428571429</v>
      </c>
      <c r="M761" s="155">
        <v>280.85631061950437</v>
      </c>
      <c r="N761" s="156">
        <v>0</v>
      </c>
      <c r="O761" s="156">
        <v>0</v>
      </c>
      <c r="P761" s="156">
        <v>0</v>
      </c>
      <c r="Q761" s="156">
        <v>0</v>
      </c>
      <c r="R761" s="158">
        <v>1</v>
      </c>
      <c r="S761" s="159">
        <v>26</v>
      </c>
      <c r="T761" s="159">
        <v>57</v>
      </c>
      <c r="U761" s="159">
        <v>57</v>
      </c>
      <c r="V761" s="159">
        <v>78</v>
      </c>
      <c r="W761" s="159">
        <v>62</v>
      </c>
      <c r="X761" s="157">
        <v>21.25</v>
      </c>
    </row>
    <row r="762" spans="1:24" s="154" customFormat="1" ht="11.35">
      <c r="A762" s="152">
        <v>749</v>
      </c>
      <c r="B762" s="152">
        <v>279</v>
      </c>
      <c r="C762" s="152">
        <v>19599</v>
      </c>
      <c r="D762" s="153">
        <v>139.99285714285713</v>
      </c>
      <c r="E762" s="153">
        <v>70.401877880097715</v>
      </c>
      <c r="F762" s="155">
        <v>23826.546000000002</v>
      </c>
      <c r="G762" s="155">
        <v>554046.02140000009</v>
      </c>
      <c r="H762" s="155">
        <v>3957.4715814285719</v>
      </c>
      <c r="I762" s="155">
        <v>5548.2975527197077</v>
      </c>
      <c r="J762" s="155">
        <v>1600</v>
      </c>
      <c r="K762" s="155">
        <v>184050</v>
      </c>
      <c r="L762" s="155">
        <v>1314.6428571428571</v>
      </c>
      <c r="M762" s="155">
        <v>255.05651994387179</v>
      </c>
      <c r="N762" s="156">
        <v>0</v>
      </c>
      <c r="O762" s="156">
        <v>0</v>
      </c>
      <c r="P762" s="156">
        <v>0</v>
      </c>
      <c r="Q762" s="156">
        <v>0</v>
      </c>
      <c r="R762" s="158">
        <v>1</v>
      </c>
      <c r="S762" s="159">
        <v>17</v>
      </c>
      <c r="T762" s="159">
        <v>68</v>
      </c>
      <c r="U762" s="159">
        <v>55</v>
      </c>
      <c r="V762" s="159">
        <v>69</v>
      </c>
      <c r="W762" s="159">
        <v>71</v>
      </c>
      <c r="X762" s="157">
        <v>21.4</v>
      </c>
    </row>
    <row r="763" spans="1:24" s="154" customFormat="1" ht="11.35">
      <c r="A763" s="152">
        <v>750</v>
      </c>
      <c r="B763" s="152">
        <v>135</v>
      </c>
      <c r="C763" s="152">
        <v>9372</v>
      </c>
      <c r="D763" s="153">
        <v>66.942857142857136</v>
      </c>
      <c r="E763" s="153">
        <v>28.950160951472029</v>
      </c>
      <c r="F763" s="155">
        <v>11779.416000000001</v>
      </c>
      <c r="G763" s="155">
        <v>247348.40110000008</v>
      </c>
      <c r="H763" s="155">
        <v>1766.7742935714291</v>
      </c>
      <c r="I763" s="155">
        <v>2221.1269021492549</v>
      </c>
      <c r="J763" s="155">
        <v>1600</v>
      </c>
      <c r="K763" s="155">
        <v>180900</v>
      </c>
      <c r="L763" s="155">
        <v>1292.1428571428571</v>
      </c>
      <c r="M763" s="155">
        <v>278.69631163916461</v>
      </c>
      <c r="N763" s="156">
        <v>6</v>
      </c>
      <c r="O763" s="156">
        <v>6</v>
      </c>
      <c r="P763" s="156">
        <v>4.2857142857142858E-2</v>
      </c>
      <c r="Q763" s="156">
        <v>0.50709255283710997</v>
      </c>
      <c r="R763" s="158">
        <v>0.99518072289156623</v>
      </c>
      <c r="S763" s="159">
        <v>26</v>
      </c>
      <c r="T763" s="159">
        <v>59</v>
      </c>
      <c r="U763" s="159">
        <v>55</v>
      </c>
      <c r="V763" s="159">
        <v>61</v>
      </c>
      <c r="W763" s="159">
        <v>79</v>
      </c>
      <c r="X763" s="157">
        <v>20.75</v>
      </c>
    </row>
    <row r="764" spans="1:24" s="154" customFormat="1" ht="11.35">
      <c r="A764" s="152">
        <v>751</v>
      </c>
      <c r="B764" s="152">
        <v>168</v>
      </c>
      <c r="C764" s="152">
        <v>12384</v>
      </c>
      <c r="D764" s="153">
        <v>88.457142857142856</v>
      </c>
      <c r="E764" s="153">
        <v>52.699551747315027</v>
      </c>
      <c r="F764" s="155">
        <v>14188.842000000002</v>
      </c>
      <c r="G764" s="155">
        <v>284593.36770000006</v>
      </c>
      <c r="H764" s="155">
        <v>2032.8097692857148</v>
      </c>
      <c r="I764" s="155">
        <v>3037.3177674917447</v>
      </c>
      <c r="J764" s="155">
        <v>1600</v>
      </c>
      <c r="K764" s="155">
        <v>173250</v>
      </c>
      <c r="L764" s="155">
        <v>1237.5</v>
      </c>
      <c r="M764" s="155">
        <v>301.86023970795947</v>
      </c>
      <c r="N764" s="156">
        <v>0</v>
      </c>
      <c r="O764" s="156">
        <v>0</v>
      </c>
      <c r="P764" s="156">
        <v>0</v>
      </c>
      <c r="Q764" s="156">
        <v>0</v>
      </c>
      <c r="R764" s="158">
        <v>1</v>
      </c>
      <c r="S764" s="159">
        <v>41</v>
      </c>
      <c r="T764" s="159">
        <v>50</v>
      </c>
      <c r="U764" s="159">
        <v>49</v>
      </c>
      <c r="V764" s="159">
        <v>58</v>
      </c>
      <c r="W764" s="159">
        <v>82</v>
      </c>
      <c r="X764" s="157">
        <v>20.350000000000001</v>
      </c>
    </row>
    <row r="765" spans="1:24" s="154" customFormat="1" ht="11.35">
      <c r="A765" s="152">
        <v>752</v>
      </c>
      <c r="B765" s="152">
        <v>144</v>
      </c>
      <c r="C765" s="152">
        <v>13461</v>
      </c>
      <c r="D765" s="153">
        <v>96.15</v>
      </c>
      <c r="E765" s="153">
        <v>42.856616389366586</v>
      </c>
      <c r="F765" s="155">
        <v>12850.272000000003</v>
      </c>
      <c r="G765" s="155">
        <v>305745.74829999986</v>
      </c>
      <c r="H765" s="155">
        <v>2183.898202142856</v>
      </c>
      <c r="I765" s="155">
        <v>3188.7832984167153</v>
      </c>
      <c r="J765" s="155">
        <v>1600</v>
      </c>
      <c r="K765" s="155">
        <v>172400</v>
      </c>
      <c r="L765" s="155">
        <v>1231.4285714285713</v>
      </c>
      <c r="M765" s="155">
        <v>295.3075982684274</v>
      </c>
      <c r="N765" s="156">
        <v>3</v>
      </c>
      <c r="O765" s="156">
        <v>3</v>
      </c>
      <c r="P765" s="156">
        <v>2.1428571428571429E-2</v>
      </c>
      <c r="Q765" s="156">
        <v>0.25354627641855498</v>
      </c>
      <c r="R765" s="158">
        <v>0.99744245524296671</v>
      </c>
      <c r="S765" s="159">
        <v>40</v>
      </c>
      <c r="T765" s="159">
        <v>54</v>
      </c>
      <c r="U765" s="159">
        <v>46</v>
      </c>
      <c r="V765" s="159">
        <v>64</v>
      </c>
      <c r="W765" s="159">
        <v>76</v>
      </c>
      <c r="X765" s="157">
        <v>19.55</v>
      </c>
    </row>
    <row r="766" spans="1:24" s="154" customFormat="1" ht="11.35">
      <c r="A766" s="152">
        <v>753</v>
      </c>
      <c r="B766" s="152">
        <v>153</v>
      </c>
      <c r="C766" s="152">
        <v>9531</v>
      </c>
      <c r="D766" s="153">
        <v>68.078571428571422</v>
      </c>
      <c r="E766" s="153">
        <v>38.712381202609528</v>
      </c>
      <c r="F766" s="155">
        <v>12850.272000000003</v>
      </c>
      <c r="G766" s="155">
        <v>268050.12979999994</v>
      </c>
      <c r="H766" s="155">
        <v>1914.6437842857138</v>
      </c>
      <c r="I766" s="155">
        <v>2790.3806216402704</v>
      </c>
      <c r="J766" s="155">
        <v>1600</v>
      </c>
      <c r="K766" s="155">
        <v>181800</v>
      </c>
      <c r="L766" s="155">
        <v>1298.5714285714287</v>
      </c>
      <c r="M766" s="155">
        <v>287.75632034279488</v>
      </c>
      <c r="N766" s="156">
        <v>6</v>
      </c>
      <c r="O766" s="156">
        <v>15</v>
      </c>
      <c r="P766" s="156">
        <v>0.10714285714285714</v>
      </c>
      <c r="Q766" s="156">
        <v>0.75575897885587462</v>
      </c>
      <c r="R766" s="158">
        <v>0.98783454987834551</v>
      </c>
      <c r="S766" s="159">
        <v>28</v>
      </c>
      <c r="T766" s="159">
        <v>53</v>
      </c>
      <c r="U766" s="159">
        <v>59</v>
      </c>
      <c r="V766" s="159">
        <v>66</v>
      </c>
      <c r="W766" s="159">
        <v>74</v>
      </c>
      <c r="X766" s="157">
        <v>20.55</v>
      </c>
    </row>
    <row r="767" spans="1:24" s="154" customFormat="1" ht="11.35">
      <c r="A767" s="152">
        <v>754</v>
      </c>
      <c r="B767" s="152">
        <v>126</v>
      </c>
      <c r="C767" s="152">
        <v>10938</v>
      </c>
      <c r="D767" s="153">
        <v>78.128571428571433</v>
      </c>
      <c r="E767" s="153">
        <v>36.024939973617926</v>
      </c>
      <c r="F767" s="155">
        <v>10440.846000000001</v>
      </c>
      <c r="G767" s="155">
        <v>212805.85860000004</v>
      </c>
      <c r="H767" s="155">
        <v>1520.0418471428575</v>
      </c>
      <c r="I767" s="155">
        <v>2362.3814657418079</v>
      </c>
      <c r="J767" s="155">
        <v>1600</v>
      </c>
      <c r="K767" s="155">
        <v>171700</v>
      </c>
      <c r="L767" s="155">
        <v>1226.4285714285713</v>
      </c>
      <c r="M767" s="155">
        <v>272.30978822020796</v>
      </c>
      <c r="N767" s="156">
        <v>3</v>
      </c>
      <c r="O767" s="156">
        <v>6</v>
      </c>
      <c r="P767" s="156">
        <v>4.2857142857142858E-2</v>
      </c>
      <c r="Q767" s="156">
        <v>0.35727643956068428</v>
      </c>
      <c r="R767" s="158">
        <v>0.99491094147582693</v>
      </c>
      <c r="S767" s="159">
        <v>34</v>
      </c>
      <c r="T767" s="159">
        <v>67</v>
      </c>
      <c r="U767" s="159">
        <v>39</v>
      </c>
      <c r="V767" s="159">
        <v>70</v>
      </c>
      <c r="W767" s="159">
        <v>70</v>
      </c>
      <c r="X767" s="157">
        <v>19.649999999999999</v>
      </c>
    </row>
    <row r="768" spans="1:24" s="154" customFormat="1" ht="11.35">
      <c r="A768" s="152">
        <v>755</v>
      </c>
      <c r="B768" s="152">
        <v>132</v>
      </c>
      <c r="C768" s="152">
        <v>10725</v>
      </c>
      <c r="D768" s="153">
        <v>76.607142857142861</v>
      </c>
      <c r="E768" s="153">
        <v>32.072466604241157</v>
      </c>
      <c r="F768" s="155">
        <v>10976.274000000001</v>
      </c>
      <c r="G768" s="155">
        <v>242700.58860000016</v>
      </c>
      <c r="H768" s="155">
        <v>1733.575632857144</v>
      </c>
      <c r="I768" s="155">
        <v>2440.967829674596</v>
      </c>
      <c r="J768" s="155">
        <v>1600</v>
      </c>
      <c r="K768" s="155">
        <v>177500</v>
      </c>
      <c r="L768" s="155">
        <v>1267.8571428571429</v>
      </c>
      <c r="M768" s="155">
        <v>281.7003502991866</v>
      </c>
      <c r="N768" s="156">
        <v>3</v>
      </c>
      <c r="O768" s="156">
        <v>3</v>
      </c>
      <c r="P768" s="156">
        <v>2.1428571428571429E-2</v>
      </c>
      <c r="Q768" s="156">
        <v>0.25354627641855498</v>
      </c>
      <c r="R768" s="158">
        <v>0.99742268041237114</v>
      </c>
      <c r="S768" s="159">
        <v>30</v>
      </c>
      <c r="T768" s="159">
        <v>60</v>
      </c>
      <c r="U768" s="159">
        <v>50</v>
      </c>
      <c r="V768" s="159">
        <v>74</v>
      </c>
      <c r="W768" s="159">
        <v>66</v>
      </c>
      <c r="X768" s="157">
        <v>19.399999999999999</v>
      </c>
    </row>
    <row r="769" spans="1:24" s="154" customFormat="1" ht="11.35">
      <c r="A769" s="152">
        <v>756</v>
      </c>
      <c r="B769" s="152">
        <v>120</v>
      </c>
      <c r="C769" s="152">
        <v>9885</v>
      </c>
      <c r="D769" s="153">
        <v>70.607142857142861</v>
      </c>
      <c r="E769" s="153">
        <v>29.81470267125145</v>
      </c>
      <c r="F769" s="155">
        <v>10173.132000000001</v>
      </c>
      <c r="G769" s="155">
        <v>219729.24010000005</v>
      </c>
      <c r="H769" s="155">
        <v>1569.4945721428576</v>
      </c>
      <c r="I769" s="155">
        <v>2167.8840923107655</v>
      </c>
      <c r="J769" s="155">
        <v>1600</v>
      </c>
      <c r="K769" s="155">
        <v>174450</v>
      </c>
      <c r="L769" s="155">
        <v>1246.0714285714287</v>
      </c>
      <c r="M769" s="155">
        <v>280.61262996997124</v>
      </c>
      <c r="N769" s="156">
        <v>0</v>
      </c>
      <c r="O769" s="156">
        <v>0</v>
      </c>
      <c r="P769" s="156">
        <v>0</v>
      </c>
      <c r="Q769" s="156">
        <v>0</v>
      </c>
      <c r="R769" s="158">
        <v>1</v>
      </c>
      <c r="S769" s="159">
        <v>33</v>
      </c>
      <c r="T769" s="159">
        <v>62</v>
      </c>
      <c r="U769" s="159">
        <v>45</v>
      </c>
      <c r="V769" s="159">
        <v>70</v>
      </c>
      <c r="W769" s="159">
        <v>70</v>
      </c>
      <c r="X769" s="157">
        <v>20.3</v>
      </c>
    </row>
    <row r="770" spans="1:24" s="154" customFormat="1" ht="11.35">
      <c r="A770" s="152">
        <v>757</v>
      </c>
      <c r="B770" s="152">
        <v>189</v>
      </c>
      <c r="C770" s="152">
        <v>8805</v>
      </c>
      <c r="D770" s="153">
        <v>62.892857142857146</v>
      </c>
      <c r="E770" s="153">
        <v>54.422104114398572</v>
      </c>
      <c r="F770" s="155">
        <v>16598.268000000004</v>
      </c>
      <c r="G770" s="155">
        <v>193441.21260000006</v>
      </c>
      <c r="H770" s="155">
        <v>1381.7229471428575</v>
      </c>
      <c r="I770" s="155">
        <v>2774.1228521891808</v>
      </c>
      <c r="J770" s="155">
        <v>1600</v>
      </c>
      <c r="K770" s="155">
        <v>176300</v>
      </c>
      <c r="L770" s="155">
        <v>1259.2857142857142</v>
      </c>
      <c r="M770" s="155">
        <v>277.4878125709044</v>
      </c>
      <c r="N770" s="156">
        <v>6</v>
      </c>
      <c r="O770" s="156">
        <v>24</v>
      </c>
      <c r="P770" s="156">
        <v>0.17142857142857143</v>
      </c>
      <c r="Q770" s="156">
        <v>0.78605523761875196</v>
      </c>
      <c r="R770" s="158">
        <v>0.98108747044917266</v>
      </c>
      <c r="S770" s="159">
        <v>30</v>
      </c>
      <c r="T770" s="159">
        <v>63</v>
      </c>
      <c r="U770" s="159">
        <v>47</v>
      </c>
      <c r="V770" s="159">
        <v>65</v>
      </c>
      <c r="W770" s="159">
        <v>75</v>
      </c>
      <c r="X770" s="157">
        <v>21.15</v>
      </c>
    </row>
    <row r="771" spans="1:24" s="154" customFormat="1" ht="11.35">
      <c r="A771" s="152">
        <v>758</v>
      </c>
      <c r="B771" s="152">
        <v>168</v>
      </c>
      <c r="C771" s="152">
        <v>12624</v>
      </c>
      <c r="D771" s="153">
        <v>90.171428571428578</v>
      </c>
      <c r="E771" s="153">
        <v>48.656177801305681</v>
      </c>
      <c r="F771" s="155">
        <v>14991.984000000002</v>
      </c>
      <c r="G771" s="155">
        <v>292642.63529999985</v>
      </c>
      <c r="H771" s="155">
        <v>2090.3045378571419</v>
      </c>
      <c r="I771" s="155">
        <v>3243.9558242904309</v>
      </c>
      <c r="J771" s="155">
        <v>1600</v>
      </c>
      <c r="K771" s="155">
        <v>173850</v>
      </c>
      <c r="L771" s="155">
        <v>1241.7857142857142</v>
      </c>
      <c r="M771" s="155">
        <v>291.46187691314054</v>
      </c>
      <c r="N771" s="156">
        <v>6</v>
      </c>
      <c r="O771" s="156">
        <v>6</v>
      </c>
      <c r="P771" s="156">
        <v>4.2857142857142858E-2</v>
      </c>
      <c r="Q771" s="156">
        <v>0.50709255283710997</v>
      </c>
      <c r="R771" s="158">
        <v>0.99526066350710896</v>
      </c>
      <c r="S771" s="159">
        <v>37</v>
      </c>
      <c r="T771" s="159">
        <v>56</v>
      </c>
      <c r="U771" s="159">
        <v>47</v>
      </c>
      <c r="V771" s="159">
        <v>72</v>
      </c>
      <c r="W771" s="159">
        <v>68</v>
      </c>
      <c r="X771" s="157">
        <v>21.1</v>
      </c>
    </row>
    <row r="772" spans="1:24" s="154" customFormat="1" ht="11.35">
      <c r="A772" s="152">
        <v>759</v>
      </c>
      <c r="B772" s="152">
        <v>234</v>
      </c>
      <c r="C772" s="152">
        <v>14268</v>
      </c>
      <c r="D772" s="153">
        <v>101.91428571428571</v>
      </c>
      <c r="E772" s="153">
        <v>71.745000649461019</v>
      </c>
      <c r="F772" s="155">
        <v>20881.692000000003</v>
      </c>
      <c r="G772" s="155">
        <v>353055.27400000009</v>
      </c>
      <c r="H772" s="155">
        <v>2521.8233857142864</v>
      </c>
      <c r="I772" s="155">
        <v>4242.404724108078</v>
      </c>
      <c r="J772" s="155">
        <v>1600</v>
      </c>
      <c r="K772" s="155">
        <v>178750</v>
      </c>
      <c r="L772" s="155">
        <v>1276.7857142857142</v>
      </c>
      <c r="M772" s="155">
        <v>261.59518359904854</v>
      </c>
      <c r="N772" s="156">
        <v>6</v>
      </c>
      <c r="O772" s="156">
        <v>12</v>
      </c>
      <c r="P772" s="156">
        <v>8.5714285714285715E-2</v>
      </c>
      <c r="Q772" s="156">
        <v>0.61732439947157391</v>
      </c>
      <c r="R772" s="158">
        <v>0.99052132701421802</v>
      </c>
      <c r="S772" s="159">
        <v>23</v>
      </c>
      <c r="T772" s="159">
        <v>70</v>
      </c>
      <c r="U772" s="159">
        <v>47</v>
      </c>
      <c r="V772" s="159">
        <v>66</v>
      </c>
      <c r="W772" s="159">
        <v>74</v>
      </c>
      <c r="X772" s="157">
        <v>21.1</v>
      </c>
    </row>
    <row r="773" spans="1:24" s="154" customFormat="1" ht="11.35">
      <c r="A773" s="152">
        <v>760</v>
      </c>
      <c r="B773" s="152">
        <v>168</v>
      </c>
      <c r="C773" s="152">
        <v>10362</v>
      </c>
      <c r="D773" s="153">
        <v>74.01428571428572</v>
      </c>
      <c r="E773" s="153">
        <v>55.010265322510776</v>
      </c>
      <c r="F773" s="155">
        <v>14991.984000000002</v>
      </c>
      <c r="G773" s="155">
        <v>272831.79929999996</v>
      </c>
      <c r="H773" s="155">
        <v>1948.7985664285711</v>
      </c>
      <c r="I773" s="155">
        <v>3365.3544670799693</v>
      </c>
      <c r="J773" s="155">
        <v>1600</v>
      </c>
      <c r="K773" s="155">
        <v>176250</v>
      </c>
      <c r="L773" s="155">
        <v>1258.9285714285713</v>
      </c>
      <c r="M773" s="155">
        <v>273.87886948252094</v>
      </c>
      <c r="N773" s="156">
        <v>3</v>
      </c>
      <c r="O773" s="156">
        <v>6</v>
      </c>
      <c r="P773" s="156">
        <v>4.2857142857142858E-2</v>
      </c>
      <c r="Q773" s="156">
        <v>0.35727643956068428</v>
      </c>
      <c r="R773" s="158">
        <v>0.99512195121951208</v>
      </c>
      <c r="S773" s="159">
        <v>29</v>
      </c>
      <c r="T773" s="159">
        <v>65</v>
      </c>
      <c r="U773" s="159">
        <v>46</v>
      </c>
      <c r="V773" s="159">
        <v>67</v>
      </c>
      <c r="W773" s="159">
        <v>73</v>
      </c>
      <c r="X773" s="157">
        <v>20.5</v>
      </c>
    </row>
    <row r="774" spans="1:24" s="154" customFormat="1" ht="11.35">
      <c r="A774" s="152">
        <v>761</v>
      </c>
      <c r="B774" s="152">
        <v>150</v>
      </c>
      <c r="C774" s="152">
        <v>9627</v>
      </c>
      <c r="D774" s="153">
        <v>68.76428571428572</v>
      </c>
      <c r="E774" s="153">
        <v>45.589758207770302</v>
      </c>
      <c r="F774" s="155">
        <v>12850.272000000003</v>
      </c>
      <c r="G774" s="155">
        <v>249646.27959999998</v>
      </c>
      <c r="H774" s="155">
        <v>1783.1877114285712</v>
      </c>
      <c r="I774" s="155">
        <v>2732.097815921476</v>
      </c>
      <c r="J774" s="155">
        <v>1600</v>
      </c>
      <c r="K774" s="155">
        <v>181400</v>
      </c>
      <c r="L774" s="155">
        <v>1295.7142857142858</v>
      </c>
      <c r="M774" s="155">
        <v>259.04401686228533</v>
      </c>
      <c r="N774" s="156">
        <v>0</v>
      </c>
      <c r="O774" s="156">
        <v>0</v>
      </c>
      <c r="P774" s="156">
        <v>0</v>
      </c>
      <c r="Q774" s="156">
        <v>0</v>
      </c>
      <c r="R774" s="158">
        <v>1</v>
      </c>
      <c r="S774" s="159">
        <v>20</v>
      </c>
      <c r="T774" s="159">
        <v>69</v>
      </c>
      <c r="U774" s="159">
        <v>51</v>
      </c>
      <c r="V774" s="159">
        <v>70</v>
      </c>
      <c r="W774" s="159">
        <v>70</v>
      </c>
      <c r="X774" s="157">
        <v>20.85</v>
      </c>
    </row>
    <row r="775" spans="1:24" s="154" customFormat="1" ht="11.35">
      <c r="A775" s="152">
        <v>762</v>
      </c>
      <c r="B775" s="152">
        <v>81</v>
      </c>
      <c r="C775" s="152">
        <v>5634</v>
      </c>
      <c r="D775" s="153">
        <v>40.24285714285714</v>
      </c>
      <c r="E775" s="153">
        <v>27.197088139887281</v>
      </c>
      <c r="F775" s="155">
        <v>7228.2780000000012</v>
      </c>
      <c r="G775" s="155">
        <v>165005.52390000003</v>
      </c>
      <c r="H775" s="155">
        <v>1178.6108850000003</v>
      </c>
      <c r="I775" s="155">
        <v>1830.6255630742926</v>
      </c>
      <c r="J775" s="155">
        <v>1600</v>
      </c>
      <c r="K775" s="155">
        <v>180850</v>
      </c>
      <c r="L775" s="155">
        <v>1291.7857142857142</v>
      </c>
      <c r="M775" s="155">
        <v>275.14618183282852</v>
      </c>
      <c r="N775" s="156">
        <v>3</v>
      </c>
      <c r="O775" s="156">
        <v>6</v>
      </c>
      <c r="P775" s="156">
        <v>4.2857142857142858E-2</v>
      </c>
      <c r="Q775" s="156">
        <v>0.35727643956068428</v>
      </c>
      <c r="R775" s="158">
        <v>0.99513381995133809</v>
      </c>
      <c r="S775" s="159">
        <v>25</v>
      </c>
      <c r="T775" s="159">
        <v>61</v>
      </c>
      <c r="U775" s="159">
        <v>54</v>
      </c>
      <c r="V775" s="159">
        <v>58</v>
      </c>
      <c r="W775" s="159">
        <v>82</v>
      </c>
      <c r="X775" s="157">
        <v>20.55</v>
      </c>
    </row>
    <row r="776" spans="1:24" s="154" customFormat="1" ht="11.35">
      <c r="A776" s="152">
        <v>763</v>
      </c>
      <c r="B776" s="152">
        <v>177</v>
      </c>
      <c r="C776" s="152">
        <v>13716</v>
      </c>
      <c r="D776" s="153">
        <v>97.971428571428575</v>
      </c>
      <c r="E776" s="153">
        <v>51.619936873620723</v>
      </c>
      <c r="F776" s="155">
        <v>14991.984000000002</v>
      </c>
      <c r="G776" s="155">
        <v>321793.71529999998</v>
      </c>
      <c r="H776" s="155">
        <v>2298.5265378571426</v>
      </c>
      <c r="I776" s="155">
        <v>3499.1980047658813</v>
      </c>
      <c r="J776" s="155">
        <v>1600</v>
      </c>
      <c r="K776" s="155">
        <v>176700</v>
      </c>
      <c r="L776" s="155">
        <v>1262.1428571428571</v>
      </c>
      <c r="M776" s="155">
        <v>278.92854017499184</v>
      </c>
      <c r="N776" s="156">
        <v>0</v>
      </c>
      <c r="O776" s="156">
        <v>0</v>
      </c>
      <c r="P776" s="156">
        <v>0</v>
      </c>
      <c r="Q776" s="156">
        <v>0</v>
      </c>
      <c r="R776" s="158">
        <v>1</v>
      </c>
      <c r="S776" s="159">
        <v>30</v>
      </c>
      <c r="T776" s="159">
        <v>62</v>
      </c>
      <c r="U776" s="159">
        <v>48</v>
      </c>
      <c r="V776" s="159">
        <v>72</v>
      </c>
      <c r="W776" s="159">
        <v>68</v>
      </c>
      <c r="X776" s="157">
        <v>19.8</v>
      </c>
    </row>
    <row r="777" spans="1:24" s="154" customFormat="1" ht="11.35">
      <c r="A777" s="152">
        <v>764</v>
      </c>
      <c r="B777" s="152">
        <v>219</v>
      </c>
      <c r="C777" s="152">
        <v>15675</v>
      </c>
      <c r="D777" s="153">
        <v>111.96428571428571</v>
      </c>
      <c r="E777" s="153">
        <v>72.175386975738732</v>
      </c>
      <c r="F777" s="155">
        <v>19543.122000000003</v>
      </c>
      <c r="G777" s="155">
        <v>379469.72200000024</v>
      </c>
      <c r="H777" s="155">
        <v>2710.4980142857162</v>
      </c>
      <c r="I777" s="155">
        <v>4521.8031081943627</v>
      </c>
      <c r="J777" s="155">
        <v>1600</v>
      </c>
      <c r="K777" s="155">
        <v>179100</v>
      </c>
      <c r="L777" s="155">
        <v>1279.2857142857142</v>
      </c>
      <c r="M777" s="155">
        <v>286.81993162216793</v>
      </c>
      <c r="N777" s="156">
        <v>3</v>
      </c>
      <c r="O777" s="156">
        <v>3</v>
      </c>
      <c r="P777" s="156">
        <v>2.1428571428571429E-2</v>
      </c>
      <c r="Q777" s="156">
        <v>0.25354627641855498</v>
      </c>
      <c r="R777" s="158">
        <v>0.99757869249394671</v>
      </c>
      <c r="S777" s="159">
        <v>30</v>
      </c>
      <c r="T777" s="159">
        <v>56</v>
      </c>
      <c r="U777" s="159">
        <v>54</v>
      </c>
      <c r="V777" s="159">
        <v>72</v>
      </c>
      <c r="W777" s="159">
        <v>68</v>
      </c>
      <c r="X777" s="157">
        <v>20.65</v>
      </c>
    </row>
    <row r="778" spans="1:24" s="154" customFormat="1" ht="11.35">
      <c r="A778" s="152">
        <v>765</v>
      </c>
      <c r="B778" s="152">
        <v>159</v>
      </c>
      <c r="C778" s="152">
        <v>8946</v>
      </c>
      <c r="D778" s="153">
        <v>63.9</v>
      </c>
      <c r="E778" s="153">
        <v>43.150781314566643</v>
      </c>
      <c r="F778" s="155">
        <v>13921.128000000002</v>
      </c>
      <c r="G778" s="155">
        <v>221708.83640000006</v>
      </c>
      <c r="H778" s="155">
        <v>1583.6345457142861</v>
      </c>
      <c r="I778" s="155">
        <v>2517.6472533657166</v>
      </c>
      <c r="J778" s="155">
        <v>1600</v>
      </c>
      <c r="K778" s="155">
        <v>177800</v>
      </c>
      <c r="L778" s="155">
        <v>1270</v>
      </c>
      <c r="M778" s="155">
        <v>275.94181432339377</v>
      </c>
      <c r="N778" s="156">
        <v>0</v>
      </c>
      <c r="O778" s="156">
        <v>0</v>
      </c>
      <c r="P778" s="156">
        <v>0</v>
      </c>
      <c r="Q778" s="156">
        <v>0</v>
      </c>
      <c r="R778" s="158">
        <v>1</v>
      </c>
      <c r="S778" s="159">
        <v>28</v>
      </c>
      <c r="T778" s="159">
        <v>63</v>
      </c>
      <c r="U778" s="159">
        <v>49</v>
      </c>
      <c r="V778" s="159">
        <v>71</v>
      </c>
      <c r="W778" s="159">
        <v>69</v>
      </c>
      <c r="X778" s="157">
        <v>20.399999999999999</v>
      </c>
    </row>
    <row r="779" spans="1:24" s="154" customFormat="1" ht="11.35">
      <c r="A779" s="152">
        <v>766</v>
      </c>
      <c r="B779" s="152">
        <v>174</v>
      </c>
      <c r="C779" s="152">
        <v>15162</v>
      </c>
      <c r="D779" s="153">
        <v>108.3</v>
      </c>
      <c r="E779" s="153">
        <v>39.609187946538007</v>
      </c>
      <c r="F779" s="155">
        <v>14456.556000000002</v>
      </c>
      <c r="G779" s="155">
        <v>390176.79469999997</v>
      </c>
      <c r="H779" s="155">
        <v>2786.9771049999999</v>
      </c>
      <c r="I779" s="155">
        <v>3581.9513426549479</v>
      </c>
      <c r="J779" s="155">
        <v>1600</v>
      </c>
      <c r="K779" s="155">
        <v>181650</v>
      </c>
      <c r="L779" s="155">
        <v>1297.5</v>
      </c>
      <c r="M779" s="155">
        <v>277.34124371904352</v>
      </c>
      <c r="N779" s="156">
        <v>0</v>
      </c>
      <c r="O779" s="156">
        <v>0</v>
      </c>
      <c r="P779" s="156">
        <v>0</v>
      </c>
      <c r="Q779" s="156">
        <v>0</v>
      </c>
      <c r="R779" s="158">
        <v>1</v>
      </c>
      <c r="S779" s="159">
        <v>25</v>
      </c>
      <c r="T779" s="159">
        <v>59</v>
      </c>
      <c r="U779" s="159">
        <v>56</v>
      </c>
      <c r="V779" s="159">
        <v>77</v>
      </c>
      <c r="W779" s="159">
        <v>63</v>
      </c>
      <c r="X779" s="157">
        <v>20.399999999999999</v>
      </c>
    </row>
    <row r="780" spans="1:24" s="154" customFormat="1" ht="11.35">
      <c r="A780" s="152">
        <v>767</v>
      </c>
      <c r="B780" s="152">
        <v>129</v>
      </c>
      <c r="C780" s="152">
        <v>8289</v>
      </c>
      <c r="D780" s="153">
        <v>59.207142857142856</v>
      </c>
      <c r="E780" s="153">
        <v>30.278443177851948</v>
      </c>
      <c r="F780" s="155">
        <v>11243.988000000001</v>
      </c>
      <c r="G780" s="155">
        <v>240612.41940000007</v>
      </c>
      <c r="H780" s="155">
        <v>1718.6601385714291</v>
      </c>
      <c r="I780" s="155">
        <v>2411.5869017374243</v>
      </c>
      <c r="J780" s="155">
        <v>1600</v>
      </c>
      <c r="K780" s="155">
        <v>184950</v>
      </c>
      <c r="L780" s="155">
        <v>1321.0714285714287</v>
      </c>
      <c r="M780" s="155">
        <v>264.37573117696462</v>
      </c>
      <c r="N780" s="156">
        <v>0</v>
      </c>
      <c r="O780" s="156">
        <v>0</v>
      </c>
      <c r="P780" s="156">
        <v>0</v>
      </c>
      <c r="Q780" s="156">
        <v>0</v>
      </c>
      <c r="R780" s="158">
        <v>1</v>
      </c>
      <c r="S780" s="159">
        <v>19</v>
      </c>
      <c r="T780" s="159">
        <v>62</v>
      </c>
      <c r="U780" s="159">
        <v>59</v>
      </c>
      <c r="V780" s="159">
        <v>73</v>
      </c>
      <c r="W780" s="159">
        <v>67</v>
      </c>
      <c r="X780" s="157">
        <v>20.5</v>
      </c>
    </row>
    <row r="781" spans="1:24" s="154" customFormat="1" ht="11.35">
      <c r="A781" s="152">
        <v>768</v>
      </c>
      <c r="B781" s="152">
        <v>228</v>
      </c>
      <c r="C781" s="152">
        <v>18087</v>
      </c>
      <c r="D781" s="153">
        <v>129.19285714285715</v>
      </c>
      <c r="E781" s="153">
        <v>67.258643522365603</v>
      </c>
      <c r="F781" s="155">
        <v>20078.550000000003</v>
      </c>
      <c r="G781" s="155">
        <v>432355.13540000026</v>
      </c>
      <c r="H781" s="155">
        <v>3088.2509671428588</v>
      </c>
      <c r="I781" s="155">
        <v>4736.4232620517541</v>
      </c>
      <c r="J781" s="155">
        <v>1600</v>
      </c>
      <c r="K781" s="155">
        <v>175300</v>
      </c>
      <c r="L781" s="155">
        <v>1252.1428571428571</v>
      </c>
      <c r="M781" s="155">
        <v>287.18876983085153</v>
      </c>
      <c r="N781" s="156">
        <v>0</v>
      </c>
      <c r="O781" s="156">
        <v>0</v>
      </c>
      <c r="P781" s="156">
        <v>0</v>
      </c>
      <c r="Q781" s="156">
        <v>0</v>
      </c>
      <c r="R781" s="158">
        <v>1</v>
      </c>
      <c r="S781" s="159">
        <v>34</v>
      </c>
      <c r="T781" s="159">
        <v>58</v>
      </c>
      <c r="U781" s="159">
        <v>48</v>
      </c>
      <c r="V781" s="159">
        <v>64</v>
      </c>
      <c r="W781" s="159">
        <v>76</v>
      </c>
      <c r="X781" s="157">
        <v>20.8</v>
      </c>
    </row>
    <row r="782" spans="1:24" s="154" customFormat="1" ht="11.35">
      <c r="A782" s="152">
        <v>769</v>
      </c>
      <c r="B782" s="152">
        <v>189</v>
      </c>
      <c r="C782" s="152">
        <v>10293</v>
      </c>
      <c r="D782" s="153">
        <v>73.521428571428572</v>
      </c>
      <c r="E782" s="153">
        <v>57.658442056567438</v>
      </c>
      <c r="F782" s="155">
        <v>15527.412000000002</v>
      </c>
      <c r="G782" s="155">
        <v>276506.91759999993</v>
      </c>
      <c r="H782" s="155">
        <v>1975.0494114285709</v>
      </c>
      <c r="I782" s="155">
        <v>3237.8004047339837</v>
      </c>
      <c r="J782" s="155">
        <v>1600</v>
      </c>
      <c r="K782" s="155">
        <v>184250</v>
      </c>
      <c r="L782" s="155">
        <v>1316.0714285714287</v>
      </c>
      <c r="M782" s="155">
        <v>269.90991417087434</v>
      </c>
      <c r="N782" s="156">
        <v>6</v>
      </c>
      <c r="O782" s="156">
        <v>9</v>
      </c>
      <c r="P782" s="156">
        <v>6.4285714285714279E-2</v>
      </c>
      <c r="Q782" s="156">
        <v>0.56531285392783426</v>
      </c>
      <c r="R782" s="158">
        <v>0.99287410926365804</v>
      </c>
      <c r="S782" s="159">
        <v>21</v>
      </c>
      <c r="T782" s="159">
        <v>60</v>
      </c>
      <c r="U782" s="159">
        <v>59</v>
      </c>
      <c r="V782" s="159">
        <v>73</v>
      </c>
      <c r="W782" s="159">
        <v>67</v>
      </c>
      <c r="X782" s="157">
        <v>21.05</v>
      </c>
    </row>
    <row r="783" spans="1:24" s="154" customFormat="1" ht="11.35">
      <c r="A783" s="152">
        <v>770</v>
      </c>
      <c r="B783" s="152">
        <v>237</v>
      </c>
      <c r="C783" s="152">
        <v>16344</v>
      </c>
      <c r="D783" s="153">
        <v>116.74285714285715</v>
      </c>
      <c r="E783" s="153">
        <v>59.56622231347955</v>
      </c>
      <c r="F783" s="155">
        <v>21149.406000000003</v>
      </c>
      <c r="G783" s="155">
        <v>504728.64070000011</v>
      </c>
      <c r="H783" s="155">
        <v>3605.2045764285722</v>
      </c>
      <c r="I783" s="155">
        <v>4976.1582888862513</v>
      </c>
      <c r="J783" s="155">
        <v>1600</v>
      </c>
      <c r="K783" s="155">
        <v>184700</v>
      </c>
      <c r="L783" s="155">
        <v>1319.2857142857142</v>
      </c>
      <c r="M783" s="155">
        <v>274.35901191750452</v>
      </c>
      <c r="N783" s="156">
        <v>0</v>
      </c>
      <c r="O783" s="156">
        <v>0</v>
      </c>
      <c r="P783" s="156">
        <v>0</v>
      </c>
      <c r="Q783" s="156">
        <v>0</v>
      </c>
      <c r="R783" s="158">
        <v>1</v>
      </c>
      <c r="S783" s="159">
        <v>22</v>
      </c>
      <c r="T783" s="159">
        <v>57</v>
      </c>
      <c r="U783" s="159">
        <v>61</v>
      </c>
      <c r="V783" s="159">
        <v>70</v>
      </c>
      <c r="W783" s="159">
        <v>70</v>
      </c>
      <c r="X783" s="157">
        <v>21.25</v>
      </c>
    </row>
    <row r="784" spans="1:24" s="154" customFormat="1" ht="11.35">
      <c r="A784" s="152">
        <v>771</v>
      </c>
      <c r="B784" s="152">
        <v>177</v>
      </c>
      <c r="C784" s="152">
        <v>11994</v>
      </c>
      <c r="D784" s="153">
        <v>85.671428571428578</v>
      </c>
      <c r="E784" s="153">
        <v>47.655152568109827</v>
      </c>
      <c r="F784" s="155">
        <v>15259.698000000002</v>
      </c>
      <c r="G784" s="155">
        <v>288589.74279999989</v>
      </c>
      <c r="H784" s="155">
        <v>2061.3553057142849</v>
      </c>
      <c r="I784" s="155">
        <v>3052.6444668430754</v>
      </c>
      <c r="J784" s="155">
        <v>1600</v>
      </c>
      <c r="K784" s="155">
        <v>179750</v>
      </c>
      <c r="L784" s="155">
        <v>1283.9285714285713</v>
      </c>
      <c r="M784" s="155">
        <v>250.19904717360075</v>
      </c>
      <c r="N784" s="156">
        <v>3</v>
      </c>
      <c r="O784" s="156">
        <v>3</v>
      </c>
      <c r="P784" s="156">
        <v>2.1428571428571429E-2</v>
      </c>
      <c r="Q784" s="156">
        <v>0.25354627641855498</v>
      </c>
      <c r="R784" s="158">
        <v>0.99752475247524752</v>
      </c>
      <c r="S784" s="159">
        <v>19</v>
      </c>
      <c r="T784" s="159">
        <v>75</v>
      </c>
      <c r="U784" s="159">
        <v>46</v>
      </c>
      <c r="V784" s="159">
        <v>67</v>
      </c>
      <c r="W784" s="159">
        <v>73</v>
      </c>
      <c r="X784" s="157">
        <v>20.2</v>
      </c>
    </row>
    <row r="785" spans="1:24" s="154" customFormat="1" ht="11.35">
      <c r="A785" s="152">
        <v>772</v>
      </c>
      <c r="B785" s="152">
        <v>204</v>
      </c>
      <c r="C785" s="152">
        <v>16200</v>
      </c>
      <c r="D785" s="153">
        <v>115.71428571428571</v>
      </c>
      <c r="E785" s="153">
        <v>54.096009203233663</v>
      </c>
      <c r="F785" s="155">
        <v>17401.410000000003</v>
      </c>
      <c r="G785" s="155">
        <v>440166.43500000011</v>
      </c>
      <c r="H785" s="155">
        <v>3144.0459642857149</v>
      </c>
      <c r="I785" s="155">
        <v>4255.0462599667007</v>
      </c>
      <c r="J785" s="155">
        <v>1600</v>
      </c>
      <c r="K785" s="155">
        <v>182750</v>
      </c>
      <c r="L785" s="155">
        <v>1305.3571428571429</v>
      </c>
      <c r="M785" s="155">
        <v>273.31540457915497</v>
      </c>
      <c r="N785" s="156">
        <v>0</v>
      </c>
      <c r="O785" s="156">
        <v>0</v>
      </c>
      <c r="P785" s="156">
        <v>0</v>
      </c>
      <c r="Q785" s="156">
        <v>0</v>
      </c>
      <c r="R785" s="158">
        <v>1</v>
      </c>
      <c r="S785" s="159">
        <v>23</v>
      </c>
      <c r="T785" s="159">
        <v>60</v>
      </c>
      <c r="U785" s="159">
        <v>57</v>
      </c>
      <c r="V785" s="159">
        <v>74</v>
      </c>
      <c r="W785" s="159">
        <v>66</v>
      </c>
      <c r="X785" s="157">
        <v>20.399999999999999</v>
      </c>
    </row>
    <row r="786" spans="1:24" s="154" customFormat="1" ht="11.35">
      <c r="A786" s="152">
        <v>773</v>
      </c>
      <c r="B786" s="152">
        <v>249</v>
      </c>
      <c r="C786" s="152">
        <v>14391</v>
      </c>
      <c r="D786" s="153">
        <v>102.79285714285714</v>
      </c>
      <c r="E786" s="153">
        <v>82.754860008868107</v>
      </c>
      <c r="F786" s="155">
        <v>21952.548000000003</v>
      </c>
      <c r="G786" s="155">
        <v>371291.05929999996</v>
      </c>
      <c r="H786" s="155">
        <v>2652.0789949999998</v>
      </c>
      <c r="I786" s="155">
        <v>4480.2752612537206</v>
      </c>
      <c r="J786" s="155">
        <v>1600</v>
      </c>
      <c r="K786" s="155">
        <v>179300</v>
      </c>
      <c r="L786" s="155">
        <v>1280.7142857142858</v>
      </c>
      <c r="M786" s="155">
        <v>273.96539942521923</v>
      </c>
      <c r="N786" s="156">
        <v>3</v>
      </c>
      <c r="O786" s="156">
        <v>3</v>
      </c>
      <c r="P786" s="156">
        <v>2.1428571428571429E-2</v>
      </c>
      <c r="Q786" s="156">
        <v>0.25354627641855498</v>
      </c>
      <c r="R786" s="158">
        <v>0.99761336515513122</v>
      </c>
      <c r="S786" s="159">
        <v>26</v>
      </c>
      <c r="T786" s="159">
        <v>63</v>
      </c>
      <c r="U786" s="159">
        <v>51</v>
      </c>
      <c r="V786" s="159">
        <v>71</v>
      </c>
      <c r="W786" s="159">
        <v>69</v>
      </c>
      <c r="X786" s="157">
        <v>20.95</v>
      </c>
    </row>
    <row r="787" spans="1:24" s="154" customFormat="1" ht="11.35">
      <c r="A787" s="152">
        <v>774</v>
      </c>
      <c r="B787" s="152">
        <v>186</v>
      </c>
      <c r="C787" s="152">
        <v>15015</v>
      </c>
      <c r="D787" s="153">
        <v>107.25</v>
      </c>
      <c r="E787" s="153">
        <v>61.589161547661</v>
      </c>
      <c r="F787" s="155">
        <v>16598.268000000004</v>
      </c>
      <c r="G787" s="155">
        <v>360740.15310000017</v>
      </c>
      <c r="H787" s="155">
        <v>2576.7153792857157</v>
      </c>
      <c r="I787" s="155">
        <v>3985.6206368548792</v>
      </c>
      <c r="J787" s="155">
        <v>1600</v>
      </c>
      <c r="K787" s="155">
        <v>176300</v>
      </c>
      <c r="L787" s="155">
        <v>1259.2857142857142</v>
      </c>
      <c r="M787" s="155">
        <v>277.4878125709044</v>
      </c>
      <c r="N787" s="156">
        <v>3</v>
      </c>
      <c r="O787" s="156">
        <v>3</v>
      </c>
      <c r="P787" s="156">
        <v>2.1428571428571429E-2</v>
      </c>
      <c r="Q787" s="156">
        <v>0.25354627641855498</v>
      </c>
      <c r="R787" s="158">
        <v>0.99755501222493881</v>
      </c>
      <c r="S787" s="159">
        <v>30</v>
      </c>
      <c r="T787" s="159">
        <v>63</v>
      </c>
      <c r="U787" s="159">
        <v>47</v>
      </c>
      <c r="V787" s="159">
        <v>65</v>
      </c>
      <c r="W787" s="159">
        <v>75</v>
      </c>
      <c r="X787" s="157">
        <v>20.45</v>
      </c>
    </row>
    <row r="788" spans="1:24" s="154" customFormat="1" ht="11.35">
      <c r="A788" s="152">
        <v>775</v>
      </c>
      <c r="B788" s="152">
        <v>123</v>
      </c>
      <c r="C788" s="152">
        <v>7197</v>
      </c>
      <c r="D788" s="153">
        <v>51.407142857142858</v>
      </c>
      <c r="E788" s="153">
        <v>28.73943883056856</v>
      </c>
      <c r="F788" s="155">
        <v>9102.2760000000017</v>
      </c>
      <c r="G788" s="155">
        <v>161690.33219999998</v>
      </c>
      <c r="H788" s="155">
        <v>1154.9309442857141</v>
      </c>
      <c r="I788" s="155">
        <v>1661.1176848873154</v>
      </c>
      <c r="J788" s="155">
        <v>1600</v>
      </c>
      <c r="K788" s="155">
        <v>175250</v>
      </c>
      <c r="L788" s="155">
        <v>1251.7857142857142</v>
      </c>
      <c r="M788" s="155">
        <v>283.69420119990139</v>
      </c>
      <c r="N788" s="156">
        <v>3</v>
      </c>
      <c r="O788" s="156">
        <v>3</v>
      </c>
      <c r="P788" s="156">
        <v>2.1428571428571429E-2</v>
      </c>
      <c r="Q788" s="156">
        <v>0.25354627641855498</v>
      </c>
      <c r="R788" s="158">
        <v>0.99753694581280783</v>
      </c>
      <c r="S788" s="159">
        <v>33</v>
      </c>
      <c r="T788" s="159">
        <v>60</v>
      </c>
      <c r="U788" s="159">
        <v>47</v>
      </c>
      <c r="V788" s="159">
        <v>71</v>
      </c>
      <c r="W788" s="159">
        <v>69</v>
      </c>
      <c r="X788" s="157">
        <v>20.3</v>
      </c>
    </row>
    <row r="789" spans="1:24" s="154" customFormat="1" ht="11.35">
      <c r="A789" s="152">
        <v>776</v>
      </c>
      <c r="B789" s="152">
        <v>153</v>
      </c>
      <c r="C789" s="152">
        <v>12165</v>
      </c>
      <c r="D789" s="153">
        <v>86.892857142857139</v>
      </c>
      <c r="E789" s="153">
        <v>51.710969910108957</v>
      </c>
      <c r="F789" s="155">
        <v>13653.414000000002</v>
      </c>
      <c r="G789" s="155">
        <v>306251.43029999995</v>
      </c>
      <c r="H789" s="155">
        <v>2187.5102164285709</v>
      </c>
      <c r="I789" s="155">
        <v>3532.8720180261307</v>
      </c>
      <c r="J789" s="155">
        <v>1600</v>
      </c>
      <c r="K789" s="155">
        <v>174850</v>
      </c>
      <c r="L789" s="155">
        <v>1248.9285714285713</v>
      </c>
      <c r="M789" s="155">
        <v>282.17219200408573</v>
      </c>
      <c r="N789" s="156">
        <v>0</v>
      </c>
      <c r="O789" s="156">
        <v>0</v>
      </c>
      <c r="P789" s="156">
        <v>0</v>
      </c>
      <c r="Q789" s="156">
        <v>0</v>
      </c>
      <c r="R789" s="158">
        <v>1</v>
      </c>
      <c r="S789" s="159">
        <v>33</v>
      </c>
      <c r="T789" s="159">
        <v>61</v>
      </c>
      <c r="U789" s="159">
        <v>46</v>
      </c>
      <c r="V789" s="159">
        <v>72</v>
      </c>
      <c r="W789" s="159">
        <v>68</v>
      </c>
      <c r="X789" s="157">
        <v>20.85</v>
      </c>
    </row>
    <row r="790" spans="1:24" s="154" customFormat="1" ht="11.35">
      <c r="A790" s="152">
        <v>777</v>
      </c>
      <c r="B790" s="152">
        <v>237</v>
      </c>
      <c r="C790" s="152">
        <v>14985</v>
      </c>
      <c r="D790" s="153">
        <v>107.03571428571429</v>
      </c>
      <c r="E790" s="153">
        <v>76.76521344912031</v>
      </c>
      <c r="F790" s="155">
        <v>21149.406000000003</v>
      </c>
      <c r="G790" s="155">
        <v>397213.21100000013</v>
      </c>
      <c r="H790" s="155">
        <v>2837.2372214285724</v>
      </c>
      <c r="I790" s="155">
        <v>4672.2235866786132</v>
      </c>
      <c r="J790" s="155">
        <v>1600</v>
      </c>
      <c r="K790" s="155">
        <v>181100</v>
      </c>
      <c r="L790" s="155">
        <v>1293.5714285714287</v>
      </c>
      <c r="M790" s="155">
        <v>265.37897817178089</v>
      </c>
      <c r="N790" s="156">
        <v>3</v>
      </c>
      <c r="O790" s="156">
        <v>3</v>
      </c>
      <c r="P790" s="156">
        <v>2.1428571428571429E-2</v>
      </c>
      <c r="Q790" s="156">
        <v>0.25354627641855498</v>
      </c>
      <c r="R790" s="158">
        <v>0.99769053117782902</v>
      </c>
      <c r="S790" s="159">
        <v>22</v>
      </c>
      <c r="T790" s="159">
        <v>66</v>
      </c>
      <c r="U790" s="159">
        <v>52</v>
      </c>
      <c r="V790" s="159">
        <v>77</v>
      </c>
      <c r="W790" s="159">
        <v>63</v>
      </c>
      <c r="X790" s="157">
        <v>21.65</v>
      </c>
    </row>
    <row r="791" spans="1:24" s="154" customFormat="1" ht="11.35">
      <c r="A791" s="152">
        <v>778</v>
      </c>
      <c r="B791" s="152">
        <v>84</v>
      </c>
      <c r="C791" s="152">
        <v>5226</v>
      </c>
      <c r="D791" s="153">
        <v>37.328571428571429</v>
      </c>
      <c r="E791" s="153">
        <v>28.488403006454583</v>
      </c>
      <c r="F791" s="155">
        <v>7495.9920000000011</v>
      </c>
      <c r="G791" s="155">
        <v>107262.58870000002</v>
      </c>
      <c r="H791" s="155">
        <v>766.16134785714303</v>
      </c>
      <c r="I791" s="155">
        <v>1362.7999200760842</v>
      </c>
      <c r="J791" s="155">
        <v>1600</v>
      </c>
      <c r="K791" s="155">
        <v>174500</v>
      </c>
      <c r="L791" s="155">
        <v>1246.4285714285713</v>
      </c>
      <c r="M791" s="155">
        <v>284.15233382481387</v>
      </c>
      <c r="N791" s="156">
        <v>3</v>
      </c>
      <c r="O791" s="156">
        <v>12</v>
      </c>
      <c r="P791" s="156">
        <v>8.5714285714285715E-2</v>
      </c>
      <c r="Q791" s="156">
        <v>0.50159048167328846</v>
      </c>
      <c r="R791" s="158">
        <v>0.98982188295165396</v>
      </c>
      <c r="S791" s="159">
        <v>34</v>
      </c>
      <c r="T791" s="159">
        <v>60</v>
      </c>
      <c r="U791" s="159">
        <v>46</v>
      </c>
      <c r="V791" s="159">
        <v>79</v>
      </c>
      <c r="W791" s="159">
        <v>61</v>
      </c>
      <c r="X791" s="157">
        <v>19.649999999999999</v>
      </c>
    </row>
    <row r="792" spans="1:24" s="154" customFormat="1" ht="11.35">
      <c r="A792" s="152">
        <v>779</v>
      </c>
      <c r="B792" s="152">
        <v>153</v>
      </c>
      <c r="C792" s="152">
        <v>9885</v>
      </c>
      <c r="D792" s="153">
        <v>70.607142857142861</v>
      </c>
      <c r="E792" s="153">
        <v>41.988298546137692</v>
      </c>
      <c r="F792" s="155">
        <v>12582.558000000003</v>
      </c>
      <c r="G792" s="155">
        <v>223767.25960000002</v>
      </c>
      <c r="H792" s="155">
        <v>1598.3375685714286</v>
      </c>
      <c r="I792" s="155">
        <v>2389.2795617910983</v>
      </c>
      <c r="J792" s="155">
        <v>1600</v>
      </c>
      <c r="K792" s="155">
        <v>178000</v>
      </c>
      <c r="L792" s="155">
        <v>1271.4285714285713</v>
      </c>
      <c r="M792" s="155">
        <v>262.60611812850084</v>
      </c>
      <c r="N792" s="156">
        <v>3</v>
      </c>
      <c r="O792" s="156">
        <v>3</v>
      </c>
      <c r="P792" s="156">
        <v>2.1428571428571429E-2</v>
      </c>
      <c r="Q792" s="156">
        <v>0.25354627641855498</v>
      </c>
      <c r="R792" s="158">
        <v>0.99748743718592958</v>
      </c>
      <c r="S792" s="159">
        <v>24</v>
      </c>
      <c r="T792" s="159">
        <v>70</v>
      </c>
      <c r="U792" s="159">
        <v>46</v>
      </c>
      <c r="V792" s="159">
        <v>70</v>
      </c>
      <c r="W792" s="159">
        <v>70</v>
      </c>
      <c r="X792" s="157">
        <v>19.899999999999999</v>
      </c>
    </row>
    <row r="793" spans="1:24" s="154" customFormat="1" ht="11.35">
      <c r="A793" s="152">
        <v>780</v>
      </c>
      <c r="B793" s="152">
        <v>72</v>
      </c>
      <c r="C793" s="152">
        <v>5787</v>
      </c>
      <c r="D793" s="153">
        <v>41.335714285714289</v>
      </c>
      <c r="E793" s="153">
        <v>23.16832702600615</v>
      </c>
      <c r="F793" s="155">
        <v>5889.7080000000005</v>
      </c>
      <c r="G793" s="155">
        <v>173535.18940000003</v>
      </c>
      <c r="H793" s="155">
        <v>1239.5370671428573</v>
      </c>
      <c r="I793" s="155">
        <v>1765.6283385938764</v>
      </c>
      <c r="J793" s="155">
        <v>1600</v>
      </c>
      <c r="K793" s="155">
        <v>180850</v>
      </c>
      <c r="L793" s="155">
        <v>1291.7857142857142</v>
      </c>
      <c r="M793" s="155">
        <v>275.14618183282852</v>
      </c>
      <c r="N793" s="156">
        <v>3</v>
      </c>
      <c r="O793" s="156">
        <v>12</v>
      </c>
      <c r="P793" s="156">
        <v>8.5714285714285715E-2</v>
      </c>
      <c r="Q793" s="156">
        <v>0.50159048167328846</v>
      </c>
      <c r="R793" s="158">
        <v>0.98994974874371866</v>
      </c>
      <c r="S793" s="159">
        <v>25</v>
      </c>
      <c r="T793" s="159">
        <v>61</v>
      </c>
      <c r="U793" s="159">
        <v>54</v>
      </c>
      <c r="V793" s="159">
        <v>65</v>
      </c>
      <c r="W793" s="159">
        <v>75</v>
      </c>
      <c r="X793" s="157">
        <v>19.899999999999999</v>
      </c>
    </row>
    <row r="794" spans="1:24" s="154" customFormat="1" ht="11.35">
      <c r="A794" s="152">
        <v>781</v>
      </c>
      <c r="B794" s="152">
        <v>246</v>
      </c>
      <c r="C794" s="152">
        <v>16284</v>
      </c>
      <c r="D794" s="153">
        <v>116.31428571428572</v>
      </c>
      <c r="E794" s="153">
        <v>69.911566514988422</v>
      </c>
      <c r="F794" s="155">
        <v>20613.978000000003</v>
      </c>
      <c r="G794" s="155">
        <v>466753.40980000008</v>
      </c>
      <c r="H794" s="155">
        <v>3333.9529271428578</v>
      </c>
      <c r="I794" s="155">
        <v>4730.9335081270992</v>
      </c>
      <c r="J794" s="155">
        <v>1600</v>
      </c>
      <c r="K794" s="155">
        <v>180000</v>
      </c>
      <c r="L794" s="155">
        <v>1285.7142857142858</v>
      </c>
      <c r="M794" s="155">
        <v>295.91254506496381</v>
      </c>
      <c r="N794" s="156">
        <v>6</v>
      </c>
      <c r="O794" s="156">
        <v>6</v>
      </c>
      <c r="P794" s="156">
        <v>4.2857142857142858E-2</v>
      </c>
      <c r="Q794" s="156">
        <v>0.50709255283710997</v>
      </c>
      <c r="R794" s="158">
        <v>0.99514563106796106</v>
      </c>
      <c r="S794" s="159">
        <v>32</v>
      </c>
      <c r="T794" s="159">
        <v>50</v>
      </c>
      <c r="U794" s="159">
        <v>58</v>
      </c>
      <c r="V794" s="159">
        <v>61</v>
      </c>
      <c r="W794" s="159">
        <v>79</v>
      </c>
      <c r="X794" s="157">
        <v>20.6</v>
      </c>
    </row>
    <row r="795" spans="1:24" s="154" customFormat="1" ht="11.35">
      <c r="A795" s="152">
        <v>782</v>
      </c>
      <c r="B795" s="152">
        <v>165</v>
      </c>
      <c r="C795" s="152">
        <v>8631</v>
      </c>
      <c r="D795" s="153">
        <v>61.65</v>
      </c>
      <c r="E795" s="153">
        <v>43.917667410637449</v>
      </c>
      <c r="F795" s="155">
        <v>13385.700000000003</v>
      </c>
      <c r="G795" s="155">
        <v>202509.28070000009</v>
      </c>
      <c r="H795" s="155">
        <v>1446.4948621428578</v>
      </c>
      <c r="I795" s="155">
        <v>2537.068275646488</v>
      </c>
      <c r="J795" s="155">
        <v>1600</v>
      </c>
      <c r="K795" s="155">
        <v>175900</v>
      </c>
      <c r="L795" s="155">
        <v>1256.4285714285713</v>
      </c>
      <c r="M795" s="155">
        <v>276.00977833937657</v>
      </c>
      <c r="N795" s="156">
        <v>3</v>
      </c>
      <c r="O795" s="156">
        <v>9</v>
      </c>
      <c r="P795" s="156">
        <v>6.4285714285714279E-2</v>
      </c>
      <c r="Q795" s="156">
        <v>0.43598419689059265</v>
      </c>
      <c r="R795" s="158">
        <v>0.99275362318840588</v>
      </c>
      <c r="S795" s="159">
        <v>30</v>
      </c>
      <c r="T795" s="159">
        <v>64</v>
      </c>
      <c r="U795" s="159">
        <v>46</v>
      </c>
      <c r="V795" s="159">
        <v>83</v>
      </c>
      <c r="W795" s="159">
        <v>57</v>
      </c>
      <c r="X795" s="157">
        <v>20.7</v>
      </c>
    </row>
    <row r="796" spans="1:24" s="154" customFormat="1" ht="11.35">
      <c r="A796" s="152">
        <v>783</v>
      </c>
      <c r="B796" s="152">
        <v>156</v>
      </c>
      <c r="C796" s="152">
        <v>11421</v>
      </c>
      <c r="D796" s="153">
        <v>81.578571428571422</v>
      </c>
      <c r="E796" s="153">
        <v>44.428597287527623</v>
      </c>
      <c r="F796" s="155">
        <v>13117.986000000003</v>
      </c>
      <c r="G796" s="155">
        <v>259980.04</v>
      </c>
      <c r="H796" s="155">
        <v>1857.0002857142858</v>
      </c>
      <c r="I796" s="155">
        <v>2830.4949178899919</v>
      </c>
      <c r="J796" s="155">
        <v>1600</v>
      </c>
      <c r="K796" s="155">
        <v>175150</v>
      </c>
      <c r="L796" s="155">
        <v>1251.0714285714287</v>
      </c>
      <c r="M796" s="155">
        <v>276.57123772640017</v>
      </c>
      <c r="N796" s="156">
        <v>0</v>
      </c>
      <c r="O796" s="156">
        <v>0</v>
      </c>
      <c r="P796" s="156">
        <v>0</v>
      </c>
      <c r="Q796" s="156">
        <v>0</v>
      </c>
      <c r="R796" s="158">
        <v>1</v>
      </c>
      <c r="S796" s="159">
        <v>31</v>
      </c>
      <c r="T796" s="159">
        <v>64</v>
      </c>
      <c r="U796" s="159">
        <v>45</v>
      </c>
      <c r="V796" s="159">
        <v>67</v>
      </c>
      <c r="W796" s="159">
        <v>73</v>
      </c>
      <c r="X796" s="157">
        <v>19.75</v>
      </c>
    </row>
    <row r="797" spans="1:24" s="154" customFormat="1" ht="11.35">
      <c r="A797" s="152">
        <v>784</v>
      </c>
      <c r="B797" s="152">
        <v>129</v>
      </c>
      <c r="C797" s="152">
        <v>6963</v>
      </c>
      <c r="D797" s="153">
        <v>49.735714285714288</v>
      </c>
      <c r="E797" s="153">
        <v>32.737150417709493</v>
      </c>
      <c r="F797" s="155">
        <v>11243.988000000001</v>
      </c>
      <c r="G797" s="155">
        <v>152895.92730000004</v>
      </c>
      <c r="H797" s="155">
        <v>1092.1137664285718</v>
      </c>
      <c r="I797" s="155">
        <v>1983.0442602655894</v>
      </c>
      <c r="J797" s="155">
        <v>1600</v>
      </c>
      <c r="K797" s="155">
        <v>172700</v>
      </c>
      <c r="L797" s="155">
        <v>1233.5714285714287</v>
      </c>
      <c r="M797" s="155">
        <v>262.76359544554447</v>
      </c>
      <c r="N797" s="156">
        <v>6</v>
      </c>
      <c r="O797" s="156">
        <v>6</v>
      </c>
      <c r="P797" s="156">
        <v>4.2857142857142858E-2</v>
      </c>
      <c r="Q797" s="156">
        <v>0.50709255283710997</v>
      </c>
      <c r="R797" s="158">
        <v>0.99508599508599505</v>
      </c>
      <c r="S797" s="159">
        <v>30</v>
      </c>
      <c r="T797" s="159">
        <v>72</v>
      </c>
      <c r="U797" s="159">
        <v>38</v>
      </c>
      <c r="V797" s="159">
        <v>76</v>
      </c>
      <c r="W797" s="159">
        <v>64</v>
      </c>
      <c r="X797" s="157">
        <v>20.350000000000001</v>
      </c>
    </row>
    <row r="798" spans="1:24" s="154" customFormat="1" ht="11.35">
      <c r="A798" s="152">
        <v>785</v>
      </c>
      <c r="B798" s="152">
        <v>195</v>
      </c>
      <c r="C798" s="152">
        <v>13053</v>
      </c>
      <c r="D798" s="153">
        <v>93.23571428571428</v>
      </c>
      <c r="E798" s="153">
        <v>63.068377956367939</v>
      </c>
      <c r="F798" s="155">
        <v>17401.410000000003</v>
      </c>
      <c r="G798" s="155">
        <v>360087.22840000014</v>
      </c>
      <c r="H798" s="155">
        <v>2572.0516314285724</v>
      </c>
      <c r="I798" s="155">
        <v>4017.3789038197333</v>
      </c>
      <c r="J798" s="155">
        <v>1600</v>
      </c>
      <c r="K798" s="155">
        <v>185850</v>
      </c>
      <c r="L798" s="155">
        <v>1327.5</v>
      </c>
      <c r="M798" s="155">
        <v>273.2251423593118</v>
      </c>
      <c r="N798" s="156">
        <v>3</v>
      </c>
      <c r="O798" s="156">
        <v>3</v>
      </c>
      <c r="P798" s="156">
        <v>2.1428571428571429E-2</v>
      </c>
      <c r="Q798" s="156">
        <v>0.25354627641855498</v>
      </c>
      <c r="R798" s="158">
        <v>0.99765807962529274</v>
      </c>
      <c r="S798" s="159">
        <v>21</v>
      </c>
      <c r="T798" s="159">
        <v>56</v>
      </c>
      <c r="U798" s="159">
        <v>63</v>
      </c>
      <c r="V798" s="159">
        <v>84</v>
      </c>
      <c r="W798" s="159">
        <v>56</v>
      </c>
      <c r="X798" s="157">
        <v>21.35</v>
      </c>
    </row>
    <row r="799" spans="1:24" s="154" customFormat="1" ht="11.35">
      <c r="A799" s="152">
        <v>786</v>
      </c>
      <c r="B799" s="152">
        <v>168</v>
      </c>
      <c r="C799" s="152">
        <v>12987</v>
      </c>
      <c r="D799" s="153">
        <v>92.76428571428572</v>
      </c>
      <c r="E799" s="153">
        <v>48.001440433166039</v>
      </c>
      <c r="F799" s="155">
        <v>14188.842000000002</v>
      </c>
      <c r="G799" s="155">
        <v>313716.18899999995</v>
      </c>
      <c r="H799" s="155">
        <v>2240.8299214285712</v>
      </c>
      <c r="I799" s="155">
        <v>3281.252254594986</v>
      </c>
      <c r="J799" s="155">
        <v>1600</v>
      </c>
      <c r="K799" s="155">
        <v>178900</v>
      </c>
      <c r="L799" s="155">
        <v>1277.8571428571429</v>
      </c>
      <c r="M799" s="155">
        <v>272.69448399864774</v>
      </c>
      <c r="N799" s="156">
        <v>3</v>
      </c>
      <c r="O799" s="156">
        <v>3</v>
      </c>
      <c r="P799" s="156">
        <v>2.1428571428571429E-2</v>
      </c>
      <c r="Q799" s="156">
        <v>0.25354627641855498</v>
      </c>
      <c r="R799" s="158">
        <v>0.99754299754299747</v>
      </c>
      <c r="S799" s="159">
        <v>26</v>
      </c>
      <c r="T799" s="159">
        <v>64</v>
      </c>
      <c r="U799" s="159">
        <v>50</v>
      </c>
      <c r="V799" s="159">
        <v>76</v>
      </c>
      <c r="W799" s="159">
        <v>64</v>
      </c>
      <c r="X799" s="157">
        <v>20.350000000000001</v>
      </c>
    </row>
    <row r="800" spans="1:24" s="154" customFormat="1" ht="11.35">
      <c r="A800" s="152">
        <v>787</v>
      </c>
      <c r="B800" s="152">
        <v>120</v>
      </c>
      <c r="C800" s="152">
        <v>5934</v>
      </c>
      <c r="D800" s="153">
        <v>42.385714285714286</v>
      </c>
      <c r="E800" s="153">
        <v>38.042495306254729</v>
      </c>
      <c r="F800" s="155">
        <v>10708.560000000001</v>
      </c>
      <c r="G800" s="155">
        <v>154961.78700000004</v>
      </c>
      <c r="H800" s="155">
        <v>1106.8699071428575</v>
      </c>
      <c r="I800" s="155">
        <v>2086.9865591973485</v>
      </c>
      <c r="J800" s="155">
        <v>1600</v>
      </c>
      <c r="K800" s="155">
        <v>173550</v>
      </c>
      <c r="L800" s="155">
        <v>1239.6428571428571</v>
      </c>
      <c r="M800" s="155">
        <v>270.05837555537005</v>
      </c>
      <c r="N800" s="156">
        <v>3</v>
      </c>
      <c r="O800" s="156">
        <v>3</v>
      </c>
      <c r="P800" s="156">
        <v>2.1428571428571429E-2</v>
      </c>
      <c r="Q800" s="156">
        <v>0.25354627641855498</v>
      </c>
      <c r="R800" s="158">
        <v>0.99752475247524752</v>
      </c>
      <c r="S800" s="159">
        <v>31</v>
      </c>
      <c r="T800" s="159">
        <v>68</v>
      </c>
      <c r="U800" s="159">
        <v>41</v>
      </c>
      <c r="V800" s="159">
        <v>59</v>
      </c>
      <c r="W800" s="159">
        <v>81</v>
      </c>
      <c r="X800" s="157">
        <v>20.2</v>
      </c>
    </row>
    <row r="801" spans="1:24" s="154" customFormat="1" ht="11.35">
      <c r="A801" s="152">
        <v>788</v>
      </c>
      <c r="B801" s="152">
        <v>126</v>
      </c>
      <c r="C801" s="152">
        <v>9408</v>
      </c>
      <c r="D801" s="153">
        <v>67.2</v>
      </c>
      <c r="E801" s="153">
        <v>40.058626102000261</v>
      </c>
      <c r="F801" s="155">
        <v>10976.274000000001</v>
      </c>
      <c r="G801" s="155">
        <v>216330.75960000011</v>
      </c>
      <c r="H801" s="155">
        <v>1545.2197114285723</v>
      </c>
      <c r="I801" s="155">
        <v>2450.7463709691528</v>
      </c>
      <c r="J801" s="155">
        <v>1600</v>
      </c>
      <c r="K801" s="155">
        <v>178300</v>
      </c>
      <c r="L801" s="155">
        <v>1273.5714285714287</v>
      </c>
      <c r="M801" s="155">
        <v>284.32950645782245</v>
      </c>
      <c r="N801" s="156">
        <v>6</v>
      </c>
      <c r="O801" s="156">
        <v>9</v>
      </c>
      <c r="P801" s="156">
        <v>6.4285714285714279E-2</v>
      </c>
      <c r="Q801" s="156">
        <v>0.56531285392783426</v>
      </c>
      <c r="R801" s="158">
        <v>0.99277108433734951</v>
      </c>
      <c r="S801" s="159">
        <v>30</v>
      </c>
      <c r="T801" s="159">
        <v>58</v>
      </c>
      <c r="U801" s="159">
        <v>52</v>
      </c>
      <c r="V801" s="159">
        <v>76</v>
      </c>
      <c r="W801" s="159">
        <v>64</v>
      </c>
      <c r="X801" s="157">
        <v>20.75</v>
      </c>
    </row>
    <row r="802" spans="1:24" s="154" customFormat="1" ht="11.35">
      <c r="A802" s="152">
        <v>789</v>
      </c>
      <c r="B802" s="152">
        <v>192</v>
      </c>
      <c r="C802" s="152">
        <v>11412</v>
      </c>
      <c r="D802" s="153">
        <v>81.51428571428572</v>
      </c>
      <c r="E802" s="153">
        <v>62.709962229262089</v>
      </c>
      <c r="F802" s="155">
        <v>16598.268000000004</v>
      </c>
      <c r="G802" s="155">
        <v>239258.97640000013</v>
      </c>
      <c r="H802" s="155">
        <v>1708.9926885714294</v>
      </c>
      <c r="I802" s="155">
        <v>3406.1767046638179</v>
      </c>
      <c r="J802" s="155">
        <v>1600</v>
      </c>
      <c r="K802" s="155">
        <v>170600</v>
      </c>
      <c r="L802" s="155">
        <v>1218.5714285714287</v>
      </c>
      <c r="M802" s="155">
        <v>274.0807301869562</v>
      </c>
      <c r="N802" s="156">
        <v>6</v>
      </c>
      <c r="O802" s="156">
        <v>18</v>
      </c>
      <c r="P802" s="156">
        <v>0.12857142857142856</v>
      </c>
      <c r="Q802" s="156">
        <v>0.79424963133491122</v>
      </c>
      <c r="R802" s="158">
        <v>0.98522167487684731</v>
      </c>
      <c r="S802" s="159">
        <v>36</v>
      </c>
      <c r="T802" s="159">
        <v>66</v>
      </c>
      <c r="U802" s="159">
        <v>38</v>
      </c>
      <c r="V802" s="159">
        <v>73</v>
      </c>
      <c r="W802" s="159">
        <v>67</v>
      </c>
      <c r="X802" s="157">
        <v>20.3</v>
      </c>
    </row>
    <row r="803" spans="1:24" s="154" customFormat="1" ht="11.35">
      <c r="A803" s="152">
        <v>790</v>
      </c>
      <c r="B803" s="152">
        <v>201</v>
      </c>
      <c r="C803" s="152">
        <v>12972</v>
      </c>
      <c r="D803" s="153">
        <v>92.657142857142858</v>
      </c>
      <c r="E803" s="153">
        <v>52.299465783833867</v>
      </c>
      <c r="F803" s="155">
        <v>17669.124000000003</v>
      </c>
      <c r="G803" s="155">
        <v>302638.77860000014</v>
      </c>
      <c r="H803" s="155">
        <v>2161.7055614285723</v>
      </c>
      <c r="I803" s="155">
        <v>3210.6469949601078</v>
      </c>
      <c r="J803" s="155">
        <v>1600</v>
      </c>
      <c r="K803" s="155">
        <v>177950</v>
      </c>
      <c r="L803" s="155">
        <v>1271.0714285714287</v>
      </c>
      <c r="M803" s="155">
        <v>258.80660380022465</v>
      </c>
      <c r="N803" s="156">
        <v>3</v>
      </c>
      <c r="O803" s="156">
        <v>3</v>
      </c>
      <c r="P803" s="156">
        <v>2.1428571428571429E-2</v>
      </c>
      <c r="Q803" s="156">
        <v>0.25354627641855498</v>
      </c>
      <c r="R803" s="158">
        <v>0.99758454106280192</v>
      </c>
      <c r="S803" s="159">
        <v>23</v>
      </c>
      <c r="T803" s="159">
        <v>72</v>
      </c>
      <c r="U803" s="159">
        <v>45</v>
      </c>
      <c r="V803" s="159">
        <v>76</v>
      </c>
      <c r="W803" s="159">
        <v>64</v>
      </c>
      <c r="X803" s="157">
        <v>20.7</v>
      </c>
    </row>
    <row r="804" spans="1:24" s="154" customFormat="1" ht="11.35">
      <c r="A804" s="152">
        <v>791</v>
      </c>
      <c r="B804" s="152">
        <v>210</v>
      </c>
      <c r="C804" s="152">
        <v>11091</v>
      </c>
      <c r="D804" s="153">
        <v>79.221428571428575</v>
      </c>
      <c r="E804" s="153">
        <v>61.359310663816501</v>
      </c>
      <c r="F804" s="155">
        <v>18739.980000000003</v>
      </c>
      <c r="G804" s="155">
        <v>281425.41869999998</v>
      </c>
      <c r="H804" s="155">
        <v>2010.181562142857</v>
      </c>
      <c r="I804" s="155">
        <v>3713.6685199429244</v>
      </c>
      <c r="J804" s="155">
        <v>1600</v>
      </c>
      <c r="K804" s="155">
        <v>175700</v>
      </c>
      <c r="L804" s="155">
        <v>1255</v>
      </c>
      <c r="M804" s="155">
        <v>288.65228889598654</v>
      </c>
      <c r="N804" s="156">
        <v>6</v>
      </c>
      <c r="O804" s="156">
        <v>6</v>
      </c>
      <c r="P804" s="156">
        <v>4.2857142857142858E-2</v>
      </c>
      <c r="Q804" s="156">
        <v>0.50709255283710997</v>
      </c>
      <c r="R804" s="158">
        <v>0.99504950495049493</v>
      </c>
      <c r="S804" s="159">
        <v>34</v>
      </c>
      <c r="T804" s="159">
        <v>57</v>
      </c>
      <c r="U804" s="159">
        <v>49</v>
      </c>
      <c r="V804" s="159">
        <v>73</v>
      </c>
      <c r="W804" s="159">
        <v>67</v>
      </c>
      <c r="X804" s="157">
        <v>20.2</v>
      </c>
    </row>
    <row r="805" spans="1:24" s="154" customFormat="1" ht="11.35">
      <c r="A805" s="152">
        <v>792</v>
      </c>
      <c r="B805" s="152">
        <v>237</v>
      </c>
      <c r="C805" s="152">
        <v>16746</v>
      </c>
      <c r="D805" s="153">
        <v>119.61428571428571</v>
      </c>
      <c r="E805" s="153">
        <v>68.277742743608513</v>
      </c>
      <c r="F805" s="155">
        <v>20346.264000000003</v>
      </c>
      <c r="G805" s="155">
        <v>460750.66700000031</v>
      </c>
      <c r="H805" s="155">
        <v>3291.0761928571451</v>
      </c>
      <c r="I805" s="155">
        <v>4752.9913146590416</v>
      </c>
      <c r="J805" s="155">
        <v>1600</v>
      </c>
      <c r="K805" s="155">
        <v>178450</v>
      </c>
      <c r="L805" s="155">
        <v>1274.6428571428571</v>
      </c>
      <c r="M805" s="155">
        <v>294.58521190126743</v>
      </c>
      <c r="N805" s="156">
        <v>0</v>
      </c>
      <c r="O805" s="156">
        <v>0</v>
      </c>
      <c r="P805" s="156">
        <v>0</v>
      </c>
      <c r="Q805" s="156">
        <v>0</v>
      </c>
      <c r="R805" s="158">
        <v>1</v>
      </c>
      <c r="S805" s="159">
        <v>33</v>
      </c>
      <c r="T805" s="159">
        <v>52</v>
      </c>
      <c r="U805" s="159">
        <v>55</v>
      </c>
      <c r="V805" s="159">
        <v>73</v>
      </c>
      <c r="W805" s="159">
        <v>67</v>
      </c>
      <c r="X805" s="157">
        <v>21.15</v>
      </c>
    </row>
    <row r="806" spans="1:24" s="154" customFormat="1" ht="11.35">
      <c r="A806" s="152">
        <v>793</v>
      </c>
      <c r="B806" s="152">
        <v>84</v>
      </c>
      <c r="C806" s="152">
        <v>3594</v>
      </c>
      <c r="D806" s="153">
        <v>25.671428571428571</v>
      </c>
      <c r="E806" s="153">
        <v>24.404694340601164</v>
      </c>
      <c r="F806" s="155">
        <v>7228.2780000000012</v>
      </c>
      <c r="G806" s="155">
        <v>121314.59910000001</v>
      </c>
      <c r="H806" s="155">
        <v>866.53285071428581</v>
      </c>
      <c r="I806" s="155">
        <v>1634.9320398508685</v>
      </c>
      <c r="J806" s="155">
        <v>1600</v>
      </c>
      <c r="K806" s="155">
        <v>179500</v>
      </c>
      <c r="L806" s="155">
        <v>1282.1428571428571</v>
      </c>
      <c r="M806" s="155">
        <v>288.01425253074314</v>
      </c>
      <c r="N806" s="156">
        <v>3</v>
      </c>
      <c r="O806" s="156">
        <v>18</v>
      </c>
      <c r="P806" s="156">
        <v>0.12857142857142856</v>
      </c>
      <c r="Q806" s="156">
        <v>0.60978657833724625</v>
      </c>
      <c r="R806" s="158">
        <v>0.98514851485148514</v>
      </c>
      <c r="S806" s="159">
        <v>30</v>
      </c>
      <c r="T806" s="159">
        <v>55</v>
      </c>
      <c r="U806" s="159">
        <v>55</v>
      </c>
      <c r="V806" s="159">
        <v>62</v>
      </c>
      <c r="W806" s="159">
        <v>78</v>
      </c>
      <c r="X806" s="157">
        <v>20.2</v>
      </c>
    </row>
    <row r="807" spans="1:24" s="154" customFormat="1" ht="11.35">
      <c r="A807" s="152">
        <v>794</v>
      </c>
      <c r="B807" s="152">
        <v>150</v>
      </c>
      <c r="C807" s="152">
        <v>12558</v>
      </c>
      <c r="D807" s="153">
        <v>89.7</v>
      </c>
      <c r="E807" s="153">
        <v>44.427728071360271</v>
      </c>
      <c r="F807" s="155">
        <v>12850.272000000003</v>
      </c>
      <c r="G807" s="155">
        <v>316429.0242000001</v>
      </c>
      <c r="H807" s="155">
        <v>2260.2073157142863</v>
      </c>
      <c r="I807" s="155">
        <v>3215.2272386237564</v>
      </c>
      <c r="J807" s="155">
        <v>1600</v>
      </c>
      <c r="K807" s="155">
        <v>173650</v>
      </c>
      <c r="L807" s="155">
        <v>1240.3571428571429</v>
      </c>
      <c r="M807" s="155">
        <v>277.37829845214929</v>
      </c>
      <c r="N807" s="156">
        <v>0</v>
      </c>
      <c r="O807" s="156">
        <v>0</v>
      </c>
      <c r="P807" s="156">
        <v>0</v>
      </c>
      <c r="Q807" s="156">
        <v>0</v>
      </c>
      <c r="R807" s="158">
        <v>1</v>
      </c>
      <c r="S807" s="159">
        <v>33</v>
      </c>
      <c r="T807" s="159">
        <v>64</v>
      </c>
      <c r="U807" s="159">
        <v>43</v>
      </c>
      <c r="V807" s="159">
        <v>56</v>
      </c>
      <c r="W807" s="159">
        <v>84</v>
      </c>
      <c r="X807" s="157">
        <v>20.7</v>
      </c>
    </row>
    <row r="808" spans="1:24" s="154" customFormat="1" ht="11.35">
      <c r="A808" s="152">
        <v>795</v>
      </c>
      <c r="B808" s="152">
        <v>156</v>
      </c>
      <c r="C808" s="152">
        <v>11541</v>
      </c>
      <c r="D808" s="153">
        <v>82.435714285714283</v>
      </c>
      <c r="E808" s="153">
        <v>44.548770576950609</v>
      </c>
      <c r="F808" s="155">
        <v>13921.128000000002</v>
      </c>
      <c r="G808" s="155">
        <v>257329.67140000014</v>
      </c>
      <c r="H808" s="155">
        <v>1838.0690814285724</v>
      </c>
      <c r="I808" s="155">
        <v>2708.9048208559511</v>
      </c>
      <c r="J808" s="155">
        <v>1600</v>
      </c>
      <c r="K808" s="155">
        <v>179350</v>
      </c>
      <c r="L808" s="155">
        <v>1281.0714285714287</v>
      </c>
      <c r="M808" s="155">
        <v>277.54498353030391</v>
      </c>
      <c r="N808" s="156">
        <v>3</v>
      </c>
      <c r="O808" s="156">
        <v>18</v>
      </c>
      <c r="P808" s="156">
        <v>0.12857142857142856</v>
      </c>
      <c r="Q808" s="156">
        <v>0.60978657833724625</v>
      </c>
      <c r="R808" s="158">
        <v>0.98547215496368035</v>
      </c>
      <c r="S808" s="159">
        <v>27</v>
      </c>
      <c r="T808" s="159">
        <v>61</v>
      </c>
      <c r="U808" s="159">
        <v>52</v>
      </c>
      <c r="V808" s="159">
        <v>75</v>
      </c>
      <c r="W808" s="159">
        <v>65</v>
      </c>
      <c r="X808" s="157">
        <v>20.65</v>
      </c>
    </row>
    <row r="809" spans="1:24" s="154" customFormat="1" ht="11.35">
      <c r="A809" s="152">
        <v>796</v>
      </c>
      <c r="B809" s="152">
        <v>228</v>
      </c>
      <c r="C809" s="152">
        <v>12651</v>
      </c>
      <c r="D809" s="153">
        <v>90.364285714285714</v>
      </c>
      <c r="E809" s="153">
        <v>71.425285278982031</v>
      </c>
      <c r="F809" s="155">
        <v>20346.264000000003</v>
      </c>
      <c r="G809" s="155">
        <v>275056.80010000011</v>
      </c>
      <c r="H809" s="155">
        <v>1964.691429285715</v>
      </c>
      <c r="I809" s="155">
        <v>3712.9172482992567</v>
      </c>
      <c r="J809" s="155">
        <v>1600</v>
      </c>
      <c r="K809" s="155">
        <v>176200</v>
      </c>
      <c r="L809" s="155">
        <v>1258.5714285714287</v>
      </c>
      <c r="M809" s="155">
        <v>270.22125607611747</v>
      </c>
      <c r="N809" s="156">
        <v>6</v>
      </c>
      <c r="O809" s="156">
        <v>12</v>
      </c>
      <c r="P809" s="156">
        <v>8.5714285714285715E-2</v>
      </c>
      <c r="Q809" s="156">
        <v>0.61732439947157391</v>
      </c>
      <c r="R809" s="158">
        <v>0.99052132701421802</v>
      </c>
      <c r="S809" s="159">
        <v>28</v>
      </c>
      <c r="T809" s="159">
        <v>67</v>
      </c>
      <c r="U809" s="159">
        <v>45</v>
      </c>
      <c r="V809" s="159">
        <v>73</v>
      </c>
      <c r="W809" s="159">
        <v>67</v>
      </c>
      <c r="X809" s="157">
        <v>21.1</v>
      </c>
    </row>
    <row r="810" spans="1:24" s="154" customFormat="1" ht="11.35">
      <c r="A810" s="152">
        <v>797</v>
      </c>
      <c r="B810" s="152">
        <v>201</v>
      </c>
      <c r="C810" s="152">
        <v>14397</v>
      </c>
      <c r="D810" s="153">
        <v>102.83571428571429</v>
      </c>
      <c r="E810" s="153">
        <v>56.347152483610969</v>
      </c>
      <c r="F810" s="155">
        <v>17669.124000000003</v>
      </c>
      <c r="G810" s="155">
        <v>410650.96649999992</v>
      </c>
      <c r="H810" s="155">
        <v>2933.2211892857135</v>
      </c>
      <c r="I810" s="155">
        <v>4338.3823384932621</v>
      </c>
      <c r="J810" s="155">
        <v>1600</v>
      </c>
      <c r="K810" s="155">
        <v>176200</v>
      </c>
      <c r="L810" s="155">
        <v>1258.5714285714287</v>
      </c>
      <c r="M810" s="155">
        <v>296.86266337217182</v>
      </c>
      <c r="N810" s="156">
        <v>0</v>
      </c>
      <c r="O810" s="156">
        <v>0</v>
      </c>
      <c r="P810" s="156">
        <v>0</v>
      </c>
      <c r="Q810" s="156">
        <v>0</v>
      </c>
      <c r="R810" s="158">
        <v>1</v>
      </c>
      <c r="S810" s="159">
        <v>36</v>
      </c>
      <c r="T810" s="159">
        <v>52</v>
      </c>
      <c r="U810" s="159">
        <v>52</v>
      </c>
      <c r="V810" s="159">
        <v>70</v>
      </c>
      <c r="W810" s="159">
        <v>70</v>
      </c>
      <c r="X810" s="157">
        <v>20.7</v>
      </c>
    </row>
    <row r="811" spans="1:24" s="154" customFormat="1" ht="11.35">
      <c r="A811" s="152">
        <v>798</v>
      </c>
      <c r="B811" s="152">
        <v>204</v>
      </c>
      <c r="C811" s="152">
        <v>15774</v>
      </c>
      <c r="D811" s="153">
        <v>112.67142857142858</v>
      </c>
      <c r="E811" s="153">
        <v>59.953872299459505</v>
      </c>
      <c r="F811" s="155">
        <v>18204.552000000003</v>
      </c>
      <c r="G811" s="155">
        <v>400193.76020000002</v>
      </c>
      <c r="H811" s="155">
        <v>2858.5268585714289</v>
      </c>
      <c r="I811" s="155">
        <v>4326.9398029137183</v>
      </c>
      <c r="J811" s="155">
        <v>1600</v>
      </c>
      <c r="K811" s="155">
        <v>179000</v>
      </c>
      <c r="L811" s="155">
        <v>1278.5714285714287</v>
      </c>
      <c r="M811" s="155">
        <v>279.84726417124688</v>
      </c>
      <c r="N811" s="156">
        <v>0</v>
      </c>
      <c r="O811" s="156">
        <v>0</v>
      </c>
      <c r="P811" s="156">
        <v>0</v>
      </c>
      <c r="Q811" s="156">
        <v>0</v>
      </c>
      <c r="R811" s="158">
        <v>1</v>
      </c>
      <c r="S811" s="159">
        <v>28</v>
      </c>
      <c r="T811" s="159">
        <v>60</v>
      </c>
      <c r="U811" s="159">
        <v>52</v>
      </c>
      <c r="V811" s="159">
        <v>83</v>
      </c>
      <c r="W811" s="159">
        <v>57</v>
      </c>
      <c r="X811" s="157">
        <v>21.25</v>
      </c>
    </row>
    <row r="812" spans="1:24" s="154" customFormat="1" ht="11.35">
      <c r="A812" s="152">
        <v>799</v>
      </c>
      <c r="B812" s="152">
        <v>198</v>
      </c>
      <c r="C812" s="152">
        <v>11127</v>
      </c>
      <c r="D812" s="153">
        <v>79.478571428571428</v>
      </c>
      <c r="E812" s="153">
        <v>63.858484262727302</v>
      </c>
      <c r="F812" s="155">
        <v>17401.410000000003</v>
      </c>
      <c r="G812" s="155">
        <v>308178.97110000008</v>
      </c>
      <c r="H812" s="155">
        <v>2201.2783650000006</v>
      </c>
      <c r="I812" s="155">
        <v>3934.4884248642593</v>
      </c>
      <c r="J812" s="155">
        <v>1600</v>
      </c>
      <c r="K812" s="155">
        <v>180200</v>
      </c>
      <c r="L812" s="155">
        <v>1287.1428571428571</v>
      </c>
      <c r="M812" s="155">
        <v>283.43800335730145</v>
      </c>
      <c r="N812" s="156">
        <v>3</v>
      </c>
      <c r="O812" s="156">
        <v>9</v>
      </c>
      <c r="P812" s="156">
        <v>6.4285714285714279E-2</v>
      </c>
      <c r="Q812" s="156">
        <v>0.43598419689059265</v>
      </c>
      <c r="R812" s="158">
        <v>0.99290780141843982</v>
      </c>
      <c r="S812" s="159">
        <v>28</v>
      </c>
      <c r="T812" s="159">
        <v>57</v>
      </c>
      <c r="U812" s="159">
        <v>55</v>
      </c>
      <c r="V812" s="159">
        <v>74</v>
      </c>
      <c r="W812" s="159">
        <v>66</v>
      </c>
      <c r="X812" s="157">
        <v>21.15</v>
      </c>
    </row>
    <row r="813" spans="1:24" s="154" customFormat="1" ht="11.35">
      <c r="A813" s="152">
        <v>800</v>
      </c>
      <c r="B813" s="152">
        <v>186</v>
      </c>
      <c r="C813" s="152">
        <v>13995</v>
      </c>
      <c r="D813" s="153">
        <v>99.964285714285708</v>
      </c>
      <c r="E813" s="153">
        <v>56.404807529462992</v>
      </c>
      <c r="F813" s="155">
        <v>15527.412000000002</v>
      </c>
      <c r="G813" s="155">
        <v>300827.2472000001</v>
      </c>
      <c r="H813" s="155">
        <v>2148.7660514285722</v>
      </c>
      <c r="I813" s="155">
        <v>3291.0159921638442</v>
      </c>
      <c r="J813" s="155">
        <v>1600</v>
      </c>
      <c r="K813" s="155">
        <v>176650</v>
      </c>
      <c r="L813" s="155">
        <v>1261.7857142857142</v>
      </c>
      <c r="M813" s="155">
        <v>275.34221442824327</v>
      </c>
      <c r="N813" s="156">
        <v>6</v>
      </c>
      <c r="O813" s="156">
        <v>9</v>
      </c>
      <c r="P813" s="156">
        <v>6.4285714285714279E-2</v>
      </c>
      <c r="Q813" s="156">
        <v>0.56531285392783426</v>
      </c>
      <c r="R813" s="158">
        <v>0.99277108433734951</v>
      </c>
      <c r="S813" s="159">
        <v>29</v>
      </c>
      <c r="T813" s="159">
        <v>64</v>
      </c>
      <c r="U813" s="159">
        <v>47</v>
      </c>
      <c r="V813" s="159">
        <v>71</v>
      </c>
      <c r="W813" s="159">
        <v>69</v>
      </c>
      <c r="X813" s="157">
        <v>20.75</v>
      </c>
    </row>
    <row r="814" spans="1:24" s="154" customFormat="1" ht="11.35">
      <c r="A814" s="152">
        <v>801</v>
      </c>
      <c r="B814" s="152">
        <v>207</v>
      </c>
      <c r="C814" s="152">
        <v>10158</v>
      </c>
      <c r="D814" s="153">
        <v>72.557142857142864</v>
      </c>
      <c r="E814" s="153">
        <v>54.697634716471676</v>
      </c>
      <c r="F814" s="155">
        <v>17401.410000000003</v>
      </c>
      <c r="G814" s="155">
        <v>266042.27479999996</v>
      </c>
      <c r="H814" s="155">
        <v>1900.3019628571426</v>
      </c>
      <c r="I814" s="155">
        <v>3197.4751700796278</v>
      </c>
      <c r="J814" s="155">
        <v>1600</v>
      </c>
      <c r="K814" s="155">
        <v>178950</v>
      </c>
      <c r="L814" s="155">
        <v>1278.2142857142858</v>
      </c>
      <c r="M814" s="155">
        <v>276.29425419715807</v>
      </c>
      <c r="N814" s="156">
        <v>6</v>
      </c>
      <c r="O814" s="156">
        <v>6</v>
      </c>
      <c r="P814" s="156">
        <v>4.2857142857142858E-2</v>
      </c>
      <c r="Q814" s="156">
        <v>0.50709255283710997</v>
      </c>
      <c r="R814" s="158">
        <v>0.99529411764705877</v>
      </c>
      <c r="S814" s="159">
        <v>27</v>
      </c>
      <c r="T814" s="159">
        <v>62</v>
      </c>
      <c r="U814" s="159">
        <v>51</v>
      </c>
      <c r="V814" s="159">
        <v>79</v>
      </c>
      <c r="W814" s="159">
        <v>61</v>
      </c>
      <c r="X814" s="157">
        <v>21.25</v>
      </c>
    </row>
    <row r="815" spans="1:24" s="154" customFormat="1" ht="11.35">
      <c r="A815" s="152">
        <v>802</v>
      </c>
      <c r="B815" s="152">
        <v>213</v>
      </c>
      <c r="C815" s="152">
        <v>12756</v>
      </c>
      <c r="D815" s="153">
        <v>91.114285714285714</v>
      </c>
      <c r="E815" s="153">
        <v>62.119064800722342</v>
      </c>
      <c r="F815" s="155">
        <v>17669.124000000003</v>
      </c>
      <c r="G815" s="155">
        <v>356424.00850000017</v>
      </c>
      <c r="H815" s="155">
        <v>2545.8857750000011</v>
      </c>
      <c r="I815" s="155">
        <v>3953.5989360957119</v>
      </c>
      <c r="J815" s="155">
        <v>1600</v>
      </c>
      <c r="K815" s="155">
        <v>182500</v>
      </c>
      <c r="L815" s="155">
        <v>1303.5714285714287</v>
      </c>
      <c r="M815" s="155">
        <v>254.78463589587201</v>
      </c>
      <c r="N815" s="156">
        <v>0</v>
      </c>
      <c r="O815" s="156">
        <v>0</v>
      </c>
      <c r="P815" s="156">
        <v>0</v>
      </c>
      <c r="Q815" s="156">
        <v>0</v>
      </c>
      <c r="R815" s="158">
        <v>1</v>
      </c>
      <c r="S815" s="159">
        <v>18</v>
      </c>
      <c r="T815" s="159">
        <v>70</v>
      </c>
      <c r="U815" s="159">
        <v>52</v>
      </c>
      <c r="V815" s="159">
        <v>75</v>
      </c>
      <c r="W815" s="159">
        <v>65</v>
      </c>
      <c r="X815" s="157">
        <v>20.85</v>
      </c>
    </row>
    <row r="816" spans="1:24" s="154" customFormat="1" ht="11.35">
      <c r="A816" s="152">
        <v>803</v>
      </c>
      <c r="B816" s="152">
        <v>159</v>
      </c>
      <c r="C816" s="152">
        <v>11268</v>
      </c>
      <c r="D816" s="153">
        <v>80.48571428571428</v>
      </c>
      <c r="E816" s="153">
        <v>54.575996214411674</v>
      </c>
      <c r="F816" s="155">
        <v>13653.414000000002</v>
      </c>
      <c r="G816" s="155">
        <v>282820.50609999988</v>
      </c>
      <c r="H816" s="155">
        <v>2020.1464721428563</v>
      </c>
      <c r="I816" s="155">
        <v>3341.7302924183005</v>
      </c>
      <c r="J816" s="155">
        <v>1600</v>
      </c>
      <c r="K816" s="155">
        <v>172950</v>
      </c>
      <c r="L816" s="155">
        <v>1235.3571428571429</v>
      </c>
      <c r="M816" s="155">
        <v>281.21629637042003</v>
      </c>
      <c r="N816" s="156">
        <v>6</v>
      </c>
      <c r="O816" s="156">
        <v>9</v>
      </c>
      <c r="P816" s="156">
        <v>6.4285714285714279E-2</v>
      </c>
      <c r="Q816" s="156">
        <v>0.56531285392783426</v>
      </c>
      <c r="R816" s="158">
        <v>0.99282296650717705</v>
      </c>
      <c r="S816" s="159">
        <v>35</v>
      </c>
      <c r="T816" s="159">
        <v>62</v>
      </c>
      <c r="U816" s="159">
        <v>43</v>
      </c>
      <c r="V816" s="159">
        <v>68</v>
      </c>
      <c r="W816" s="159">
        <v>72</v>
      </c>
      <c r="X816" s="157">
        <v>20.9</v>
      </c>
    </row>
    <row r="817" spans="1:24" s="154" customFormat="1" ht="11.35">
      <c r="A817" s="152">
        <v>804</v>
      </c>
      <c r="B817" s="152">
        <v>168</v>
      </c>
      <c r="C817" s="152">
        <v>12663</v>
      </c>
      <c r="D817" s="153">
        <v>90.45</v>
      </c>
      <c r="E817" s="153">
        <v>36.816153203324312</v>
      </c>
      <c r="F817" s="155">
        <v>13117.986000000003</v>
      </c>
      <c r="G817" s="155">
        <v>293160.21570000012</v>
      </c>
      <c r="H817" s="155">
        <v>2094.0015407142864</v>
      </c>
      <c r="I817" s="155">
        <v>3053.2401866810628</v>
      </c>
      <c r="J817" s="155">
        <v>1600</v>
      </c>
      <c r="K817" s="155">
        <v>177550</v>
      </c>
      <c r="L817" s="155">
        <v>1268.2142857142858</v>
      </c>
      <c r="M817" s="155">
        <v>257.35306727004257</v>
      </c>
      <c r="N817" s="156">
        <v>0</v>
      </c>
      <c r="O817" s="156">
        <v>0</v>
      </c>
      <c r="P817" s="156">
        <v>0</v>
      </c>
      <c r="Q817" s="156">
        <v>0</v>
      </c>
      <c r="R817" s="158">
        <v>1</v>
      </c>
      <c r="S817" s="159">
        <v>23</v>
      </c>
      <c r="T817" s="159">
        <v>73</v>
      </c>
      <c r="U817" s="159">
        <v>44</v>
      </c>
      <c r="V817" s="159">
        <v>71</v>
      </c>
      <c r="W817" s="159">
        <v>69</v>
      </c>
      <c r="X817" s="157">
        <v>20.6</v>
      </c>
    </row>
    <row r="818" spans="1:24" s="154" customFormat="1" ht="11.35">
      <c r="A818" s="152">
        <v>805</v>
      </c>
      <c r="B818" s="152">
        <v>171</v>
      </c>
      <c r="C818" s="152">
        <v>12150</v>
      </c>
      <c r="D818" s="153">
        <v>86.785714285714292</v>
      </c>
      <c r="E818" s="153">
        <v>44.317329496831476</v>
      </c>
      <c r="F818" s="155">
        <v>15259.698000000002</v>
      </c>
      <c r="G818" s="155">
        <v>348984.53389999992</v>
      </c>
      <c r="H818" s="155">
        <v>2492.7466707142853</v>
      </c>
      <c r="I818" s="155">
        <v>3793.7103978922619</v>
      </c>
      <c r="J818" s="155">
        <v>1600</v>
      </c>
      <c r="K818" s="155">
        <v>176550</v>
      </c>
      <c r="L818" s="155">
        <v>1261.0714285714287</v>
      </c>
      <c r="M818" s="155">
        <v>294.86418390096969</v>
      </c>
      <c r="N818" s="156">
        <v>0</v>
      </c>
      <c r="O818" s="156">
        <v>0</v>
      </c>
      <c r="P818" s="156">
        <v>0</v>
      </c>
      <c r="Q818" s="156">
        <v>0</v>
      </c>
      <c r="R818" s="158">
        <v>1</v>
      </c>
      <c r="S818" s="159">
        <v>35</v>
      </c>
      <c r="T818" s="159">
        <v>53</v>
      </c>
      <c r="U818" s="159">
        <v>52</v>
      </c>
      <c r="V818" s="159">
        <v>59</v>
      </c>
      <c r="W818" s="159">
        <v>81</v>
      </c>
      <c r="X818" s="157">
        <v>20.8</v>
      </c>
    </row>
    <row r="819" spans="1:24" s="154" customFormat="1" ht="11.35">
      <c r="A819" s="152">
        <v>806</v>
      </c>
      <c r="B819" s="152">
        <v>177</v>
      </c>
      <c r="C819" s="152">
        <v>13998</v>
      </c>
      <c r="D819" s="153">
        <v>99.98571428571428</v>
      </c>
      <c r="E819" s="153">
        <v>61.264843829183008</v>
      </c>
      <c r="F819" s="155">
        <v>14991.984000000002</v>
      </c>
      <c r="G819" s="155">
        <v>345325.77589999989</v>
      </c>
      <c r="H819" s="155">
        <v>2466.6126849999991</v>
      </c>
      <c r="I819" s="155">
        <v>3596.6005907109607</v>
      </c>
      <c r="J819" s="155">
        <v>1600</v>
      </c>
      <c r="K819" s="155">
        <v>180150</v>
      </c>
      <c r="L819" s="155">
        <v>1286.7857142857142</v>
      </c>
      <c r="M819" s="155">
        <v>279.94158655116081</v>
      </c>
      <c r="N819" s="156">
        <v>0</v>
      </c>
      <c r="O819" s="156">
        <v>0</v>
      </c>
      <c r="P819" s="156">
        <v>0</v>
      </c>
      <c r="Q819" s="156">
        <v>0</v>
      </c>
      <c r="R819" s="158">
        <v>1</v>
      </c>
      <c r="S819" s="159">
        <v>27</v>
      </c>
      <c r="T819" s="159">
        <v>59</v>
      </c>
      <c r="U819" s="159">
        <v>54</v>
      </c>
      <c r="V819" s="159">
        <v>67</v>
      </c>
      <c r="W819" s="159">
        <v>73</v>
      </c>
      <c r="X819" s="157">
        <v>20.6</v>
      </c>
    </row>
    <row r="820" spans="1:24" s="154" customFormat="1" ht="11.35">
      <c r="A820" s="152">
        <v>807</v>
      </c>
      <c r="B820" s="152">
        <v>132</v>
      </c>
      <c r="C820" s="152">
        <v>8565</v>
      </c>
      <c r="D820" s="153">
        <v>61.178571428571431</v>
      </c>
      <c r="E820" s="153">
        <v>45.479739794302375</v>
      </c>
      <c r="F820" s="155">
        <v>11511.702000000001</v>
      </c>
      <c r="G820" s="155">
        <v>256141.3187</v>
      </c>
      <c r="H820" s="155">
        <v>1829.5808478571428</v>
      </c>
      <c r="I820" s="155">
        <v>2924.2317471589831</v>
      </c>
      <c r="J820" s="155">
        <v>1600</v>
      </c>
      <c r="K820" s="155">
        <v>180700</v>
      </c>
      <c r="L820" s="155">
        <v>1290.7142857142858</v>
      </c>
      <c r="M820" s="155">
        <v>291.39861906010054</v>
      </c>
      <c r="N820" s="156">
        <v>6</v>
      </c>
      <c r="O820" s="156">
        <v>6</v>
      </c>
      <c r="P820" s="156">
        <v>4.2857142857142858E-2</v>
      </c>
      <c r="Q820" s="156">
        <v>0.50709255283710997</v>
      </c>
      <c r="R820" s="158">
        <v>0.99506172839506168</v>
      </c>
      <c r="S820" s="159">
        <v>30</v>
      </c>
      <c r="T820" s="159">
        <v>52</v>
      </c>
      <c r="U820" s="159">
        <v>58</v>
      </c>
      <c r="V820" s="159">
        <v>58</v>
      </c>
      <c r="W820" s="159">
        <v>82</v>
      </c>
      <c r="X820" s="157">
        <v>20.25</v>
      </c>
    </row>
    <row r="821" spans="1:24" s="154" customFormat="1" ht="11.35">
      <c r="A821" s="152">
        <v>808</v>
      </c>
      <c r="B821" s="152">
        <v>243</v>
      </c>
      <c r="C821" s="152">
        <v>16869</v>
      </c>
      <c r="D821" s="153">
        <v>120.49285714285715</v>
      </c>
      <c r="E821" s="153">
        <v>64.596533798868535</v>
      </c>
      <c r="F821" s="155">
        <v>21684.834000000003</v>
      </c>
      <c r="G821" s="155">
        <v>422843.85190000013</v>
      </c>
      <c r="H821" s="155">
        <v>3020.3132278571438</v>
      </c>
      <c r="I821" s="155">
        <v>4420.4429778368849</v>
      </c>
      <c r="J821" s="155">
        <v>1600</v>
      </c>
      <c r="K821" s="155">
        <v>182400</v>
      </c>
      <c r="L821" s="155">
        <v>1302.8571428571429</v>
      </c>
      <c r="M821" s="155">
        <v>275.87476492030856</v>
      </c>
      <c r="N821" s="156">
        <v>0</v>
      </c>
      <c r="O821" s="156">
        <v>0</v>
      </c>
      <c r="P821" s="156">
        <v>0</v>
      </c>
      <c r="Q821" s="156">
        <v>0</v>
      </c>
      <c r="R821" s="158">
        <v>1</v>
      </c>
      <c r="S821" s="159">
        <v>24</v>
      </c>
      <c r="T821" s="159">
        <v>59</v>
      </c>
      <c r="U821" s="159">
        <v>57</v>
      </c>
      <c r="V821" s="159">
        <v>81</v>
      </c>
      <c r="W821" s="159">
        <v>59</v>
      </c>
      <c r="X821" s="157">
        <v>21.05</v>
      </c>
    </row>
    <row r="822" spans="1:24" s="154" customFormat="1" ht="11.35">
      <c r="A822" s="152">
        <v>809</v>
      </c>
      <c r="B822" s="152">
        <v>207</v>
      </c>
      <c r="C822" s="152">
        <v>14592</v>
      </c>
      <c r="D822" s="153">
        <v>104.22857142857143</v>
      </c>
      <c r="E822" s="153">
        <v>57.968528159142593</v>
      </c>
      <c r="F822" s="155">
        <v>16865.982000000004</v>
      </c>
      <c r="G822" s="155">
        <v>396041.21860000002</v>
      </c>
      <c r="H822" s="155">
        <v>2828.8658471428571</v>
      </c>
      <c r="I822" s="155">
        <v>4229.1720849160183</v>
      </c>
      <c r="J822" s="155">
        <v>1600</v>
      </c>
      <c r="K822" s="155">
        <v>182650</v>
      </c>
      <c r="L822" s="155">
        <v>1304.6428571428571</v>
      </c>
      <c r="M822" s="155">
        <v>266.05946950920384</v>
      </c>
      <c r="N822" s="156">
        <v>3</v>
      </c>
      <c r="O822" s="156">
        <v>3</v>
      </c>
      <c r="P822" s="156">
        <v>2.1428571428571429E-2</v>
      </c>
      <c r="Q822" s="156">
        <v>0.25354627641855498</v>
      </c>
      <c r="R822" s="158">
        <v>0.99759036144578306</v>
      </c>
      <c r="S822" s="159">
        <v>21</v>
      </c>
      <c r="T822" s="159">
        <v>64</v>
      </c>
      <c r="U822" s="159">
        <v>55</v>
      </c>
      <c r="V822" s="159">
        <v>66</v>
      </c>
      <c r="W822" s="159">
        <v>74</v>
      </c>
      <c r="X822" s="157">
        <v>20.75</v>
      </c>
    </row>
    <row r="823" spans="1:24" s="154" customFormat="1" ht="11.35">
      <c r="A823" s="152">
        <v>810</v>
      </c>
      <c r="B823" s="152">
        <v>138</v>
      </c>
      <c r="C823" s="152">
        <v>10158</v>
      </c>
      <c r="D823" s="153">
        <v>72.557142857142864</v>
      </c>
      <c r="E823" s="153">
        <v>45.419748411179476</v>
      </c>
      <c r="F823" s="155">
        <v>12047.130000000001</v>
      </c>
      <c r="G823" s="155">
        <v>273803.00620000012</v>
      </c>
      <c r="H823" s="155">
        <v>1955.7357585714294</v>
      </c>
      <c r="I823" s="155">
        <v>3052.7355869992375</v>
      </c>
      <c r="J823" s="155">
        <v>1600</v>
      </c>
      <c r="K823" s="155">
        <v>175700</v>
      </c>
      <c r="L823" s="155">
        <v>1255</v>
      </c>
      <c r="M823" s="155">
        <v>288.65228889598654</v>
      </c>
      <c r="N823" s="156">
        <v>3</v>
      </c>
      <c r="O823" s="156">
        <v>9</v>
      </c>
      <c r="P823" s="156">
        <v>6.4285714285714279E-2</v>
      </c>
      <c r="Q823" s="156">
        <v>0.43598419689059265</v>
      </c>
      <c r="R823" s="158">
        <v>0.9926829268292684</v>
      </c>
      <c r="S823" s="159">
        <v>34</v>
      </c>
      <c r="T823" s="159">
        <v>57</v>
      </c>
      <c r="U823" s="159">
        <v>49</v>
      </c>
      <c r="V823" s="159">
        <v>62</v>
      </c>
      <c r="W823" s="159">
        <v>78</v>
      </c>
      <c r="X823" s="157">
        <v>20.5</v>
      </c>
    </row>
    <row r="824" spans="1:24" s="154" customFormat="1" ht="11.35">
      <c r="A824" s="152">
        <v>811</v>
      </c>
      <c r="B824" s="152">
        <v>171</v>
      </c>
      <c r="C824" s="152">
        <v>11562</v>
      </c>
      <c r="D824" s="153">
        <v>82.585714285714289</v>
      </c>
      <c r="E824" s="153">
        <v>59.548781250391585</v>
      </c>
      <c r="F824" s="155">
        <v>14188.842000000002</v>
      </c>
      <c r="G824" s="155">
        <v>263012.64470000006</v>
      </c>
      <c r="H824" s="155">
        <v>1878.6617478571434</v>
      </c>
      <c r="I824" s="155">
        <v>3139.2715868618634</v>
      </c>
      <c r="J824" s="155">
        <v>1600</v>
      </c>
      <c r="K824" s="155">
        <v>175250</v>
      </c>
      <c r="L824" s="155">
        <v>1251.7857142857142</v>
      </c>
      <c r="M824" s="155">
        <v>283.69420119990139</v>
      </c>
      <c r="N824" s="156">
        <v>6</v>
      </c>
      <c r="O824" s="156">
        <v>9</v>
      </c>
      <c r="P824" s="156">
        <v>6.4285714285714279E-2</v>
      </c>
      <c r="Q824" s="156">
        <v>0.56531285392783426</v>
      </c>
      <c r="R824" s="158">
        <v>0.99261083743842371</v>
      </c>
      <c r="S824" s="159">
        <v>33</v>
      </c>
      <c r="T824" s="159">
        <v>60</v>
      </c>
      <c r="U824" s="159">
        <v>47</v>
      </c>
      <c r="V824" s="159">
        <v>74</v>
      </c>
      <c r="W824" s="159">
        <v>66</v>
      </c>
      <c r="X824" s="157">
        <v>20.3</v>
      </c>
    </row>
    <row r="825" spans="1:24" s="154" customFormat="1" ht="11.35">
      <c r="A825" s="152">
        <v>812</v>
      </c>
      <c r="B825" s="152">
        <v>123</v>
      </c>
      <c r="C825" s="152">
        <v>7584</v>
      </c>
      <c r="D825" s="153">
        <v>54.171428571428571</v>
      </c>
      <c r="E825" s="153">
        <v>33.522234188592819</v>
      </c>
      <c r="F825" s="155">
        <v>9905.4180000000015</v>
      </c>
      <c r="G825" s="155">
        <v>201494.94210000004</v>
      </c>
      <c r="H825" s="155">
        <v>1439.2495864285718</v>
      </c>
      <c r="I825" s="155">
        <v>2119.9031512826541</v>
      </c>
      <c r="J825" s="155">
        <v>1600</v>
      </c>
      <c r="K825" s="155">
        <v>182350</v>
      </c>
      <c r="L825" s="155">
        <v>1302.5</v>
      </c>
      <c r="M825" s="155">
        <v>272.30200383942093</v>
      </c>
      <c r="N825" s="156">
        <v>3</v>
      </c>
      <c r="O825" s="156">
        <v>6</v>
      </c>
      <c r="P825" s="156">
        <v>4.2857142857142858E-2</v>
      </c>
      <c r="Q825" s="156">
        <v>0.35727643956068428</v>
      </c>
      <c r="R825" s="158">
        <v>0.99512195121951208</v>
      </c>
      <c r="S825" s="159">
        <v>23</v>
      </c>
      <c r="T825" s="159">
        <v>61</v>
      </c>
      <c r="U825" s="159">
        <v>56</v>
      </c>
      <c r="V825" s="159">
        <v>73</v>
      </c>
      <c r="W825" s="159">
        <v>67</v>
      </c>
      <c r="X825" s="157">
        <v>20.5</v>
      </c>
    </row>
    <row r="826" spans="1:24" s="154" customFormat="1" ht="11.35">
      <c r="A826" s="152">
        <v>813</v>
      </c>
      <c r="B826" s="152">
        <v>267</v>
      </c>
      <c r="C826" s="152">
        <v>19515</v>
      </c>
      <c r="D826" s="153">
        <v>139.39285714285714</v>
      </c>
      <c r="E826" s="153">
        <v>69.70014878018155</v>
      </c>
      <c r="F826" s="155">
        <v>23558.832000000002</v>
      </c>
      <c r="G826" s="155">
        <v>505469.3161000004</v>
      </c>
      <c r="H826" s="155">
        <v>3610.4951150000029</v>
      </c>
      <c r="I826" s="155">
        <v>5499.3379470378713</v>
      </c>
      <c r="J826" s="155">
        <v>1600</v>
      </c>
      <c r="K826" s="155">
        <v>178900</v>
      </c>
      <c r="L826" s="155">
        <v>1277.8571428571429</v>
      </c>
      <c r="M826" s="155">
        <v>272.69448399864774</v>
      </c>
      <c r="N826" s="156">
        <v>0</v>
      </c>
      <c r="O826" s="156">
        <v>0</v>
      </c>
      <c r="P826" s="156">
        <v>0</v>
      </c>
      <c r="Q826" s="156">
        <v>0</v>
      </c>
      <c r="R826" s="158">
        <v>1</v>
      </c>
      <c r="S826" s="159">
        <v>26</v>
      </c>
      <c r="T826" s="159">
        <v>64</v>
      </c>
      <c r="U826" s="159">
        <v>50</v>
      </c>
      <c r="V826" s="159">
        <v>74</v>
      </c>
      <c r="W826" s="159">
        <v>66</v>
      </c>
      <c r="X826" s="157">
        <v>20.350000000000001</v>
      </c>
    </row>
    <row r="827" spans="1:24" s="154" customFormat="1" ht="11.35">
      <c r="A827" s="152">
        <v>814</v>
      </c>
      <c r="B827" s="152">
        <v>132</v>
      </c>
      <c r="C827" s="152">
        <v>8040</v>
      </c>
      <c r="D827" s="153">
        <v>57.428571428571431</v>
      </c>
      <c r="E827" s="153">
        <v>45.577689679333822</v>
      </c>
      <c r="F827" s="155">
        <v>11511.702000000001</v>
      </c>
      <c r="G827" s="155">
        <v>157774.27130000008</v>
      </c>
      <c r="H827" s="155">
        <v>1126.9590807142863</v>
      </c>
      <c r="I827" s="155">
        <v>2221.7134434016671</v>
      </c>
      <c r="J827" s="155">
        <v>1600</v>
      </c>
      <c r="K827" s="155">
        <v>167950</v>
      </c>
      <c r="L827" s="155">
        <v>1199.6428571428571</v>
      </c>
      <c r="M827" s="155">
        <v>271.12186517496264</v>
      </c>
      <c r="N827" s="156">
        <v>3</v>
      </c>
      <c r="O827" s="156">
        <v>12</v>
      </c>
      <c r="P827" s="156">
        <v>8.5714285714285715E-2</v>
      </c>
      <c r="Q827" s="156">
        <v>0.50159048167328846</v>
      </c>
      <c r="R827" s="158">
        <v>0.99</v>
      </c>
      <c r="S827" s="159">
        <v>39</v>
      </c>
      <c r="T827" s="159">
        <v>67</v>
      </c>
      <c r="U827" s="159">
        <v>34</v>
      </c>
      <c r="V827" s="159">
        <v>74</v>
      </c>
      <c r="W827" s="159">
        <v>66</v>
      </c>
      <c r="X827" s="157">
        <v>20</v>
      </c>
    </row>
    <row r="828" spans="1:24" s="154" customFormat="1" ht="11.35">
      <c r="A828" s="152">
        <v>815</v>
      </c>
      <c r="B828" s="152">
        <v>165</v>
      </c>
      <c r="C828" s="152">
        <v>9213</v>
      </c>
      <c r="D828" s="153">
        <v>65.807142857142864</v>
      </c>
      <c r="E828" s="153">
        <v>45.08870496608894</v>
      </c>
      <c r="F828" s="155">
        <v>14188.842000000002</v>
      </c>
      <c r="G828" s="155">
        <v>209581.39220000003</v>
      </c>
      <c r="H828" s="155">
        <v>1497.0099442857145</v>
      </c>
      <c r="I828" s="155">
        <v>2303.1622969924319</v>
      </c>
      <c r="J828" s="155">
        <v>1600</v>
      </c>
      <c r="K828" s="155">
        <v>179200</v>
      </c>
      <c r="L828" s="155">
        <v>1280</v>
      </c>
      <c r="M828" s="155">
        <v>266.66067139543605</v>
      </c>
      <c r="N828" s="156">
        <v>3</v>
      </c>
      <c r="O828" s="156">
        <v>6</v>
      </c>
      <c r="P828" s="156">
        <v>4.2857142857142858E-2</v>
      </c>
      <c r="Q828" s="156">
        <v>0.35727643956068428</v>
      </c>
      <c r="R828" s="158">
        <v>0.99506172839506168</v>
      </c>
      <c r="S828" s="159">
        <v>24</v>
      </c>
      <c r="T828" s="159">
        <v>67</v>
      </c>
      <c r="U828" s="159">
        <v>49</v>
      </c>
      <c r="V828" s="159">
        <v>68</v>
      </c>
      <c r="W828" s="159">
        <v>72</v>
      </c>
      <c r="X828" s="157">
        <v>20.25</v>
      </c>
    </row>
    <row r="829" spans="1:24" s="154" customFormat="1" ht="11.35">
      <c r="A829" s="152">
        <v>816</v>
      </c>
      <c r="B829" s="152">
        <v>114</v>
      </c>
      <c r="C829" s="152">
        <v>10425</v>
      </c>
      <c r="D829" s="153">
        <v>74.464285714285708</v>
      </c>
      <c r="E829" s="153">
        <v>31.688322682814164</v>
      </c>
      <c r="F829" s="155">
        <v>9102.2760000000017</v>
      </c>
      <c r="G829" s="155">
        <v>181884.89160000021</v>
      </c>
      <c r="H829" s="155">
        <v>1299.1777971428587</v>
      </c>
      <c r="I829" s="155">
        <v>1703.4653054138143</v>
      </c>
      <c r="J829" s="155">
        <v>1600</v>
      </c>
      <c r="K829" s="155">
        <v>178250</v>
      </c>
      <c r="L829" s="155">
        <v>1273.2142857142858</v>
      </c>
      <c r="M829" s="155">
        <v>252.49907146247915</v>
      </c>
      <c r="N829" s="156">
        <v>0</v>
      </c>
      <c r="O829" s="156">
        <v>0</v>
      </c>
      <c r="P829" s="156">
        <v>0</v>
      </c>
      <c r="Q829" s="156">
        <v>0</v>
      </c>
      <c r="R829" s="158">
        <v>1</v>
      </c>
      <c r="S829" s="159">
        <v>21</v>
      </c>
      <c r="T829" s="159">
        <v>75</v>
      </c>
      <c r="U829" s="159">
        <v>44</v>
      </c>
      <c r="V829" s="159">
        <v>81</v>
      </c>
      <c r="W829" s="159">
        <v>59</v>
      </c>
      <c r="X829" s="157">
        <v>20.149999999999999</v>
      </c>
    </row>
    <row r="830" spans="1:24" s="154" customFormat="1" ht="11.35">
      <c r="A830" s="152">
        <v>817</v>
      </c>
      <c r="B830" s="152">
        <v>261</v>
      </c>
      <c r="C830" s="152">
        <v>14154</v>
      </c>
      <c r="D830" s="153">
        <v>101.1</v>
      </c>
      <c r="E830" s="153">
        <v>68.090534315052579</v>
      </c>
      <c r="F830" s="155">
        <v>16062.840000000002</v>
      </c>
      <c r="G830" s="155">
        <v>349762.39179999998</v>
      </c>
      <c r="H830" s="155">
        <v>2498.3027985714284</v>
      </c>
      <c r="I830" s="155">
        <v>3491.7095540011151</v>
      </c>
      <c r="J830" s="155">
        <v>1600</v>
      </c>
      <c r="K830" s="155">
        <v>184350</v>
      </c>
      <c r="L830" s="155">
        <v>1316.7857142857142</v>
      </c>
      <c r="M830" s="155">
        <v>248.27539784631318</v>
      </c>
      <c r="N830" s="156">
        <v>3</v>
      </c>
      <c r="O830" s="156">
        <v>3</v>
      </c>
      <c r="P830" s="156">
        <v>2.1428571428571429E-2</v>
      </c>
      <c r="Q830" s="156">
        <v>0.25354627641855498</v>
      </c>
      <c r="R830" s="158">
        <v>0.99764705882352933</v>
      </c>
      <c r="S830" s="159">
        <v>15</v>
      </c>
      <c r="T830" s="159">
        <v>71</v>
      </c>
      <c r="U830" s="159">
        <v>54</v>
      </c>
      <c r="V830" s="159">
        <v>71</v>
      </c>
      <c r="W830" s="159">
        <v>69</v>
      </c>
      <c r="X830" s="157">
        <v>21.25</v>
      </c>
    </row>
    <row r="831" spans="1:24" s="154" customFormat="1" ht="11.35">
      <c r="A831" s="152">
        <v>818</v>
      </c>
      <c r="B831" s="152">
        <v>168</v>
      </c>
      <c r="C831" s="152">
        <v>11544</v>
      </c>
      <c r="D831" s="153">
        <v>82.457142857142856</v>
      </c>
      <c r="E831" s="153">
        <v>53.193602069520765</v>
      </c>
      <c r="F831" s="155">
        <v>13921.128000000002</v>
      </c>
      <c r="G831" s="155">
        <v>272398.99499999988</v>
      </c>
      <c r="H831" s="155">
        <v>1945.7071071428563</v>
      </c>
      <c r="I831" s="155">
        <v>3305.6736971479227</v>
      </c>
      <c r="J831" s="155">
        <v>1600</v>
      </c>
      <c r="K831" s="155">
        <v>171700</v>
      </c>
      <c r="L831" s="155">
        <v>1226.4285714285713</v>
      </c>
      <c r="M831" s="155">
        <v>272.30978822020796</v>
      </c>
      <c r="N831" s="156">
        <v>6</v>
      </c>
      <c r="O831" s="156">
        <v>6</v>
      </c>
      <c r="P831" s="156">
        <v>4.2857142857142858E-2</v>
      </c>
      <c r="Q831" s="156">
        <v>0.50709255283710997</v>
      </c>
      <c r="R831" s="158">
        <v>0.99516908212560384</v>
      </c>
      <c r="S831" s="159">
        <v>34</v>
      </c>
      <c r="T831" s="159">
        <v>67</v>
      </c>
      <c r="U831" s="159">
        <v>39</v>
      </c>
      <c r="V831" s="159">
        <v>75</v>
      </c>
      <c r="W831" s="159">
        <v>65</v>
      </c>
      <c r="X831" s="157">
        <v>20.7</v>
      </c>
    </row>
    <row r="832" spans="1:24" s="154" customFormat="1" ht="11.35">
      <c r="A832" s="152">
        <v>819</v>
      </c>
      <c r="B832" s="152">
        <v>159</v>
      </c>
      <c r="C832" s="152">
        <v>11886</v>
      </c>
      <c r="D832" s="153">
        <v>84.9</v>
      </c>
      <c r="E832" s="153">
        <v>34.344488420881831</v>
      </c>
      <c r="F832" s="155">
        <v>13653.414000000002</v>
      </c>
      <c r="G832" s="155">
        <v>274679.02589999995</v>
      </c>
      <c r="H832" s="155">
        <v>1961.9930421428569</v>
      </c>
      <c r="I832" s="155">
        <v>2790.5869169710868</v>
      </c>
      <c r="J832" s="155">
        <v>1600</v>
      </c>
      <c r="K832" s="155">
        <v>180400</v>
      </c>
      <c r="L832" s="155">
        <v>1288.5714285714287</v>
      </c>
      <c r="M832" s="155">
        <v>270.3809500882162</v>
      </c>
      <c r="N832" s="156">
        <v>0</v>
      </c>
      <c r="O832" s="156">
        <v>0</v>
      </c>
      <c r="P832" s="156">
        <v>0</v>
      </c>
      <c r="Q832" s="156">
        <v>0</v>
      </c>
      <c r="R832" s="158">
        <v>1</v>
      </c>
      <c r="S832" s="159">
        <v>24</v>
      </c>
      <c r="T832" s="159">
        <v>64</v>
      </c>
      <c r="U832" s="159">
        <v>52</v>
      </c>
      <c r="V832" s="159">
        <v>75</v>
      </c>
      <c r="W832" s="159">
        <v>65</v>
      </c>
      <c r="X832" s="157">
        <v>20.5</v>
      </c>
    </row>
    <row r="833" spans="1:24" s="154" customFormat="1" ht="11.35">
      <c r="A833" s="152">
        <v>820</v>
      </c>
      <c r="B833" s="152">
        <v>174</v>
      </c>
      <c r="C833" s="152">
        <v>11319</v>
      </c>
      <c r="D833" s="153">
        <v>80.849999999999994</v>
      </c>
      <c r="E833" s="153">
        <v>55.674661971237065</v>
      </c>
      <c r="F833" s="155">
        <v>14724.270000000002</v>
      </c>
      <c r="G833" s="155">
        <v>269614.76940000005</v>
      </c>
      <c r="H833" s="155">
        <v>1925.8197814285718</v>
      </c>
      <c r="I833" s="155">
        <v>2985.2190191435548</v>
      </c>
      <c r="J833" s="155">
        <v>1600</v>
      </c>
      <c r="K833" s="155">
        <v>178000</v>
      </c>
      <c r="L833" s="155">
        <v>1271.4285714285713</v>
      </c>
      <c r="M833" s="155">
        <v>262.60611812850084</v>
      </c>
      <c r="N833" s="156">
        <v>0</v>
      </c>
      <c r="O833" s="156">
        <v>0</v>
      </c>
      <c r="P833" s="156">
        <v>0</v>
      </c>
      <c r="Q833" s="156">
        <v>0</v>
      </c>
      <c r="R833" s="158">
        <v>1</v>
      </c>
      <c r="S833" s="159">
        <v>24</v>
      </c>
      <c r="T833" s="159">
        <v>70</v>
      </c>
      <c r="U833" s="159">
        <v>46</v>
      </c>
      <c r="V833" s="159">
        <v>70</v>
      </c>
      <c r="W833" s="159">
        <v>70</v>
      </c>
      <c r="X833" s="157">
        <v>20.05</v>
      </c>
    </row>
    <row r="834" spans="1:24" s="154" customFormat="1" ht="11.35">
      <c r="A834" s="152">
        <v>821</v>
      </c>
      <c r="B834" s="152">
        <v>84</v>
      </c>
      <c r="C834" s="152">
        <v>5673</v>
      </c>
      <c r="D834" s="153">
        <v>40.521428571428572</v>
      </c>
      <c r="E834" s="153">
        <v>21.70351821665033</v>
      </c>
      <c r="F834" s="155">
        <v>5621.9940000000006</v>
      </c>
      <c r="G834" s="155">
        <v>122514.85020000002</v>
      </c>
      <c r="H834" s="155">
        <v>875.10607285714298</v>
      </c>
      <c r="I834" s="155">
        <v>1331.0400431071348</v>
      </c>
      <c r="J834" s="155">
        <v>1600</v>
      </c>
      <c r="K834" s="155">
        <v>171500</v>
      </c>
      <c r="L834" s="155">
        <v>1225</v>
      </c>
      <c r="M834" s="155">
        <v>257.09360610905566</v>
      </c>
      <c r="N834" s="156">
        <v>0</v>
      </c>
      <c r="O834" s="156">
        <v>0</v>
      </c>
      <c r="P834" s="156">
        <v>0</v>
      </c>
      <c r="Q834" s="156">
        <v>0</v>
      </c>
      <c r="R834" s="158">
        <v>1</v>
      </c>
      <c r="S834" s="159">
        <v>30</v>
      </c>
      <c r="T834" s="159">
        <v>75</v>
      </c>
      <c r="U834" s="159">
        <v>35</v>
      </c>
      <c r="V834" s="159">
        <v>63</v>
      </c>
      <c r="W834" s="159">
        <v>77</v>
      </c>
      <c r="X834" s="157">
        <v>19.2</v>
      </c>
    </row>
    <row r="835" spans="1:24" s="154" customFormat="1" ht="11.35">
      <c r="A835" s="152">
        <v>822</v>
      </c>
      <c r="B835" s="152">
        <v>111</v>
      </c>
      <c r="C835" s="152">
        <v>7473</v>
      </c>
      <c r="D835" s="153">
        <v>53.378571428571426</v>
      </c>
      <c r="E835" s="153">
        <v>34.046829336555838</v>
      </c>
      <c r="F835" s="155">
        <v>9905.4180000000015</v>
      </c>
      <c r="G835" s="155">
        <v>181554.71100000007</v>
      </c>
      <c r="H835" s="155">
        <v>1296.8193642857148</v>
      </c>
      <c r="I835" s="155">
        <v>2098.8676875003293</v>
      </c>
      <c r="J835" s="155">
        <v>1600</v>
      </c>
      <c r="K835" s="155">
        <v>175200</v>
      </c>
      <c r="L835" s="155">
        <v>1251.4285714285713</v>
      </c>
      <c r="M835" s="155">
        <v>280.15558737000987</v>
      </c>
      <c r="N835" s="156">
        <v>3</v>
      </c>
      <c r="O835" s="156">
        <v>9</v>
      </c>
      <c r="P835" s="156">
        <v>6.4285714285714279E-2</v>
      </c>
      <c r="Q835" s="156">
        <v>0.43598419689059265</v>
      </c>
      <c r="R835" s="158">
        <v>0.9926829268292684</v>
      </c>
      <c r="S835" s="159">
        <v>32</v>
      </c>
      <c r="T835" s="159">
        <v>62</v>
      </c>
      <c r="U835" s="159">
        <v>46</v>
      </c>
      <c r="V835" s="159">
        <v>71</v>
      </c>
      <c r="W835" s="159">
        <v>69</v>
      </c>
      <c r="X835" s="157">
        <v>20.5</v>
      </c>
    </row>
    <row r="836" spans="1:24" s="154" customFormat="1" ht="11.35">
      <c r="A836" s="152">
        <v>823</v>
      </c>
      <c r="B836" s="152">
        <v>204</v>
      </c>
      <c r="C836" s="152">
        <v>15999</v>
      </c>
      <c r="D836" s="153">
        <v>114.27857142857142</v>
      </c>
      <c r="E836" s="153">
        <v>55.606669526111958</v>
      </c>
      <c r="F836" s="155">
        <v>17133.696000000004</v>
      </c>
      <c r="G836" s="155">
        <v>369057.13470000017</v>
      </c>
      <c r="H836" s="155">
        <v>2636.1223907142871</v>
      </c>
      <c r="I836" s="155">
        <v>3857.6721196351637</v>
      </c>
      <c r="J836" s="155">
        <v>1600</v>
      </c>
      <c r="K836" s="155">
        <v>175900</v>
      </c>
      <c r="L836" s="155">
        <v>1256.4285714285713</v>
      </c>
      <c r="M836" s="155">
        <v>276.00977833937657</v>
      </c>
      <c r="N836" s="156">
        <v>3</v>
      </c>
      <c r="O836" s="156">
        <v>6</v>
      </c>
      <c r="P836" s="156">
        <v>4.2857142857142858E-2</v>
      </c>
      <c r="Q836" s="156">
        <v>0.35727643956068428</v>
      </c>
      <c r="R836" s="158">
        <v>0.99515738498789341</v>
      </c>
      <c r="S836" s="159">
        <v>30</v>
      </c>
      <c r="T836" s="159">
        <v>64</v>
      </c>
      <c r="U836" s="159">
        <v>46</v>
      </c>
      <c r="V836" s="159">
        <v>65</v>
      </c>
      <c r="W836" s="159">
        <v>75</v>
      </c>
      <c r="X836" s="157">
        <v>20.65</v>
      </c>
    </row>
    <row r="837" spans="1:24" s="154" customFormat="1" ht="11.35">
      <c r="A837" s="152">
        <v>824</v>
      </c>
      <c r="B837" s="152">
        <v>219</v>
      </c>
      <c r="C837" s="152">
        <v>17277</v>
      </c>
      <c r="D837" s="153">
        <v>123.40714285714286</v>
      </c>
      <c r="E837" s="153">
        <v>70.76019858655161</v>
      </c>
      <c r="F837" s="155">
        <v>18739.980000000003</v>
      </c>
      <c r="G837" s="155">
        <v>425244.35410000017</v>
      </c>
      <c r="H837" s="155">
        <v>3037.4596721428584</v>
      </c>
      <c r="I837" s="155">
        <v>4249.2881946577891</v>
      </c>
      <c r="J837" s="155">
        <v>1600</v>
      </c>
      <c r="K837" s="155">
        <v>175900</v>
      </c>
      <c r="L837" s="155">
        <v>1256.4285714285713</v>
      </c>
      <c r="M837" s="155">
        <v>276.00977833937657</v>
      </c>
      <c r="N837" s="156">
        <v>3</v>
      </c>
      <c r="O837" s="156">
        <v>3</v>
      </c>
      <c r="P837" s="156">
        <v>2.1428571428571429E-2</v>
      </c>
      <c r="Q837" s="156">
        <v>0.25354627641855498</v>
      </c>
      <c r="R837" s="158">
        <v>0.99753086419753079</v>
      </c>
      <c r="S837" s="159">
        <v>30</v>
      </c>
      <c r="T837" s="159">
        <v>64</v>
      </c>
      <c r="U837" s="159">
        <v>46</v>
      </c>
      <c r="V837" s="159">
        <v>61</v>
      </c>
      <c r="W837" s="159">
        <v>79</v>
      </c>
      <c r="X837" s="157">
        <v>20.25</v>
      </c>
    </row>
    <row r="838" spans="1:24" s="154" customFormat="1" ht="11.35">
      <c r="A838" s="152">
        <v>825</v>
      </c>
      <c r="B838" s="152">
        <v>189</v>
      </c>
      <c r="C838" s="152">
        <v>14382</v>
      </c>
      <c r="D838" s="153">
        <v>102.72857142857143</v>
      </c>
      <c r="E838" s="153">
        <v>59.005284833074676</v>
      </c>
      <c r="F838" s="155">
        <v>16598.268000000004</v>
      </c>
      <c r="G838" s="155">
        <v>390213.9772000002</v>
      </c>
      <c r="H838" s="155">
        <v>2787.2426942857155</v>
      </c>
      <c r="I838" s="155">
        <v>3881.8594484576975</v>
      </c>
      <c r="J838" s="155">
        <v>1600</v>
      </c>
      <c r="K838" s="155">
        <v>178250</v>
      </c>
      <c r="L838" s="155">
        <v>1273.2142857142858</v>
      </c>
      <c r="M838" s="155">
        <v>280.82680562666894</v>
      </c>
      <c r="N838" s="156">
        <v>6</v>
      </c>
      <c r="O838" s="156">
        <v>6</v>
      </c>
      <c r="P838" s="156">
        <v>4.2857142857142858E-2</v>
      </c>
      <c r="Q838" s="156">
        <v>0.50709255283710997</v>
      </c>
      <c r="R838" s="158">
        <v>0.9951923076923076</v>
      </c>
      <c r="S838" s="159">
        <v>29</v>
      </c>
      <c r="T838" s="159">
        <v>60</v>
      </c>
      <c r="U838" s="159">
        <v>51</v>
      </c>
      <c r="V838" s="159">
        <v>70</v>
      </c>
      <c r="W838" s="159">
        <v>70</v>
      </c>
      <c r="X838" s="157">
        <v>20.8</v>
      </c>
    </row>
    <row r="839" spans="1:24" s="154" customFormat="1" ht="11.35">
      <c r="A839" s="152">
        <v>826</v>
      </c>
      <c r="B839" s="152">
        <v>189</v>
      </c>
      <c r="C839" s="152">
        <v>13479</v>
      </c>
      <c r="D839" s="153">
        <v>96.278571428571425</v>
      </c>
      <c r="E839" s="153">
        <v>48.998468315092033</v>
      </c>
      <c r="F839" s="155">
        <v>15795.126000000002</v>
      </c>
      <c r="G839" s="155">
        <v>343158.77979999996</v>
      </c>
      <c r="H839" s="155">
        <v>2451.1341414285712</v>
      </c>
      <c r="I839" s="155">
        <v>3457.5610173561431</v>
      </c>
      <c r="J839" s="155">
        <v>1600</v>
      </c>
      <c r="K839" s="155">
        <v>182050</v>
      </c>
      <c r="L839" s="155">
        <v>1300.3571428571429</v>
      </c>
      <c r="M839" s="155">
        <v>278.38798740489199</v>
      </c>
      <c r="N839" s="156">
        <v>0</v>
      </c>
      <c r="O839" s="156">
        <v>0</v>
      </c>
      <c r="P839" s="156">
        <v>0</v>
      </c>
      <c r="Q839" s="156">
        <v>0</v>
      </c>
      <c r="R839" s="158">
        <v>1</v>
      </c>
      <c r="S839" s="159">
        <v>25</v>
      </c>
      <c r="T839" s="159">
        <v>58</v>
      </c>
      <c r="U839" s="159">
        <v>57</v>
      </c>
      <c r="V839" s="159">
        <v>77</v>
      </c>
      <c r="W839" s="159">
        <v>63</v>
      </c>
      <c r="X839" s="157">
        <v>20.7</v>
      </c>
    </row>
    <row r="840" spans="1:24" s="154" customFormat="1" ht="11.35">
      <c r="A840" s="152">
        <v>827</v>
      </c>
      <c r="B840" s="152">
        <v>225</v>
      </c>
      <c r="C840" s="152">
        <v>16830</v>
      </c>
      <c r="D840" s="153">
        <v>120.21428571428571</v>
      </c>
      <c r="E840" s="153">
        <v>64.112624119034237</v>
      </c>
      <c r="F840" s="155">
        <v>19810.836000000003</v>
      </c>
      <c r="G840" s="155">
        <v>449719.36290000007</v>
      </c>
      <c r="H840" s="155">
        <v>3212.2811635714293</v>
      </c>
      <c r="I840" s="155">
        <v>4945.0985081697954</v>
      </c>
      <c r="J840" s="155">
        <v>1600</v>
      </c>
      <c r="K840" s="155">
        <v>177900</v>
      </c>
      <c r="L840" s="155">
        <v>1270.7142857142858</v>
      </c>
      <c r="M840" s="155">
        <v>283.03250660383537</v>
      </c>
      <c r="N840" s="156">
        <v>0</v>
      </c>
      <c r="O840" s="156">
        <v>0</v>
      </c>
      <c r="P840" s="156">
        <v>0</v>
      </c>
      <c r="Q840" s="156">
        <v>0</v>
      </c>
      <c r="R840" s="158">
        <v>1</v>
      </c>
      <c r="S840" s="159">
        <v>30</v>
      </c>
      <c r="T840" s="159">
        <v>59</v>
      </c>
      <c r="U840" s="159">
        <v>51</v>
      </c>
      <c r="V840" s="159">
        <v>70</v>
      </c>
      <c r="W840" s="159">
        <v>70</v>
      </c>
      <c r="X840" s="157">
        <v>20.149999999999999</v>
      </c>
    </row>
    <row r="841" spans="1:24" s="154" customFormat="1" ht="11.35">
      <c r="A841" s="152">
        <v>828</v>
      </c>
      <c r="B841" s="152">
        <v>90</v>
      </c>
      <c r="C841" s="152">
        <v>7827</v>
      </c>
      <c r="D841" s="153">
        <v>55.907142857142858</v>
      </c>
      <c r="E841" s="153">
        <v>23.644518560652838</v>
      </c>
      <c r="F841" s="155">
        <v>7495.9920000000011</v>
      </c>
      <c r="G841" s="155">
        <v>142649.9175999999</v>
      </c>
      <c r="H841" s="155">
        <v>1018.9279828571422</v>
      </c>
      <c r="I841" s="155">
        <v>1579.4399903246219</v>
      </c>
      <c r="J841" s="155">
        <v>1600</v>
      </c>
      <c r="K841" s="155">
        <v>172450</v>
      </c>
      <c r="L841" s="155">
        <v>1231.7857142857142</v>
      </c>
      <c r="M841" s="155">
        <v>272.22839505647761</v>
      </c>
      <c r="N841" s="156">
        <v>6</v>
      </c>
      <c r="O841" s="156">
        <v>18</v>
      </c>
      <c r="P841" s="156">
        <v>0.12857142857142856</v>
      </c>
      <c r="Q841" s="156">
        <v>0.70805089788654629</v>
      </c>
      <c r="R841" s="158">
        <v>0.98457583547557836</v>
      </c>
      <c r="S841" s="159">
        <v>33</v>
      </c>
      <c r="T841" s="159">
        <v>67</v>
      </c>
      <c r="U841" s="159">
        <v>40</v>
      </c>
      <c r="V841" s="159">
        <v>86</v>
      </c>
      <c r="W841" s="159">
        <v>54</v>
      </c>
      <c r="X841" s="157">
        <v>19.45</v>
      </c>
    </row>
    <row r="842" spans="1:24" s="154" customFormat="1" ht="11.35">
      <c r="A842" s="152">
        <v>829</v>
      </c>
      <c r="B842" s="152">
        <v>126</v>
      </c>
      <c r="C842" s="152">
        <v>6690</v>
      </c>
      <c r="D842" s="153">
        <v>47.785714285714285</v>
      </c>
      <c r="E842" s="153">
        <v>35.884063057303223</v>
      </c>
      <c r="F842" s="155">
        <v>10708.560000000001</v>
      </c>
      <c r="G842" s="155">
        <v>172425.66360000012</v>
      </c>
      <c r="H842" s="155">
        <v>1231.6118828571437</v>
      </c>
      <c r="I842" s="155">
        <v>2180.4664749568797</v>
      </c>
      <c r="J842" s="155">
        <v>1600</v>
      </c>
      <c r="K842" s="155">
        <v>175350</v>
      </c>
      <c r="L842" s="155">
        <v>1252.5</v>
      </c>
      <c r="M842" s="155">
        <v>263.37085760025451</v>
      </c>
      <c r="N842" s="156">
        <v>3</v>
      </c>
      <c r="O842" s="156">
        <v>6</v>
      </c>
      <c r="P842" s="156">
        <v>4.2857142857142858E-2</v>
      </c>
      <c r="Q842" s="156">
        <v>0.35727643956068428</v>
      </c>
      <c r="R842" s="158">
        <v>0.99514563106796106</v>
      </c>
      <c r="S842" s="159">
        <v>27</v>
      </c>
      <c r="T842" s="159">
        <v>71</v>
      </c>
      <c r="U842" s="159">
        <v>42</v>
      </c>
      <c r="V842" s="159">
        <v>73</v>
      </c>
      <c r="W842" s="159">
        <v>67</v>
      </c>
      <c r="X842" s="157">
        <v>20.6</v>
      </c>
    </row>
    <row r="843" spans="1:24" s="154" customFormat="1" ht="11.35">
      <c r="A843" s="152">
        <v>830</v>
      </c>
      <c r="B843" s="152">
        <v>222</v>
      </c>
      <c r="C843" s="152">
        <v>15438</v>
      </c>
      <c r="D843" s="153">
        <v>110.27142857142857</v>
      </c>
      <c r="E843" s="153">
        <v>66.968890324730609</v>
      </c>
      <c r="F843" s="155">
        <v>19275.408000000003</v>
      </c>
      <c r="G843" s="155">
        <v>383833.46020000009</v>
      </c>
      <c r="H843" s="155">
        <v>2741.6675728571436</v>
      </c>
      <c r="I843" s="155">
        <v>4025.7562284304122</v>
      </c>
      <c r="J843" s="155">
        <v>1600</v>
      </c>
      <c r="K843" s="155">
        <v>181850</v>
      </c>
      <c r="L843" s="155">
        <v>1298.9285714285713</v>
      </c>
      <c r="M843" s="155">
        <v>291.14434707285142</v>
      </c>
      <c r="N843" s="156">
        <v>0</v>
      </c>
      <c r="O843" s="156">
        <v>0</v>
      </c>
      <c r="P843" s="156">
        <v>0</v>
      </c>
      <c r="Q843" s="156">
        <v>0</v>
      </c>
      <c r="R843" s="158">
        <v>1</v>
      </c>
      <c r="S843" s="159">
        <v>29</v>
      </c>
      <c r="T843" s="159">
        <v>51</v>
      </c>
      <c r="U843" s="159">
        <v>60</v>
      </c>
      <c r="V843" s="159">
        <v>72</v>
      </c>
      <c r="W843" s="159">
        <v>68</v>
      </c>
      <c r="X843" s="157">
        <v>21.45</v>
      </c>
    </row>
    <row r="844" spans="1:24" s="154" customFormat="1" ht="11.35">
      <c r="A844" s="152">
        <v>831</v>
      </c>
      <c r="B844" s="152">
        <v>165</v>
      </c>
      <c r="C844" s="152">
        <v>11661</v>
      </c>
      <c r="D844" s="153">
        <v>83.292857142857144</v>
      </c>
      <c r="E844" s="153">
        <v>47.143359569405277</v>
      </c>
      <c r="F844" s="155">
        <v>14188.842000000002</v>
      </c>
      <c r="G844" s="155">
        <v>301645.26219999988</v>
      </c>
      <c r="H844" s="155">
        <v>2154.6090157142849</v>
      </c>
      <c r="I844" s="155">
        <v>3116.8792096174411</v>
      </c>
      <c r="J844" s="155">
        <v>1600</v>
      </c>
      <c r="K844" s="155">
        <v>179350</v>
      </c>
      <c r="L844" s="155">
        <v>1281.0714285714287</v>
      </c>
      <c r="M844" s="155">
        <v>277.54498353030391</v>
      </c>
      <c r="N844" s="156">
        <v>3</v>
      </c>
      <c r="O844" s="156">
        <v>3</v>
      </c>
      <c r="P844" s="156">
        <v>2.1428571428571429E-2</v>
      </c>
      <c r="Q844" s="156">
        <v>0.25354627641855498</v>
      </c>
      <c r="R844" s="158">
        <v>0.99757869249394671</v>
      </c>
      <c r="S844" s="159">
        <v>27</v>
      </c>
      <c r="T844" s="159">
        <v>61</v>
      </c>
      <c r="U844" s="159">
        <v>52</v>
      </c>
      <c r="V844" s="159">
        <v>77</v>
      </c>
      <c r="W844" s="159">
        <v>63</v>
      </c>
      <c r="X844" s="157">
        <v>20.65</v>
      </c>
    </row>
    <row r="845" spans="1:24" s="154" customFormat="1" ht="11.35">
      <c r="A845" s="152">
        <v>832</v>
      </c>
      <c r="B845" s="152">
        <v>156</v>
      </c>
      <c r="C845" s="152">
        <v>11292</v>
      </c>
      <c r="D845" s="153">
        <v>80.657142857142858</v>
      </c>
      <c r="E845" s="153">
        <v>54.11269501292815</v>
      </c>
      <c r="F845" s="155">
        <v>13653.414000000002</v>
      </c>
      <c r="G845" s="155">
        <v>295208.22780000011</v>
      </c>
      <c r="H845" s="155">
        <v>2108.6301985714294</v>
      </c>
      <c r="I845" s="155">
        <v>3354.3092965245942</v>
      </c>
      <c r="J845" s="155">
        <v>1600</v>
      </c>
      <c r="K845" s="155">
        <v>181300</v>
      </c>
      <c r="L845" s="155">
        <v>1295</v>
      </c>
      <c r="M845" s="155">
        <v>279.79308901734959</v>
      </c>
      <c r="N845" s="156">
        <v>3</v>
      </c>
      <c r="O845" s="156">
        <v>3</v>
      </c>
      <c r="P845" s="156">
        <v>2.1428571428571429E-2</v>
      </c>
      <c r="Q845" s="156">
        <v>0.25354627641855498</v>
      </c>
      <c r="R845" s="158">
        <v>0.99753694581280783</v>
      </c>
      <c r="S845" s="159">
        <v>26</v>
      </c>
      <c r="T845" s="159">
        <v>58</v>
      </c>
      <c r="U845" s="159">
        <v>56</v>
      </c>
      <c r="V845" s="159">
        <v>76</v>
      </c>
      <c r="W845" s="159">
        <v>64</v>
      </c>
      <c r="X845" s="157">
        <v>20.3</v>
      </c>
    </row>
    <row r="846" spans="1:24" s="154" customFormat="1" ht="11.35">
      <c r="A846" s="152">
        <v>833</v>
      </c>
      <c r="B846" s="152">
        <v>153</v>
      </c>
      <c r="C846" s="152">
        <v>8196</v>
      </c>
      <c r="D846" s="153">
        <v>58.542857142857144</v>
      </c>
      <c r="E846" s="153">
        <v>46.232034648598685</v>
      </c>
      <c r="F846" s="155">
        <v>12850.272000000003</v>
      </c>
      <c r="G846" s="155">
        <v>210195.64709999991</v>
      </c>
      <c r="H846" s="155">
        <v>1501.3974792857136</v>
      </c>
      <c r="I846" s="155">
        <v>2709.630143606762</v>
      </c>
      <c r="J846" s="155">
        <v>1600</v>
      </c>
      <c r="K846" s="155">
        <v>171650</v>
      </c>
      <c r="L846" s="155">
        <v>1226.0714285714287</v>
      </c>
      <c r="M846" s="155">
        <v>268.58728851511466</v>
      </c>
      <c r="N846" s="156">
        <v>6</v>
      </c>
      <c r="O846" s="156">
        <v>9</v>
      </c>
      <c r="P846" s="156">
        <v>6.4285714285714279E-2</v>
      </c>
      <c r="Q846" s="156">
        <v>0.56531285392783426</v>
      </c>
      <c r="R846" s="158">
        <v>0.99234693877551028</v>
      </c>
      <c r="S846" s="159">
        <v>33</v>
      </c>
      <c r="T846" s="159">
        <v>69</v>
      </c>
      <c r="U846" s="159">
        <v>38</v>
      </c>
      <c r="V846" s="159">
        <v>63</v>
      </c>
      <c r="W846" s="159">
        <v>77</v>
      </c>
      <c r="X846" s="157">
        <v>19.600000000000001</v>
      </c>
    </row>
    <row r="847" spans="1:24" s="154" customFormat="1" ht="11.35">
      <c r="A847" s="152">
        <v>834</v>
      </c>
      <c r="B847" s="152">
        <v>156</v>
      </c>
      <c r="C847" s="152">
        <v>12177</v>
      </c>
      <c r="D847" s="153">
        <v>86.978571428571428</v>
      </c>
      <c r="E847" s="153">
        <v>47.156934971752712</v>
      </c>
      <c r="F847" s="155">
        <v>12582.558000000003</v>
      </c>
      <c r="G847" s="155">
        <v>262807.39730000001</v>
      </c>
      <c r="H847" s="155">
        <v>1877.1956950000001</v>
      </c>
      <c r="I847" s="155">
        <v>2817.5627944486741</v>
      </c>
      <c r="J847" s="155">
        <v>1600</v>
      </c>
      <c r="K847" s="155">
        <v>174800</v>
      </c>
      <c r="L847" s="155">
        <v>1248.5714285714287</v>
      </c>
      <c r="M847" s="155">
        <v>278.61055935143099</v>
      </c>
      <c r="N847" s="156">
        <v>3</v>
      </c>
      <c r="O847" s="156">
        <v>6</v>
      </c>
      <c r="P847" s="156">
        <v>4.2857142857142858E-2</v>
      </c>
      <c r="Q847" s="156">
        <v>0.35727643956068428</v>
      </c>
      <c r="R847" s="158">
        <v>0.99503722084367241</v>
      </c>
      <c r="S847" s="159">
        <v>32</v>
      </c>
      <c r="T847" s="159">
        <v>63</v>
      </c>
      <c r="U847" s="159">
        <v>45</v>
      </c>
      <c r="V847" s="159">
        <v>68</v>
      </c>
      <c r="W847" s="159">
        <v>72</v>
      </c>
      <c r="X847" s="157">
        <v>20.149999999999999</v>
      </c>
    </row>
    <row r="848" spans="1:24" s="154" customFormat="1" ht="11.35">
      <c r="A848" s="152">
        <v>835</v>
      </c>
      <c r="B848" s="152">
        <v>165</v>
      </c>
      <c r="C848" s="152">
        <v>9570</v>
      </c>
      <c r="D848" s="153">
        <v>68.357142857142861</v>
      </c>
      <c r="E848" s="153">
        <v>49.260586114011993</v>
      </c>
      <c r="F848" s="155">
        <v>14188.842000000002</v>
      </c>
      <c r="G848" s="155">
        <v>209553.1335</v>
      </c>
      <c r="H848" s="155">
        <v>1496.8080964285714</v>
      </c>
      <c r="I848" s="155">
        <v>2242.5202996433018</v>
      </c>
      <c r="J848" s="155">
        <v>1600</v>
      </c>
      <c r="K848" s="155">
        <v>178750</v>
      </c>
      <c r="L848" s="155">
        <v>1276.7857142857142</v>
      </c>
      <c r="M848" s="155">
        <v>289.0327900970488</v>
      </c>
      <c r="N848" s="156">
        <v>3</v>
      </c>
      <c r="O848" s="156">
        <v>3</v>
      </c>
      <c r="P848" s="156">
        <v>2.1428571428571429E-2</v>
      </c>
      <c r="Q848" s="156">
        <v>0.25354627641855498</v>
      </c>
      <c r="R848" s="158">
        <v>0.99764705882352933</v>
      </c>
      <c r="S848" s="159">
        <v>31</v>
      </c>
      <c r="T848" s="159">
        <v>55</v>
      </c>
      <c r="U848" s="159">
        <v>54</v>
      </c>
      <c r="V848" s="159">
        <v>67</v>
      </c>
      <c r="W848" s="159">
        <v>73</v>
      </c>
      <c r="X848" s="157">
        <v>21.25</v>
      </c>
    </row>
    <row r="849" spans="1:24" s="154" customFormat="1" ht="11.35">
      <c r="A849" s="152">
        <v>836</v>
      </c>
      <c r="B849" s="152">
        <v>96</v>
      </c>
      <c r="C849" s="152">
        <v>4572</v>
      </c>
      <c r="D849" s="153">
        <v>32.657142857142858</v>
      </c>
      <c r="E849" s="153">
        <v>22.366396759608421</v>
      </c>
      <c r="F849" s="155">
        <v>6960.5640000000012</v>
      </c>
      <c r="G849" s="155">
        <v>113228.14900000002</v>
      </c>
      <c r="H849" s="155">
        <v>808.77249285714299</v>
      </c>
      <c r="I849" s="155">
        <v>1202.3273752341199</v>
      </c>
      <c r="J849" s="155">
        <v>1600</v>
      </c>
      <c r="K849" s="155">
        <v>175750</v>
      </c>
      <c r="L849" s="155">
        <v>1255.3571428571429</v>
      </c>
      <c r="M849" s="155">
        <v>264.96208691541005</v>
      </c>
      <c r="N849" s="156">
        <v>3</v>
      </c>
      <c r="O849" s="156">
        <v>15</v>
      </c>
      <c r="P849" s="156">
        <v>0.10714285714285714</v>
      </c>
      <c r="Q849" s="156">
        <v>0.55872965588545476</v>
      </c>
      <c r="R849" s="158">
        <v>0.98765432098765427</v>
      </c>
      <c r="S849" s="159">
        <v>27</v>
      </c>
      <c r="T849" s="159">
        <v>70</v>
      </c>
      <c r="U849" s="159">
        <v>43</v>
      </c>
      <c r="V849" s="159">
        <v>60</v>
      </c>
      <c r="W849" s="159">
        <v>80</v>
      </c>
      <c r="X849" s="157">
        <v>20.25</v>
      </c>
    </row>
    <row r="850" spans="1:24" s="154" customFormat="1" ht="11.35">
      <c r="A850" s="152">
        <v>837</v>
      </c>
      <c r="B850" s="152">
        <v>138</v>
      </c>
      <c r="C850" s="152">
        <v>6273</v>
      </c>
      <c r="D850" s="153">
        <v>44.807142857142857</v>
      </c>
      <c r="E850" s="153">
        <v>38.684463527322066</v>
      </c>
      <c r="F850" s="155">
        <v>9102.2760000000017</v>
      </c>
      <c r="G850" s="155">
        <v>132643.36320000005</v>
      </c>
      <c r="H850" s="155">
        <v>947.45259428571467</v>
      </c>
      <c r="I850" s="155">
        <v>1634.495629475633</v>
      </c>
      <c r="J850" s="155">
        <v>1600</v>
      </c>
      <c r="K850" s="155">
        <v>181300</v>
      </c>
      <c r="L850" s="155">
        <v>1295</v>
      </c>
      <c r="M850" s="155">
        <v>279.79308901734959</v>
      </c>
      <c r="N850" s="156">
        <v>6</v>
      </c>
      <c r="O850" s="156">
        <v>24</v>
      </c>
      <c r="P850" s="156">
        <v>0.17142857142857143</v>
      </c>
      <c r="Q850" s="156">
        <v>0.86451098284843697</v>
      </c>
      <c r="R850" s="158">
        <v>0.98058252427184478</v>
      </c>
      <c r="S850" s="159">
        <v>26</v>
      </c>
      <c r="T850" s="159">
        <v>58</v>
      </c>
      <c r="U850" s="159">
        <v>56</v>
      </c>
      <c r="V850" s="159">
        <v>75</v>
      </c>
      <c r="W850" s="159">
        <v>65</v>
      </c>
      <c r="X850" s="157">
        <v>20.6</v>
      </c>
    </row>
    <row r="851" spans="1:24" s="154" customFormat="1" ht="11.35">
      <c r="A851" s="152">
        <v>838</v>
      </c>
      <c r="B851" s="152">
        <v>150</v>
      </c>
      <c r="C851" s="152">
        <v>7404</v>
      </c>
      <c r="D851" s="153">
        <v>52.885714285714286</v>
      </c>
      <c r="E851" s="153">
        <v>47.09352178856615</v>
      </c>
      <c r="F851" s="155">
        <v>13117.986000000003</v>
      </c>
      <c r="G851" s="155">
        <v>155736.67030000006</v>
      </c>
      <c r="H851" s="155">
        <v>1112.4047878571432</v>
      </c>
      <c r="I851" s="155">
        <v>2075.0612573252151</v>
      </c>
      <c r="J851" s="155">
        <v>1600</v>
      </c>
      <c r="K851" s="155">
        <v>179150</v>
      </c>
      <c r="L851" s="155">
        <v>1279.6428571428571</v>
      </c>
      <c r="M851" s="155">
        <v>262.93148357799629</v>
      </c>
      <c r="N851" s="156">
        <v>6</v>
      </c>
      <c r="O851" s="156">
        <v>24</v>
      </c>
      <c r="P851" s="156">
        <v>0.17142857142857143</v>
      </c>
      <c r="Q851" s="156">
        <v>0.86451098284843697</v>
      </c>
      <c r="R851" s="158">
        <v>0.98039215686274517</v>
      </c>
      <c r="S851" s="159">
        <v>23</v>
      </c>
      <c r="T851" s="159">
        <v>69</v>
      </c>
      <c r="U851" s="159">
        <v>48</v>
      </c>
      <c r="V851" s="159">
        <v>73</v>
      </c>
      <c r="W851" s="159">
        <v>67</v>
      </c>
      <c r="X851" s="157">
        <v>20.399999999999999</v>
      </c>
    </row>
    <row r="852" spans="1:24" s="154" customFormat="1" ht="11.35">
      <c r="A852" s="152">
        <v>839</v>
      </c>
      <c r="B852" s="152">
        <v>240</v>
      </c>
      <c r="C852" s="152">
        <v>15933</v>
      </c>
      <c r="D852" s="153">
        <v>113.80714285714286</v>
      </c>
      <c r="E852" s="153">
        <v>58.609289958809839</v>
      </c>
      <c r="F852" s="155">
        <v>20346.264000000003</v>
      </c>
      <c r="G852" s="155">
        <v>388963.15790000005</v>
      </c>
      <c r="H852" s="155">
        <v>2778.3082707142862</v>
      </c>
      <c r="I852" s="155">
        <v>3829.1852571813852</v>
      </c>
      <c r="J852" s="155">
        <v>1600</v>
      </c>
      <c r="K852" s="155">
        <v>178150</v>
      </c>
      <c r="L852" s="155">
        <v>1272.5</v>
      </c>
      <c r="M852" s="155">
        <v>273.6855439704795</v>
      </c>
      <c r="N852" s="156">
        <v>0</v>
      </c>
      <c r="O852" s="156">
        <v>0</v>
      </c>
      <c r="P852" s="156">
        <v>0</v>
      </c>
      <c r="Q852" s="156">
        <v>0</v>
      </c>
      <c r="R852" s="158">
        <v>1</v>
      </c>
      <c r="S852" s="159">
        <v>27</v>
      </c>
      <c r="T852" s="159">
        <v>64</v>
      </c>
      <c r="U852" s="159">
        <v>49</v>
      </c>
      <c r="V852" s="159">
        <v>68</v>
      </c>
      <c r="W852" s="159">
        <v>72</v>
      </c>
      <c r="X852" s="157">
        <v>20.7</v>
      </c>
    </row>
    <row r="853" spans="1:24" s="154" customFormat="1" ht="11.35">
      <c r="A853" s="152">
        <v>840</v>
      </c>
      <c r="B853" s="152">
        <v>48</v>
      </c>
      <c r="C853" s="152">
        <v>2532</v>
      </c>
      <c r="D853" s="153">
        <v>18.085714285714285</v>
      </c>
      <c r="E853" s="153">
        <v>13.631578717633781</v>
      </c>
      <c r="F853" s="155">
        <v>4015.7100000000005</v>
      </c>
      <c r="G853" s="155">
        <v>65137.790799999981</v>
      </c>
      <c r="H853" s="155">
        <v>465.26993428571416</v>
      </c>
      <c r="I853" s="155">
        <v>802.09769344267852</v>
      </c>
      <c r="J853" s="155">
        <v>1600</v>
      </c>
      <c r="K853" s="155">
        <v>177750</v>
      </c>
      <c r="L853" s="155">
        <v>1269.6428571428571</v>
      </c>
      <c r="M853" s="155">
        <v>272.32653567903259</v>
      </c>
      <c r="N853" s="156">
        <v>6</v>
      </c>
      <c r="O853" s="156">
        <v>30</v>
      </c>
      <c r="P853" s="156">
        <v>0.21428571428571427</v>
      </c>
      <c r="Q853" s="156">
        <v>0.92748374909236087</v>
      </c>
      <c r="R853" s="158">
        <v>0.97506234413965087</v>
      </c>
      <c r="S853" s="159">
        <v>27</v>
      </c>
      <c r="T853" s="159">
        <v>65</v>
      </c>
      <c r="U853" s="159">
        <v>48</v>
      </c>
      <c r="V853" s="159">
        <v>63</v>
      </c>
      <c r="W853" s="159">
        <v>77</v>
      </c>
      <c r="X853" s="157">
        <v>20.05</v>
      </c>
    </row>
    <row r="854" spans="1:24" s="154" customFormat="1" ht="11.35">
      <c r="A854" s="152">
        <v>841</v>
      </c>
      <c r="B854" s="152">
        <v>219</v>
      </c>
      <c r="C854" s="152">
        <v>13197</v>
      </c>
      <c r="D854" s="153">
        <v>94.26428571428572</v>
      </c>
      <c r="E854" s="153">
        <v>66.362055847605092</v>
      </c>
      <c r="F854" s="155">
        <v>18739.980000000003</v>
      </c>
      <c r="G854" s="155">
        <v>319632.6684000002</v>
      </c>
      <c r="H854" s="155">
        <v>2283.0904885714299</v>
      </c>
      <c r="I854" s="155">
        <v>3393.282272780521</v>
      </c>
      <c r="J854" s="155">
        <v>1600</v>
      </c>
      <c r="K854" s="155">
        <v>176500</v>
      </c>
      <c r="L854" s="155">
        <v>1260.7142857142858</v>
      </c>
      <c r="M854" s="155">
        <v>264.28849197173668</v>
      </c>
      <c r="N854" s="156">
        <v>0</v>
      </c>
      <c r="O854" s="156">
        <v>0</v>
      </c>
      <c r="P854" s="156">
        <v>0</v>
      </c>
      <c r="Q854" s="156">
        <v>0</v>
      </c>
      <c r="R854" s="158">
        <v>1</v>
      </c>
      <c r="S854" s="159">
        <v>26</v>
      </c>
      <c r="T854" s="159">
        <v>70</v>
      </c>
      <c r="U854" s="159">
        <v>44</v>
      </c>
      <c r="V854" s="159">
        <v>59</v>
      </c>
      <c r="W854" s="159">
        <v>81</v>
      </c>
      <c r="X854" s="157">
        <v>20.6</v>
      </c>
    </row>
    <row r="855" spans="1:24" s="154" customFormat="1" ht="11.35">
      <c r="A855" s="152">
        <v>842</v>
      </c>
      <c r="B855" s="152">
        <v>153</v>
      </c>
      <c r="C855" s="152">
        <v>8799</v>
      </c>
      <c r="D855" s="153">
        <v>62.85</v>
      </c>
      <c r="E855" s="153">
        <v>49.916754442779222</v>
      </c>
      <c r="F855" s="155">
        <v>12850.272000000003</v>
      </c>
      <c r="G855" s="155">
        <v>194208.6594</v>
      </c>
      <c r="H855" s="155">
        <v>1387.20471</v>
      </c>
      <c r="I855" s="155">
        <v>2344.7980401994614</v>
      </c>
      <c r="J855" s="155">
        <v>1600</v>
      </c>
      <c r="K855" s="155">
        <v>173600</v>
      </c>
      <c r="L855" s="155">
        <v>1240</v>
      </c>
      <c r="M855" s="155">
        <v>273.74303972623881</v>
      </c>
      <c r="N855" s="156">
        <v>3</v>
      </c>
      <c r="O855" s="156">
        <v>6</v>
      </c>
      <c r="P855" s="156">
        <v>4.2857142857142858E-2</v>
      </c>
      <c r="Q855" s="156">
        <v>0.35727643956068428</v>
      </c>
      <c r="R855" s="158">
        <v>0.9951923076923076</v>
      </c>
      <c r="S855" s="159">
        <v>32</v>
      </c>
      <c r="T855" s="159">
        <v>66</v>
      </c>
      <c r="U855" s="159">
        <v>42</v>
      </c>
      <c r="V855" s="159">
        <v>65</v>
      </c>
      <c r="W855" s="159">
        <v>75</v>
      </c>
      <c r="X855" s="157">
        <v>20.8</v>
      </c>
    </row>
    <row r="856" spans="1:24" s="154" customFormat="1" ht="11.35">
      <c r="A856" s="152">
        <v>843</v>
      </c>
      <c r="B856" s="152">
        <v>129</v>
      </c>
      <c r="C856" s="152">
        <v>7830</v>
      </c>
      <c r="D856" s="153">
        <v>55.928571428571431</v>
      </c>
      <c r="E856" s="153">
        <v>31.569186975432636</v>
      </c>
      <c r="F856" s="155">
        <v>11511.702000000001</v>
      </c>
      <c r="G856" s="155">
        <v>198614.04200000002</v>
      </c>
      <c r="H856" s="155">
        <v>1418.6717285714287</v>
      </c>
      <c r="I856" s="155">
        <v>2198.950652592589</v>
      </c>
      <c r="J856" s="155">
        <v>1600</v>
      </c>
      <c r="K856" s="155">
        <v>179150</v>
      </c>
      <c r="L856" s="155">
        <v>1279.6428571428571</v>
      </c>
      <c r="M856" s="155">
        <v>262.93148357799629</v>
      </c>
      <c r="N856" s="156">
        <v>3</v>
      </c>
      <c r="O856" s="156">
        <v>9</v>
      </c>
      <c r="P856" s="156">
        <v>6.4285714285714279E-2</v>
      </c>
      <c r="Q856" s="156">
        <v>0.43598419689059265</v>
      </c>
      <c r="R856" s="158">
        <v>0.99257425742574268</v>
      </c>
      <c r="S856" s="159">
        <v>23</v>
      </c>
      <c r="T856" s="159">
        <v>69</v>
      </c>
      <c r="U856" s="159">
        <v>48</v>
      </c>
      <c r="V856" s="159">
        <v>73</v>
      </c>
      <c r="W856" s="159">
        <v>67</v>
      </c>
      <c r="X856" s="157">
        <v>20.2</v>
      </c>
    </row>
    <row r="857" spans="1:24" s="154" customFormat="1" ht="11.35">
      <c r="A857" s="152">
        <v>844</v>
      </c>
      <c r="B857" s="152">
        <v>159</v>
      </c>
      <c r="C857" s="152">
        <v>12510</v>
      </c>
      <c r="D857" s="153">
        <v>89.357142857142861</v>
      </c>
      <c r="E857" s="153">
        <v>45.516867207784635</v>
      </c>
      <c r="F857" s="155">
        <v>13653.414000000002</v>
      </c>
      <c r="G857" s="155">
        <v>323401.4866</v>
      </c>
      <c r="H857" s="155">
        <v>2310.0106185714285</v>
      </c>
      <c r="I857" s="155">
        <v>3220.1175462162109</v>
      </c>
      <c r="J857" s="155">
        <v>1600</v>
      </c>
      <c r="K857" s="155">
        <v>176750</v>
      </c>
      <c r="L857" s="155">
        <v>1262.5</v>
      </c>
      <c r="M857" s="155">
        <v>282.46888158653547</v>
      </c>
      <c r="N857" s="156">
        <v>3</v>
      </c>
      <c r="O857" s="156">
        <v>3</v>
      </c>
      <c r="P857" s="156">
        <v>2.1428571428571429E-2</v>
      </c>
      <c r="Q857" s="156">
        <v>0.25354627641855498</v>
      </c>
      <c r="R857" s="158">
        <v>0.99757869249394671</v>
      </c>
      <c r="S857" s="159">
        <v>31</v>
      </c>
      <c r="T857" s="159">
        <v>60</v>
      </c>
      <c r="U857" s="159">
        <v>49</v>
      </c>
      <c r="V857" s="159">
        <v>62</v>
      </c>
      <c r="W857" s="159">
        <v>78</v>
      </c>
      <c r="X857" s="157">
        <v>20.65</v>
      </c>
    </row>
    <row r="858" spans="1:24" s="154" customFormat="1" ht="11.35">
      <c r="A858" s="152">
        <v>845</v>
      </c>
      <c r="B858" s="152">
        <v>219</v>
      </c>
      <c r="C858" s="152">
        <v>15633</v>
      </c>
      <c r="D858" s="153">
        <v>111.66428571428571</v>
      </c>
      <c r="E858" s="153">
        <v>64.009959961761183</v>
      </c>
      <c r="F858" s="155">
        <v>18739.980000000003</v>
      </c>
      <c r="G858" s="155">
        <v>446942.57380000013</v>
      </c>
      <c r="H858" s="155">
        <v>3192.4469557142866</v>
      </c>
      <c r="I858" s="155">
        <v>4663.2735224394273</v>
      </c>
      <c r="J858" s="155">
        <v>1600</v>
      </c>
      <c r="K858" s="155">
        <v>185950</v>
      </c>
      <c r="L858" s="155">
        <v>1328.2142857142858</v>
      </c>
      <c r="M858" s="155">
        <v>251.84289912089162</v>
      </c>
      <c r="N858" s="156">
        <v>3</v>
      </c>
      <c r="O858" s="156">
        <v>6</v>
      </c>
      <c r="P858" s="156">
        <v>4.2857142857142858E-2</v>
      </c>
      <c r="Q858" s="156">
        <v>0.35727643956068428</v>
      </c>
      <c r="R858" s="158">
        <v>0.99543378995433784</v>
      </c>
      <c r="S858" s="159">
        <v>15</v>
      </c>
      <c r="T858" s="159">
        <v>67</v>
      </c>
      <c r="U858" s="159">
        <v>58</v>
      </c>
      <c r="V858" s="159">
        <v>69</v>
      </c>
      <c r="W858" s="159">
        <v>71</v>
      </c>
      <c r="X858" s="157">
        <v>21.9</v>
      </c>
    </row>
    <row r="859" spans="1:24" s="154" customFormat="1" ht="11.35">
      <c r="A859" s="152">
        <v>846</v>
      </c>
      <c r="B859" s="152">
        <v>147</v>
      </c>
      <c r="C859" s="152">
        <v>8343</v>
      </c>
      <c r="D859" s="153">
        <v>59.592857142857142</v>
      </c>
      <c r="E859" s="153">
        <v>40.818231296401066</v>
      </c>
      <c r="F859" s="155">
        <v>12314.844000000003</v>
      </c>
      <c r="G859" s="155">
        <v>181941.40900000001</v>
      </c>
      <c r="H859" s="155">
        <v>1299.5814928571428</v>
      </c>
      <c r="I859" s="155">
        <v>2180.7731088884207</v>
      </c>
      <c r="J859" s="155">
        <v>1600</v>
      </c>
      <c r="K859" s="155">
        <v>173050</v>
      </c>
      <c r="L859" s="155">
        <v>1236.0714285714287</v>
      </c>
      <c r="M859" s="155">
        <v>288.26370927377508</v>
      </c>
      <c r="N859" s="156">
        <v>0</v>
      </c>
      <c r="O859" s="156">
        <v>0</v>
      </c>
      <c r="P859" s="156">
        <v>0</v>
      </c>
      <c r="Q859" s="156">
        <v>0</v>
      </c>
      <c r="R859" s="158">
        <v>1</v>
      </c>
      <c r="S859" s="159">
        <v>37</v>
      </c>
      <c r="T859" s="159">
        <v>58</v>
      </c>
      <c r="U859" s="159">
        <v>45</v>
      </c>
      <c r="V859" s="159">
        <v>69</v>
      </c>
      <c r="W859" s="159">
        <v>71</v>
      </c>
      <c r="X859" s="157">
        <v>19.8</v>
      </c>
    </row>
    <row r="860" spans="1:24" s="154" customFormat="1" ht="11.35">
      <c r="A860" s="152">
        <v>847</v>
      </c>
      <c r="B860" s="152">
        <v>201</v>
      </c>
      <c r="C860" s="152">
        <v>15369</v>
      </c>
      <c r="D860" s="153">
        <v>109.77857142857142</v>
      </c>
      <c r="E860" s="153">
        <v>48.528426417991056</v>
      </c>
      <c r="F860" s="155">
        <v>14991.984000000002</v>
      </c>
      <c r="G860" s="155">
        <v>364434.60629999987</v>
      </c>
      <c r="H860" s="155">
        <v>2603.104330714285</v>
      </c>
      <c r="I860" s="155">
        <v>3634.0397802392472</v>
      </c>
      <c r="J860" s="155">
        <v>1600</v>
      </c>
      <c r="K860" s="155">
        <v>174800</v>
      </c>
      <c r="L860" s="155">
        <v>1248.5714285714287</v>
      </c>
      <c r="M860" s="155">
        <v>278.61055935143099</v>
      </c>
      <c r="N860" s="156">
        <v>0</v>
      </c>
      <c r="O860" s="156">
        <v>0</v>
      </c>
      <c r="P860" s="156">
        <v>0</v>
      </c>
      <c r="Q860" s="156">
        <v>0</v>
      </c>
      <c r="R860" s="158">
        <v>1</v>
      </c>
      <c r="S860" s="159">
        <v>32</v>
      </c>
      <c r="T860" s="159">
        <v>63</v>
      </c>
      <c r="U860" s="159">
        <v>45</v>
      </c>
      <c r="V860" s="159">
        <v>65</v>
      </c>
      <c r="W860" s="159">
        <v>75</v>
      </c>
      <c r="X860" s="157">
        <v>20.100000000000001</v>
      </c>
    </row>
    <row r="861" spans="1:24" s="154" customFormat="1" ht="11.35">
      <c r="A861" s="152">
        <v>848</v>
      </c>
      <c r="B861" s="152">
        <v>132</v>
      </c>
      <c r="C861" s="152">
        <v>8037</v>
      </c>
      <c r="D861" s="153">
        <v>57.407142857142858</v>
      </c>
      <c r="E861" s="153">
        <v>36.986852890480357</v>
      </c>
      <c r="F861" s="155">
        <v>11779.416000000001</v>
      </c>
      <c r="G861" s="155">
        <v>179838.36679999993</v>
      </c>
      <c r="H861" s="155">
        <v>1284.5597628571425</v>
      </c>
      <c r="I861" s="155">
        <v>2150.1444916796677</v>
      </c>
      <c r="J861" s="155">
        <v>1600</v>
      </c>
      <c r="K861" s="155">
        <v>177950</v>
      </c>
      <c r="L861" s="155">
        <v>1271.0714285714287</v>
      </c>
      <c r="M861" s="155">
        <v>258.80660380022465</v>
      </c>
      <c r="N861" s="156">
        <v>3</v>
      </c>
      <c r="O861" s="156">
        <v>3</v>
      </c>
      <c r="P861" s="156">
        <v>2.1428571428571429E-2</v>
      </c>
      <c r="Q861" s="156">
        <v>0.25354627641855498</v>
      </c>
      <c r="R861" s="158">
        <v>0.99754901960784315</v>
      </c>
      <c r="S861" s="159">
        <v>23</v>
      </c>
      <c r="T861" s="159">
        <v>72</v>
      </c>
      <c r="U861" s="159">
        <v>45</v>
      </c>
      <c r="V861" s="159">
        <v>66</v>
      </c>
      <c r="W861" s="159">
        <v>74</v>
      </c>
      <c r="X861" s="157">
        <v>20.399999999999999</v>
      </c>
    </row>
    <row r="862" spans="1:24" s="154" customFormat="1" ht="11.35">
      <c r="A862" s="152">
        <v>849</v>
      </c>
      <c r="B862" s="152">
        <v>168</v>
      </c>
      <c r="C862" s="152">
        <v>11265</v>
      </c>
      <c r="D862" s="153">
        <v>80.464285714285708</v>
      </c>
      <c r="E862" s="153">
        <v>45.279374298859274</v>
      </c>
      <c r="F862" s="155">
        <v>14456.556000000002</v>
      </c>
      <c r="G862" s="155">
        <v>283629.59729999985</v>
      </c>
      <c r="H862" s="155">
        <v>2025.925694999999</v>
      </c>
      <c r="I862" s="155">
        <v>2881.278228900384</v>
      </c>
      <c r="J862" s="155">
        <v>1600</v>
      </c>
      <c r="K862" s="155">
        <v>180100</v>
      </c>
      <c r="L862" s="155">
        <v>1286.4285714285713</v>
      </c>
      <c r="M862" s="155">
        <v>276.40047951673546</v>
      </c>
      <c r="N862" s="156">
        <v>0</v>
      </c>
      <c r="O862" s="156">
        <v>0</v>
      </c>
      <c r="P862" s="156">
        <v>0</v>
      </c>
      <c r="Q862" s="156">
        <v>0</v>
      </c>
      <c r="R862" s="158">
        <v>1</v>
      </c>
      <c r="S862" s="159">
        <v>26</v>
      </c>
      <c r="T862" s="159">
        <v>61</v>
      </c>
      <c r="U862" s="159">
        <v>53</v>
      </c>
      <c r="V862" s="159">
        <v>73</v>
      </c>
      <c r="W862" s="159">
        <v>67</v>
      </c>
      <c r="X862" s="157">
        <v>20.85</v>
      </c>
    </row>
    <row r="863" spans="1:24" s="154" customFormat="1" ht="11.35">
      <c r="A863" s="152">
        <v>850</v>
      </c>
      <c r="B863" s="152">
        <v>195</v>
      </c>
      <c r="C863" s="152">
        <v>12777</v>
      </c>
      <c r="D863" s="153">
        <v>91.26428571428572</v>
      </c>
      <c r="E863" s="153">
        <v>62.746218403554472</v>
      </c>
      <c r="F863" s="155">
        <v>17133.696000000004</v>
      </c>
      <c r="G863" s="155">
        <v>327103.37630000006</v>
      </c>
      <c r="H863" s="155">
        <v>2336.4526878571432</v>
      </c>
      <c r="I863" s="155">
        <v>3980.8424453559965</v>
      </c>
      <c r="J863" s="155">
        <v>1600</v>
      </c>
      <c r="K863" s="155">
        <v>173800</v>
      </c>
      <c r="L863" s="155">
        <v>1241.4285714285713</v>
      </c>
      <c r="M863" s="155">
        <v>288.00622352531116</v>
      </c>
      <c r="N863" s="156">
        <v>3</v>
      </c>
      <c r="O863" s="156">
        <v>3</v>
      </c>
      <c r="P863" s="156">
        <v>2.1428571428571429E-2</v>
      </c>
      <c r="Q863" s="156">
        <v>0.25354627641855498</v>
      </c>
      <c r="R863" s="158">
        <v>0.99753086419753079</v>
      </c>
      <c r="S863" s="159">
        <v>36</v>
      </c>
      <c r="T863" s="159">
        <v>58</v>
      </c>
      <c r="U863" s="159">
        <v>46</v>
      </c>
      <c r="V863" s="159">
        <v>67</v>
      </c>
      <c r="W863" s="159">
        <v>73</v>
      </c>
      <c r="X863" s="157">
        <v>20.25</v>
      </c>
    </row>
    <row r="864" spans="1:24" s="154" customFormat="1" ht="11.35">
      <c r="A864" s="152">
        <v>851</v>
      </c>
      <c r="B864" s="152">
        <v>171</v>
      </c>
      <c r="C864" s="152">
        <v>13008</v>
      </c>
      <c r="D864" s="153">
        <v>92.914285714285711</v>
      </c>
      <c r="E864" s="153">
        <v>47.710380107369957</v>
      </c>
      <c r="F864" s="155">
        <v>14724.270000000002</v>
      </c>
      <c r="G864" s="155">
        <v>275938.76899999997</v>
      </c>
      <c r="H864" s="155">
        <v>1970.9912071428569</v>
      </c>
      <c r="I864" s="155">
        <v>2893.6429631472388</v>
      </c>
      <c r="J864" s="155">
        <v>1600</v>
      </c>
      <c r="K864" s="155">
        <v>178450</v>
      </c>
      <c r="L864" s="155">
        <v>1274.6428571428571</v>
      </c>
      <c r="M864" s="155">
        <v>267.7172639219404</v>
      </c>
      <c r="N864" s="156">
        <v>0</v>
      </c>
      <c r="O864" s="156">
        <v>0</v>
      </c>
      <c r="P864" s="156">
        <v>0</v>
      </c>
      <c r="Q864" s="156">
        <v>0</v>
      </c>
      <c r="R864" s="158">
        <v>1</v>
      </c>
      <c r="S864" s="159">
        <v>25</v>
      </c>
      <c r="T864" s="159">
        <v>67</v>
      </c>
      <c r="U864" s="159">
        <v>48</v>
      </c>
      <c r="V864" s="159">
        <v>75</v>
      </c>
      <c r="W864" s="159">
        <v>65</v>
      </c>
      <c r="X864" s="157">
        <v>20.85</v>
      </c>
    </row>
    <row r="865" spans="1:24" s="154" customFormat="1" ht="11.35">
      <c r="A865" s="152">
        <v>852</v>
      </c>
      <c r="B865" s="152">
        <v>210</v>
      </c>
      <c r="C865" s="152">
        <v>12246</v>
      </c>
      <c r="D865" s="153">
        <v>87.471428571428575</v>
      </c>
      <c r="E865" s="153">
        <v>59.385273330952884</v>
      </c>
      <c r="F865" s="155">
        <v>18204.552000000003</v>
      </c>
      <c r="G865" s="155">
        <v>329532.13720000006</v>
      </c>
      <c r="H865" s="155">
        <v>2353.8009800000004</v>
      </c>
      <c r="I865" s="155">
        <v>3822.0669793377015</v>
      </c>
      <c r="J865" s="155">
        <v>1600</v>
      </c>
      <c r="K865" s="155">
        <v>178300</v>
      </c>
      <c r="L865" s="155">
        <v>1273.5714285714287</v>
      </c>
      <c r="M865" s="155">
        <v>284.32950645782245</v>
      </c>
      <c r="N865" s="156">
        <v>0</v>
      </c>
      <c r="O865" s="156">
        <v>0</v>
      </c>
      <c r="P865" s="156">
        <v>0</v>
      </c>
      <c r="Q865" s="156">
        <v>0</v>
      </c>
      <c r="R865" s="158">
        <v>1</v>
      </c>
      <c r="S865" s="159">
        <v>30</v>
      </c>
      <c r="T865" s="159">
        <v>58</v>
      </c>
      <c r="U865" s="159">
        <v>52</v>
      </c>
      <c r="V865" s="159">
        <v>70</v>
      </c>
      <c r="W865" s="159">
        <v>70</v>
      </c>
      <c r="X865" s="157">
        <v>20.45</v>
      </c>
    </row>
    <row r="866" spans="1:24" s="154" customFormat="1" ht="11.35">
      <c r="A866" s="152">
        <v>853</v>
      </c>
      <c r="B866" s="152">
        <v>210</v>
      </c>
      <c r="C866" s="152">
        <v>16944</v>
      </c>
      <c r="D866" s="153">
        <v>121.02857142857142</v>
      </c>
      <c r="E866" s="153">
        <v>65.84262279376307</v>
      </c>
      <c r="F866" s="155">
        <v>18204.552000000003</v>
      </c>
      <c r="G866" s="155">
        <v>471146.89400000009</v>
      </c>
      <c r="H866" s="155">
        <v>3365.3349571428575</v>
      </c>
      <c r="I866" s="155">
        <v>4622.1537721929462</v>
      </c>
      <c r="J866" s="155">
        <v>1600</v>
      </c>
      <c r="K866" s="155">
        <v>186000</v>
      </c>
      <c r="L866" s="155">
        <v>1328.5714285714287</v>
      </c>
      <c r="M866" s="155">
        <v>255.66550603544832</v>
      </c>
      <c r="N866" s="156">
        <v>0</v>
      </c>
      <c r="O866" s="156">
        <v>0</v>
      </c>
      <c r="P866" s="156">
        <v>0</v>
      </c>
      <c r="Q866" s="156">
        <v>0</v>
      </c>
      <c r="R866" s="158">
        <v>1</v>
      </c>
      <c r="S866" s="159">
        <v>16</v>
      </c>
      <c r="T866" s="159">
        <v>65</v>
      </c>
      <c r="U866" s="159">
        <v>59</v>
      </c>
      <c r="V866" s="159">
        <v>79</v>
      </c>
      <c r="W866" s="159">
        <v>61</v>
      </c>
      <c r="X866" s="157">
        <v>21.15</v>
      </c>
    </row>
    <row r="867" spans="1:24" s="154" customFormat="1" ht="11.35">
      <c r="A867" s="152">
        <v>854</v>
      </c>
      <c r="B867" s="152">
        <v>186</v>
      </c>
      <c r="C867" s="152">
        <v>11265</v>
      </c>
      <c r="D867" s="153">
        <v>80.464285714285708</v>
      </c>
      <c r="E867" s="153">
        <v>57.818546564439472</v>
      </c>
      <c r="F867" s="155">
        <v>16598.268000000004</v>
      </c>
      <c r="G867" s="155">
        <v>323350.9184000002</v>
      </c>
      <c r="H867" s="155">
        <v>2309.6494171428585</v>
      </c>
      <c r="I867" s="155">
        <v>3703.8841731419552</v>
      </c>
      <c r="J867" s="155">
        <v>1600</v>
      </c>
      <c r="K867" s="155">
        <v>182350</v>
      </c>
      <c r="L867" s="155">
        <v>1302.5</v>
      </c>
      <c r="M867" s="155">
        <v>272.30200383942093</v>
      </c>
      <c r="N867" s="156">
        <v>6</v>
      </c>
      <c r="O867" s="156">
        <v>6</v>
      </c>
      <c r="P867" s="156">
        <v>4.2857142857142858E-2</v>
      </c>
      <c r="Q867" s="156">
        <v>0.50709255283710997</v>
      </c>
      <c r="R867" s="158">
        <v>0.99530516431924876</v>
      </c>
      <c r="S867" s="159">
        <v>23</v>
      </c>
      <c r="T867" s="159">
        <v>61</v>
      </c>
      <c r="U867" s="159">
        <v>56</v>
      </c>
      <c r="V867" s="159">
        <v>73</v>
      </c>
      <c r="W867" s="159">
        <v>67</v>
      </c>
      <c r="X867" s="157">
        <v>21.3</v>
      </c>
    </row>
    <row r="868" spans="1:24" s="154" customFormat="1" ht="11.35">
      <c r="A868" s="152">
        <v>855</v>
      </c>
      <c r="B868" s="152">
        <v>216</v>
      </c>
      <c r="C868" s="152">
        <v>14367</v>
      </c>
      <c r="D868" s="153">
        <v>102.62142857142857</v>
      </c>
      <c r="E868" s="153">
        <v>70.153015478155424</v>
      </c>
      <c r="F868" s="155">
        <v>19275.408000000003</v>
      </c>
      <c r="G868" s="155">
        <v>371502.25589999999</v>
      </c>
      <c r="H868" s="155">
        <v>2653.5875421428573</v>
      </c>
      <c r="I868" s="155">
        <v>4240.7974446865301</v>
      </c>
      <c r="J868" s="155">
        <v>1600</v>
      </c>
      <c r="K868" s="155">
        <v>178900</v>
      </c>
      <c r="L868" s="155">
        <v>1277.8571428571429</v>
      </c>
      <c r="M868" s="155">
        <v>272.69448399864774</v>
      </c>
      <c r="N868" s="156">
        <v>3</v>
      </c>
      <c r="O868" s="156">
        <v>3</v>
      </c>
      <c r="P868" s="156">
        <v>2.1428571428571429E-2</v>
      </c>
      <c r="Q868" s="156">
        <v>0.25354627641855498</v>
      </c>
      <c r="R868" s="158">
        <v>0.99759615384615385</v>
      </c>
      <c r="S868" s="159">
        <v>26</v>
      </c>
      <c r="T868" s="159">
        <v>64</v>
      </c>
      <c r="U868" s="159">
        <v>50</v>
      </c>
      <c r="V868" s="159">
        <v>69</v>
      </c>
      <c r="W868" s="159">
        <v>71</v>
      </c>
      <c r="X868" s="157">
        <v>20.8</v>
      </c>
    </row>
    <row r="869" spans="1:24" s="154" customFormat="1" ht="11.35">
      <c r="A869" s="152">
        <v>856</v>
      </c>
      <c r="B869" s="152">
        <v>156</v>
      </c>
      <c r="C869" s="152">
        <v>10164</v>
      </c>
      <c r="D869" s="153">
        <v>72.599999999999994</v>
      </c>
      <c r="E869" s="153">
        <v>47.218274720979579</v>
      </c>
      <c r="F869" s="155">
        <v>12850.272000000003</v>
      </c>
      <c r="G869" s="155">
        <v>239778.04410000003</v>
      </c>
      <c r="H869" s="155">
        <v>1712.7003150000003</v>
      </c>
      <c r="I869" s="155">
        <v>2867.3273399450636</v>
      </c>
      <c r="J869" s="155">
        <v>1600</v>
      </c>
      <c r="K869" s="155">
        <v>173450</v>
      </c>
      <c r="L869" s="155">
        <v>1238.9285714285713</v>
      </c>
      <c r="M869" s="155">
        <v>289.88138588539397</v>
      </c>
      <c r="N869" s="156">
        <v>6</v>
      </c>
      <c r="O869" s="156">
        <v>24</v>
      </c>
      <c r="P869" s="156">
        <v>0.17142857142857143</v>
      </c>
      <c r="Q869" s="156">
        <v>0.93641638299597696</v>
      </c>
      <c r="R869" s="158">
        <v>0.98076923076923084</v>
      </c>
      <c r="S869" s="159">
        <v>37</v>
      </c>
      <c r="T869" s="159">
        <v>57</v>
      </c>
      <c r="U869" s="159">
        <v>46</v>
      </c>
      <c r="V869" s="159">
        <v>71</v>
      </c>
      <c r="W869" s="159">
        <v>69</v>
      </c>
      <c r="X869" s="157">
        <v>20.8</v>
      </c>
    </row>
    <row r="870" spans="1:24" s="154" customFormat="1" ht="11.35">
      <c r="A870" s="152">
        <v>857</v>
      </c>
      <c r="B870" s="152">
        <v>168</v>
      </c>
      <c r="C870" s="152">
        <v>11940</v>
      </c>
      <c r="D870" s="153">
        <v>85.285714285714292</v>
      </c>
      <c r="E870" s="153">
        <v>47.238760714847452</v>
      </c>
      <c r="F870" s="155">
        <v>14188.842000000002</v>
      </c>
      <c r="G870" s="155">
        <v>320556.28170000017</v>
      </c>
      <c r="H870" s="155">
        <v>2289.6877264285727</v>
      </c>
      <c r="I870" s="155">
        <v>3093.8707441203628</v>
      </c>
      <c r="J870" s="155">
        <v>1600</v>
      </c>
      <c r="K870" s="155">
        <v>183650</v>
      </c>
      <c r="L870" s="155">
        <v>1311.7857142857142</v>
      </c>
      <c r="M870" s="155">
        <v>254.07546564061096</v>
      </c>
      <c r="N870" s="156">
        <v>3</v>
      </c>
      <c r="O870" s="156">
        <v>3</v>
      </c>
      <c r="P870" s="156">
        <v>2.1428571428571429E-2</v>
      </c>
      <c r="Q870" s="156">
        <v>0.25354627641855498</v>
      </c>
      <c r="R870" s="158">
        <v>0.9975609756097561</v>
      </c>
      <c r="S870" s="159">
        <v>17</v>
      </c>
      <c r="T870" s="159">
        <v>69</v>
      </c>
      <c r="U870" s="159">
        <v>54</v>
      </c>
      <c r="V870" s="159">
        <v>73</v>
      </c>
      <c r="W870" s="159">
        <v>67</v>
      </c>
      <c r="X870" s="157">
        <v>20.5</v>
      </c>
    </row>
    <row r="871" spans="1:24" s="154" customFormat="1" ht="11.35">
      <c r="A871" s="152">
        <v>858</v>
      </c>
      <c r="B871" s="152">
        <v>126</v>
      </c>
      <c r="C871" s="152">
        <v>8994</v>
      </c>
      <c r="D871" s="153">
        <v>64.242857142857147</v>
      </c>
      <c r="E871" s="153">
        <v>37.087854365254046</v>
      </c>
      <c r="F871" s="155">
        <v>10708.560000000001</v>
      </c>
      <c r="G871" s="155">
        <v>232012.85080000007</v>
      </c>
      <c r="H871" s="155">
        <v>1657.234648571429</v>
      </c>
      <c r="I871" s="155">
        <v>2407.5259636538899</v>
      </c>
      <c r="J871" s="155">
        <v>1600</v>
      </c>
      <c r="K871" s="155">
        <v>182350</v>
      </c>
      <c r="L871" s="155">
        <v>1302.5</v>
      </c>
      <c r="M871" s="155">
        <v>272.30200383942093</v>
      </c>
      <c r="N871" s="156">
        <v>3</v>
      </c>
      <c r="O871" s="156">
        <v>3</v>
      </c>
      <c r="P871" s="156">
        <v>2.1428571428571429E-2</v>
      </c>
      <c r="Q871" s="156">
        <v>0.25354627641855498</v>
      </c>
      <c r="R871" s="158">
        <v>0.99761904761904763</v>
      </c>
      <c r="S871" s="159">
        <v>23</v>
      </c>
      <c r="T871" s="159">
        <v>61</v>
      </c>
      <c r="U871" s="159">
        <v>56</v>
      </c>
      <c r="V871" s="159">
        <v>77</v>
      </c>
      <c r="W871" s="159">
        <v>63</v>
      </c>
      <c r="X871" s="157">
        <v>21</v>
      </c>
    </row>
    <row r="872" spans="1:24" s="154" customFormat="1" ht="11.35">
      <c r="A872" s="152">
        <v>859</v>
      </c>
      <c r="B872" s="152">
        <v>192</v>
      </c>
      <c r="C872" s="152">
        <v>16587</v>
      </c>
      <c r="D872" s="153">
        <v>118.47857142857143</v>
      </c>
      <c r="E872" s="153">
        <v>55.20771344516799</v>
      </c>
      <c r="F872" s="155">
        <v>16865.982000000004</v>
      </c>
      <c r="G872" s="155">
        <v>434191.95090000005</v>
      </c>
      <c r="H872" s="155">
        <v>3101.3710778571431</v>
      </c>
      <c r="I872" s="155">
        <v>4380.3308132228258</v>
      </c>
      <c r="J872" s="155">
        <v>1600</v>
      </c>
      <c r="K872" s="155">
        <v>181200</v>
      </c>
      <c r="L872" s="155">
        <v>1294.2857142857142</v>
      </c>
      <c r="M872" s="155">
        <v>272.68223490594147</v>
      </c>
      <c r="N872" s="156">
        <v>3</v>
      </c>
      <c r="O872" s="156">
        <v>3</v>
      </c>
      <c r="P872" s="156">
        <v>2.1428571428571429E-2</v>
      </c>
      <c r="Q872" s="156">
        <v>0.25354627641855498</v>
      </c>
      <c r="R872" s="158">
        <v>0.99760765550239228</v>
      </c>
      <c r="S872" s="159">
        <v>24</v>
      </c>
      <c r="T872" s="159">
        <v>62</v>
      </c>
      <c r="U872" s="159">
        <v>54</v>
      </c>
      <c r="V872" s="159">
        <v>77</v>
      </c>
      <c r="W872" s="159">
        <v>63</v>
      </c>
      <c r="X872" s="157">
        <v>20.9</v>
      </c>
    </row>
    <row r="873" spans="1:24" s="154" customFormat="1" ht="11.35">
      <c r="A873" s="152">
        <v>860</v>
      </c>
      <c r="B873" s="152">
        <v>246</v>
      </c>
      <c r="C873" s="152">
        <v>18231</v>
      </c>
      <c r="D873" s="153">
        <v>130.22142857142856</v>
      </c>
      <c r="E873" s="153">
        <v>77.827060435776431</v>
      </c>
      <c r="F873" s="155">
        <v>20881.692000000003</v>
      </c>
      <c r="G873" s="155">
        <v>518279.43100000004</v>
      </c>
      <c r="H873" s="155">
        <v>3701.9959357142861</v>
      </c>
      <c r="I873" s="155">
        <v>5189.8442636260261</v>
      </c>
      <c r="J873" s="155">
        <v>1600</v>
      </c>
      <c r="K873" s="155">
        <v>187850</v>
      </c>
      <c r="L873" s="155">
        <v>1341.7857142857142</v>
      </c>
      <c r="M873" s="155">
        <v>276.64554850327943</v>
      </c>
      <c r="N873" s="156">
        <v>0</v>
      </c>
      <c r="O873" s="156">
        <v>0</v>
      </c>
      <c r="P873" s="156">
        <v>0</v>
      </c>
      <c r="Q873" s="156">
        <v>0</v>
      </c>
      <c r="R873" s="158">
        <v>1</v>
      </c>
      <c r="S873" s="159">
        <v>21</v>
      </c>
      <c r="T873" s="159">
        <v>51</v>
      </c>
      <c r="U873" s="159">
        <v>68</v>
      </c>
      <c r="V873" s="159">
        <v>79</v>
      </c>
      <c r="W873" s="159">
        <v>61</v>
      </c>
      <c r="X873" s="157">
        <v>21.45</v>
      </c>
    </row>
    <row r="874" spans="1:24" s="154" customFormat="1" ht="11.35">
      <c r="A874" s="152">
        <v>861</v>
      </c>
      <c r="B874" s="152">
        <v>150</v>
      </c>
      <c r="C874" s="152">
        <v>10155</v>
      </c>
      <c r="D874" s="153">
        <v>72.535714285714292</v>
      </c>
      <c r="E874" s="153">
        <v>37.75449103101915</v>
      </c>
      <c r="F874" s="155">
        <v>13385.700000000003</v>
      </c>
      <c r="G874" s="155">
        <v>245397.06350000011</v>
      </c>
      <c r="H874" s="155">
        <v>1752.8361678571437</v>
      </c>
      <c r="I874" s="155">
        <v>2698.0049136060084</v>
      </c>
      <c r="J874" s="155">
        <v>1600</v>
      </c>
      <c r="K874" s="155">
        <v>174900</v>
      </c>
      <c r="L874" s="155">
        <v>1249.2857142857142</v>
      </c>
      <c r="M874" s="155">
        <v>285.68897626852282</v>
      </c>
      <c r="N874" s="156">
        <v>3</v>
      </c>
      <c r="O874" s="156">
        <v>6</v>
      </c>
      <c r="P874" s="156">
        <v>4.2857142857142858E-2</v>
      </c>
      <c r="Q874" s="156">
        <v>0.35727643956068428</v>
      </c>
      <c r="R874" s="158">
        <v>0.99498746867167909</v>
      </c>
      <c r="S874" s="159">
        <v>34</v>
      </c>
      <c r="T874" s="159">
        <v>59</v>
      </c>
      <c r="U874" s="159">
        <v>47</v>
      </c>
      <c r="V874" s="159">
        <v>67</v>
      </c>
      <c r="W874" s="159">
        <v>73</v>
      </c>
      <c r="X874" s="157">
        <v>19.95</v>
      </c>
    </row>
    <row r="875" spans="1:24" s="154" customFormat="1" ht="11.35">
      <c r="A875" s="152">
        <v>862</v>
      </c>
      <c r="B875" s="152">
        <v>135</v>
      </c>
      <c r="C875" s="152">
        <v>11781</v>
      </c>
      <c r="D875" s="153">
        <v>84.15</v>
      </c>
      <c r="E875" s="153">
        <v>35.117464756659921</v>
      </c>
      <c r="F875" s="155">
        <v>10976.274000000001</v>
      </c>
      <c r="G875" s="155">
        <v>336443.62030000024</v>
      </c>
      <c r="H875" s="155">
        <v>2403.1687164285731</v>
      </c>
      <c r="I875" s="155">
        <v>2969.7632226927635</v>
      </c>
      <c r="J875" s="155">
        <v>1600</v>
      </c>
      <c r="K875" s="155">
        <v>184550</v>
      </c>
      <c r="L875" s="155">
        <v>1318.2142857142858</v>
      </c>
      <c r="M875" s="155">
        <v>263.49960167374047</v>
      </c>
      <c r="N875" s="156">
        <v>0</v>
      </c>
      <c r="O875" s="156">
        <v>0</v>
      </c>
      <c r="P875" s="156">
        <v>0</v>
      </c>
      <c r="Q875" s="156">
        <v>0</v>
      </c>
      <c r="R875" s="158">
        <v>1</v>
      </c>
      <c r="S875" s="159">
        <v>19</v>
      </c>
      <c r="T875" s="159">
        <v>63</v>
      </c>
      <c r="U875" s="159">
        <v>58</v>
      </c>
      <c r="V875" s="159">
        <v>65</v>
      </c>
      <c r="W875" s="159">
        <v>75</v>
      </c>
      <c r="X875" s="157">
        <v>21.1</v>
      </c>
    </row>
    <row r="876" spans="1:24" s="154" customFormat="1" ht="11.35">
      <c r="A876" s="152">
        <v>863</v>
      </c>
      <c r="B876" s="152">
        <v>195</v>
      </c>
      <c r="C876" s="152">
        <v>13266</v>
      </c>
      <c r="D876" s="153">
        <v>94.757142857142853</v>
      </c>
      <c r="E876" s="153">
        <v>58.702869836404119</v>
      </c>
      <c r="F876" s="155">
        <v>17133.696000000004</v>
      </c>
      <c r="G876" s="155">
        <v>364245.71919999993</v>
      </c>
      <c r="H876" s="155">
        <v>2601.7551371428567</v>
      </c>
      <c r="I876" s="155">
        <v>4187.5441156300558</v>
      </c>
      <c r="J876" s="155">
        <v>1600</v>
      </c>
      <c r="K876" s="155">
        <v>178600</v>
      </c>
      <c r="L876" s="155">
        <v>1275.7142857142858</v>
      </c>
      <c r="M876" s="155">
        <v>278.58104708405796</v>
      </c>
      <c r="N876" s="156">
        <v>6</v>
      </c>
      <c r="O876" s="156">
        <v>6</v>
      </c>
      <c r="P876" s="156">
        <v>4.2857142857142858E-2</v>
      </c>
      <c r="Q876" s="156">
        <v>0.50709255283710997</v>
      </c>
      <c r="R876" s="158">
        <v>0.99513381995133809</v>
      </c>
      <c r="S876" s="159">
        <v>28</v>
      </c>
      <c r="T876" s="159">
        <v>61</v>
      </c>
      <c r="U876" s="159">
        <v>51</v>
      </c>
      <c r="V876" s="159">
        <v>76</v>
      </c>
      <c r="W876" s="159">
        <v>64</v>
      </c>
      <c r="X876" s="157">
        <v>20.55</v>
      </c>
    </row>
    <row r="877" spans="1:24" s="154" customFormat="1" ht="11.35">
      <c r="A877" s="152">
        <v>864</v>
      </c>
      <c r="B877" s="152">
        <v>201</v>
      </c>
      <c r="C877" s="152">
        <v>12108</v>
      </c>
      <c r="D877" s="153">
        <v>86.48571428571428</v>
      </c>
      <c r="E877" s="153">
        <v>66.644281270824962</v>
      </c>
      <c r="F877" s="155">
        <v>17669.124000000003</v>
      </c>
      <c r="G877" s="155">
        <v>312688.46470000001</v>
      </c>
      <c r="H877" s="155">
        <v>2233.4890335714285</v>
      </c>
      <c r="I877" s="155">
        <v>3824.1085995268968</v>
      </c>
      <c r="J877" s="155">
        <v>1600</v>
      </c>
      <c r="K877" s="155">
        <v>176550</v>
      </c>
      <c r="L877" s="155">
        <v>1261.0714285714287</v>
      </c>
      <c r="M877" s="155">
        <v>268.02420278497266</v>
      </c>
      <c r="N877" s="156">
        <v>3</v>
      </c>
      <c r="O877" s="156">
        <v>9</v>
      </c>
      <c r="P877" s="156">
        <v>6.4285714285714279E-2</v>
      </c>
      <c r="Q877" s="156">
        <v>0.43598419689059265</v>
      </c>
      <c r="R877" s="158">
        <v>0.99273607748184023</v>
      </c>
      <c r="S877" s="159">
        <v>27</v>
      </c>
      <c r="T877" s="159">
        <v>68</v>
      </c>
      <c r="U877" s="159">
        <v>45</v>
      </c>
      <c r="V877" s="159">
        <v>67</v>
      </c>
      <c r="W877" s="159">
        <v>73</v>
      </c>
      <c r="X877" s="157">
        <v>20.65</v>
      </c>
    </row>
    <row r="878" spans="1:24" s="154" customFormat="1" ht="11.35">
      <c r="A878" s="152">
        <v>865</v>
      </c>
      <c r="B878" s="152">
        <v>171</v>
      </c>
      <c r="C878" s="152">
        <v>11364</v>
      </c>
      <c r="D878" s="153">
        <v>81.171428571428578</v>
      </c>
      <c r="E878" s="153">
        <v>47.899766878443671</v>
      </c>
      <c r="F878" s="155">
        <v>14724.270000000002</v>
      </c>
      <c r="G878" s="155">
        <v>286210.06280000001</v>
      </c>
      <c r="H878" s="155">
        <v>2044.3575914285716</v>
      </c>
      <c r="I878" s="155">
        <v>3251.6908560247621</v>
      </c>
      <c r="J878" s="155">
        <v>1600</v>
      </c>
      <c r="K878" s="155">
        <v>175200</v>
      </c>
      <c r="L878" s="155">
        <v>1251.4285714285713</v>
      </c>
      <c r="M878" s="155">
        <v>280.15558737000987</v>
      </c>
      <c r="N878" s="156">
        <v>0</v>
      </c>
      <c r="O878" s="156">
        <v>0</v>
      </c>
      <c r="P878" s="156">
        <v>0</v>
      </c>
      <c r="Q878" s="156">
        <v>0</v>
      </c>
      <c r="R878" s="158">
        <v>1</v>
      </c>
      <c r="S878" s="159">
        <v>32</v>
      </c>
      <c r="T878" s="159">
        <v>62</v>
      </c>
      <c r="U878" s="159">
        <v>46</v>
      </c>
      <c r="V878" s="159">
        <v>69</v>
      </c>
      <c r="W878" s="159">
        <v>71</v>
      </c>
      <c r="X878" s="157">
        <v>19.95</v>
      </c>
    </row>
    <row r="879" spans="1:24" s="154" customFormat="1" ht="11.35">
      <c r="A879" s="152">
        <v>866</v>
      </c>
      <c r="B879" s="152">
        <v>153</v>
      </c>
      <c r="C879" s="152">
        <v>9288</v>
      </c>
      <c r="D879" s="153">
        <v>66.342857142857142</v>
      </c>
      <c r="E879" s="153">
        <v>38.672536204989292</v>
      </c>
      <c r="F879" s="155">
        <v>9369.9900000000016</v>
      </c>
      <c r="G879" s="155">
        <v>197082.12300000008</v>
      </c>
      <c r="H879" s="155">
        <v>1407.7294500000005</v>
      </c>
      <c r="I879" s="155">
        <v>2021.9221176612887</v>
      </c>
      <c r="J879" s="155">
        <v>1600</v>
      </c>
      <c r="K879" s="155">
        <v>178600</v>
      </c>
      <c r="L879" s="155">
        <v>1275.7142857142858</v>
      </c>
      <c r="M879" s="155">
        <v>278.58104708405796</v>
      </c>
      <c r="N879" s="156">
        <v>3</v>
      </c>
      <c r="O879" s="156">
        <v>3</v>
      </c>
      <c r="P879" s="156">
        <v>2.1428571428571429E-2</v>
      </c>
      <c r="Q879" s="156">
        <v>0.25354627641855498</v>
      </c>
      <c r="R879" s="158">
        <v>0.99746192893401009</v>
      </c>
      <c r="S879" s="159">
        <v>28</v>
      </c>
      <c r="T879" s="159">
        <v>61</v>
      </c>
      <c r="U879" s="159">
        <v>51</v>
      </c>
      <c r="V879" s="159">
        <v>84</v>
      </c>
      <c r="W879" s="159">
        <v>56</v>
      </c>
      <c r="X879" s="157">
        <v>19.7</v>
      </c>
    </row>
    <row r="880" spans="1:24" s="154" customFormat="1" ht="11.35">
      <c r="A880" s="152">
        <v>867</v>
      </c>
      <c r="B880" s="152">
        <v>105</v>
      </c>
      <c r="C880" s="152">
        <v>9726</v>
      </c>
      <c r="D880" s="153">
        <v>69.471428571428575</v>
      </c>
      <c r="E880" s="153">
        <v>25.064361140538772</v>
      </c>
      <c r="F880" s="155">
        <v>9369.9900000000016</v>
      </c>
      <c r="G880" s="155">
        <v>228319.88490000003</v>
      </c>
      <c r="H880" s="155">
        <v>1630.8563207142859</v>
      </c>
      <c r="I880" s="155">
        <v>2351.2363469678467</v>
      </c>
      <c r="J880" s="155">
        <v>1600</v>
      </c>
      <c r="K880" s="155">
        <v>174350</v>
      </c>
      <c r="L880" s="155">
        <v>1245.3571428571429</v>
      </c>
      <c r="M880" s="155">
        <v>273.39435957585715</v>
      </c>
      <c r="N880" s="156">
        <v>3</v>
      </c>
      <c r="O880" s="156">
        <v>3</v>
      </c>
      <c r="P880" s="156">
        <v>2.1428571428571429E-2</v>
      </c>
      <c r="Q880" s="156">
        <v>0.25354627641855498</v>
      </c>
      <c r="R880" s="158">
        <v>0.99750623441396502</v>
      </c>
      <c r="S880" s="159">
        <v>31</v>
      </c>
      <c r="T880" s="159">
        <v>66</v>
      </c>
      <c r="U880" s="159">
        <v>43</v>
      </c>
      <c r="V880" s="159">
        <v>71</v>
      </c>
      <c r="W880" s="159">
        <v>69</v>
      </c>
      <c r="X880" s="157">
        <v>20.05</v>
      </c>
    </row>
    <row r="881" spans="1:24" s="154" customFormat="1" ht="11.35">
      <c r="A881" s="152">
        <v>868</v>
      </c>
      <c r="B881" s="152">
        <v>168</v>
      </c>
      <c r="C881" s="152">
        <v>11172</v>
      </c>
      <c r="D881" s="153">
        <v>79.8</v>
      </c>
      <c r="E881" s="153">
        <v>59.079777791431241</v>
      </c>
      <c r="F881" s="155">
        <v>14456.556000000002</v>
      </c>
      <c r="G881" s="155">
        <v>269296.48720000009</v>
      </c>
      <c r="H881" s="155">
        <v>1923.5463371428577</v>
      </c>
      <c r="I881" s="155">
        <v>3242.4711246410498</v>
      </c>
      <c r="J881" s="155">
        <v>1600</v>
      </c>
      <c r="K881" s="155">
        <v>175450</v>
      </c>
      <c r="L881" s="155">
        <v>1253.2142857142858</v>
      </c>
      <c r="M881" s="155">
        <v>270.83741135886754</v>
      </c>
      <c r="N881" s="156">
        <v>0</v>
      </c>
      <c r="O881" s="156">
        <v>0</v>
      </c>
      <c r="P881" s="156">
        <v>0</v>
      </c>
      <c r="Q881" s="156">
        <v>0</v>
      </c>
      <c r="R881" s="158">
        <v>1</v>
      </c>
      <c r="S881" s="159">
        <v>29</v>
      </c>
      <c r="T881" s="159">
        <v>67</v>
      </c>
      <c r="U881" s="159">
        <v>44</v>
      </c>
      <c r="V881" s="159">
        <v>75</v>
      </c>
      <c r="W881" s="159">
        <v>65</v>
      </c>
      <c r="X881" s="157">
        <v>20.55</v>
      </c>
    </row>
    <row r="882" spans="1:24" s="154" customFormat="1" ht="11.35">
      <c r="A882" s="152">
        <v>869</v>
      </c>
      <c r="B882" s="152">
        <v>183</v>
      </c>
      <c r="C882" s="152">
        <v>12954</v>
      </c>
      <c r="D882" s="153">
        <v>92.528571428571425</v>
      </c>
      <c r="E882" s="153">
        <v>51.694515364860628</v>
      </c>
      <c r="F882" s="155">
        <v>16062.840000000002</v>
      </c>
      <c r="G882" s="155">
        <v>322286.01160000009</v>
      </c>
      <c r="H882" s="155">
        <v>2302.0429400000007</v>
      </c>
      <c r="I882" s="155">
        <v>3648.0116195267183</v>
      </c>
      <c r="J882" s="155">
        <v>1600</v>
      </c>
      <c r="K882" s="155">
        <v>176250</v>
      </c>
      <c r="L882" s="155">
        <v>1258.9285714285713</v>
      </c>
      <c r="M882" s="155">
        <v>273.87886948252094</v>
      </c>
      <c r="N882" s="156">
        <v>3</v>
      </c>
      <c r="O882" s="156">
        <v>3</v>
      </c>
      <c r="P882" s="156">
        <v>2.1428571428571429E-2</v>
      </c>
      <c r="Q882" s="156">
        <v>0.25354627641855498</v>
      </c>
      <c r="R882" s="158">
        <v>0.9975669099756691</v>
      </c>
      <c r="S882" s="159">
        <v>29</v>
      </c>
      <c r="T882" s="159">
        <v>65</v>
      </c>
      <c r="U882" s="159">
        <v>46</v>
      </c>
      <c r="V882" s="159">
        <v>71</v>
      </c>
      <c r="W882" s="159">
        <v>69</v>
      </c>
      <c r="X882" s="157">
        <v>20.55</v>
      </c>
    </row>
    <row r="883" spans="1:24" s="154" customFormat="1" ht="11.35">
      <c r="A883" s="152">
        <v>870</v>
      </c>
      <c r="B883" s="152">
        <v>291</v>
      </c>
      <c r="C883" s="152">
        <v>20166</v>
      </c>
      <c r="D883" s="153">
        <v>144.04285714285714</v>
      </c>
      <c r="E883" s="153">
        <v>84.757366049752136</v>
      </c>
      <c r="F883" s="155">
        <v>25968.258000000005</v>
      </c>
      <c r="G883" s="155">
        <v>513807.11989999993</v>
      </c>
      <c r="H883" s="155">
        <v>3670.050856428571</v>
      </c>
      <c r="I883" s="155">
        <v>5428.7930241166341</v>
      </c>
      <c r="J883" s="155">
        <v>1600</v>
      </c>
      <c r="K883" s="155">
        <v>181400</v>
      </c>
      <c r="L883" s="155">
        <v>1295.7142857142858</v>
      </c>
      <c r="M883" s="155">
        <v>286.72585572496371</v>
      </c>
      <c r="N883" s="156">
        <v>6</v>
      </c>
      <c r="O883" s="156">
        <v>9</v>
      </c>
      <c r="P883" s="156">
        <v>6.4285714285714279E-2</v>
      </c>
      <c r="Q883" s="156">
        <v>0.56531285392783426</v>
      </c>
      <c r="R883" s="158">
        <v>0.99305555555555558</v>
      </c>
      <c r="S883" s="159">
        <v>28</v>
      </c>
      <c r="T883" s="159">
        <v>54</v>
      </c>
      <c r="U883" s="159">
        <v>58</v>
      </c>
      <c r="V883" s="159">
        <v>86</v>
      </c>
      <c r="W883" s="159">
        <v>54</v>
      </c>
      <c r="X883" s="157">
        <v>21.6</v>
      </c>
    </row>
    <row r="884" spans="1:24" s="154" customFormat="1" ht="11.35">
      <c r="A884" s="152">
        <v>871</v>
      </c>
      <c r="B884" s="152">
        <v>147</v>
      </c>
      <c r="C884" s="152">
        <v>10341</v>
      </c>
      <c r="D884" s="153">
        <v>73.864285714285714</v>
      </c>
      <c r="E884" s="153">
        <v>41.767291377135393</v>
      </c>
      <c r="F884" s="155">
        <v>12314.844000000003</v>
      </c>
      <c r="G884" s="155">
        <v>288197.09559999994</v>
      </c>
      <c r="H884" s="155">
        <v>2058.5506828571424</v>
      </c>
      <c r="I884" s="155">
        <v>3034.3571621372694</v>
      </c>
      <c r="J884" s="155">
        <v>1600</v>
      </c>
      <c r="K884" s="155">
        <v>178100</v>
      </c>
      <c r="L884" s="155">
        <v>1272.1428571428571</v>
      </c>
      <c r="M884" s="155">
        <v>270.04339036981708</v>
      </c>
      <c r="N884" s="156">
        <v>0</v>
      </c>
      <c r="O884" s="156">
        <v>0</v>
      </c>
      <c r="P884" s="156">
        <v>0</v>
      </c>
      <c r="Q884" s="156">
        <v>0</v>
      </c>
      <c r="R884" s="158">
        <v>1</v>
      </c>
      <c r="S884" s="159">
        <v>26</v>
      </c>
      <c r="T884" s="159">
        <v>66</v>
      </c>
      <c r="U884" s="159">
        <v>48</v>
      </c>
      <c r="V884" s="159">
        <v>61</v>
      </c>
      <c r="W884" s="159">
        <v>79</v>
      </c>
      <c r="X884" s="157">
        <v>20.55</v>
      </c>
    </row>
    <row r="885" spans="1:24" s="154" customFormat="1" ht="11.35">
      <c r="A885" s="152">
        <v>872</v>
      </c>
      <c r="B885" s="152">
        <v>174</v>
      </c>
      <c r="C885" s="152">
        <v>12627</v>
      </c>
      <c r="D885" s="153">
        <v>90.192857142857136</v>
      </c>
      <c r="E885" s="153">
        <v>51.835780596527989</v>
      </c>
      <c r="F885" s="155">
        <v>14188.842000000002</v>
      </c>
      <c r="G885" s="155">
        <v>325650.28419999999</v>
      </c>
      <c r="H885" s="155">
        <v>2326.0734585714285</v>
      </c>
      <c r="I885" s="155">
        <v>3432.2878956238346</v>
      </c>
      <c r="J885" s="155">
        <v>1600</v>
      </c>
      <c r="K885" s="155">
        <v>179600</v>
      </c>
      <c r="L885" s="155">
        <v>1282.8571428571429</v>
      </c>
      <c r="M885" s="155">
        <v>267.93719256058046</v>
      </c>
      <c r="N885" s="156">
        <v>0</v>
      </c>
      <c r="O885" s="156">
        <v>0</v>
      </c>
      <c r="P885" s="156">
        <v>0</v>
      </c>
      <c r="Q885" s="156">
        <v>0</v>
      </c>
      <c r="R885" s="158">
        <v>1</v>
      </c>
      <c r="S885" s="159">
        <v>24</v>
      </c>
      <c r="T885" s="159">
        <v>66</v>
      </c>
      <c r="U885" s="159">
        <v>50</v>
      </c>
      <c r="V885" s="159">
        <v>75</v>
      </c>
      <c r="W885" s="159">
        <v>65</v>
      </c>
      <c r="X885" s="157">
        <v>20.95</v>
      </c>
    </row>
    <row r="886" spans="1:24" s="154" customFormat="1" ht="11.35">
      <c r="A886" s="152">
        <v>873</v>
      </c>
      <c r="B886" s="152">
        <v>159</v>
      </c>
      <c r="C886" s="152">
        <v>11748</v>
      </c>
      <c r="D886" s="153">
        <v>83.914285714285711</v>
      </c>
      <c r="E886" s="153">
        <v>46.506360006657786</v>
      </c>
      <c r="F886" s="155">
        <v>13117.986000000003</v>
      </c>
      <c r="G886" s="155">
        <v>297326.14299999992</v>
      </c>
      <c r="H886" s="155">
        <v>2123.7581642857135</v>
      </c>
      <c r="I886" s="155">
        <v>3177.5671102610222</v>
      </c>
      <c r="J886" s="155">
        <v>1600</v>
      </c>
      <c r="K886" s="155">
        <v>178250</v>
      </c>
      <c r="L886" s="155">
        <v>1273.2142857142858</v>
      </c>
      <c r="M886" s="155">
        <v>280.82680562666894</v>
      </c>
      <c r="N886" s="156">
        <v>3</v>
      </c>
      <c r="O886" s="156">
        <v>3</v>
      </c>
      <c r="P886" s="156">
        <v>2.1428571428571429E-2</v>
      </c>
      <c r="Q886" s="156">
        <v>0.25354627641855498</v>
      </c>
      <c r="R886" s="158">
        <v>0.99757281553398058</v>
      </c>
      <c r="S886" s="159">
        <v>29</v>
      </c>
      <c r="T886" s="159">
        <v>60</v>
      </c>
      <c r="U886" s="159">
        <v>51</v>
      </c>
      <c r="V886" s="159">
        <v>72</v>
      </c>
      <c r="W886" s="159">
        <v>68</v>
      </c>
      <c r="X886" s="157">
        <v>20.6</v>
      </c>
    </row>
    <row r="887" spans="1:24" s="154" customFormat="1" ht="11.35">
      <c r="A887" s="152">
        <v>874</v>
      </c>
      <c r="B887" s="152">
        <v>180</v>
      </c>
      <c r="C887" s="152">
        <v>11580</v>
      </c>
      <c r="D887" s="153">
        <v>82.714285714285708</v>
      </c>
      <c r="E887" s="153">
        <v>61.240214101741451</v>
      </c>
      <c r="F887" s="155">
        <v>15795.126000000002</v>
      </c>
      <c r="G887" s="155">
        <v>337585.86670000007</v>
      </c>
      <c r="H887" s="155">
        <v>2411.3276192857147</v>
      </c>
      <c r="I887" s="155">
        <v>3746.4343793644953</v>
      </c>
      <c r="J887" s="155">
        <v>1600</v>
      </c>
      <c r="K887" s="155">
        <v>182650</v>
      </c>
      <c r="L887" s="155">
        <v>1304.6428571428571</v>
      </c>
      <c r="M887" s="155">
        <v>266.05946950920384</v>
      </c>
      <c r="N887" s="156">
        <v>3</v>
      </c>
      <c r="O887" s="156">
        <v>9</v>
      </c>
      <c r="P887" s="156">
        <v>6.4285714285714279E-2</v>
      </c>
      <c r="Q887" s="156">
        <v>0.43598419689059265</v>
      </c>
      <c r="R887" s="158">
        <v>0.9928057553956835</v>
      </c>
      <c r="S887" s="159">
        <v>21</v>
      </c>
      <c r="T887" s="159">
        <v>64</v>
      </c>
      <c r="U887" s="159">
        <v>55</v>
      </c>
      <c r="V887" s="159">
        <v>71</v>
      </c>
      <c r="W887" s="159">
        <v>69</v>
      </c>
      <c r="X887" s="157">
        <v>20.85</v>
      </c>
    </row>
    <row r="888" spans="1:24" s="154" customFormat="1" ht="11.35">
      <c r="A888" s="152">
        <v>875</v>
      </c>
      <c r="B888" s="152">
        <v>249</v>
      </c>
      <c r="C888" s="152">
        <v>19224</v>
      </c>
      <c r="D888" s="153">
        <v>137.31428571428572</v>
      </c>
      <c r="E888" s="153">
        <v>73.320925170318532</v>
      </c>
      <c r="F888" s="155">
        <v>21952.548000000003</v>
      </c>
      <c r="G888" s="155">
        <v>438833.81420000026</v>
      </c>
      <c r="H888" s="155">
        <v>3134.5272442857163</v>
      </c>
      <c r="I888" s="155">
        <v>4605.8019531543896</v>
      </c>
      <c r="J888" s="155">
        <v>1600</v>
      </c>
      <c r="K888" s="155">
        <v>179600</v>
      </c>
      <c r="L888" s="155">
        <v>1282.8571428571429</v>
      </c>
      <c r="M888" s="155">
        <v>267.93719256058046</v>
      </c>
      <c r="N888" s="156">
        <v>0</v>
      </c>
      <c r="O888" s="156">
        <v>0</v>
      </c>
      <c r="P888" s="156">
        <v>0</v>
      </c>
      <c r="Q888" s="156">
        <v>0</v>
      </c>
      <c r="R888" s="158">
        <v>1</v>
      </c>
      <c r="S888" s="159">
        <v>24</v>
      </c>
      <c r="T888" s="159">
        <v>66</v>
      </c>
      <c r="U888" s="159">
        <v>50</v>
      </c>
      <c r="V888" s="159">
        <v>67</v>
      </c>
      <c r="W888" s="159">
        <v>73</v>
      </c>
      <c r="X888" s="157">
        <v>21.3</v>
      </c>
    </row>
    <row r="889" spans="1:24" s="154" customFormat="1" ht="11.35">
      <c r="A889" s="152">
        <v>876</v>
      </c>
      <c r="B889" s="152">
        <v>168</v>
      </c>
      <c r="C889" s="152">
        <v>11877</v>
      </c>
      <c r="D889" s="153">
        <v>84.835714285714289</v>
      </c>
      <c r="E889" s="153">
        <v>59.446077460042773</v>
      </c>
      <c r="F889" s="155">
        <v>14724.270000000002</v>
      </c>
      <c r="G889" s="155">
        <v>277317.49610000011</v>
      </c>
      <c r="H889" s="155">
        <v>1980.8392578571436</v>
      </c>
      <c r="I889" s="155">
        <v>3234.625423320872</v>
      </c>
      <c r="J889" s="155">
        <v>1600</v>
      </c>
      <c r="K889" s="155">
        <v>177850</v>
      </c>
      <c r="L889" s="155">
        <v>1270.3571428571429</v>
      </c>
      <c r="M889" s="155">
        <v>279.50987605435665</v>
      </c>
      <c r="N889" s="156">
        <v>3</v>
      </c>
      <c r="O889" s="156">
        <v>6</v>
      </c>
      <c r="P889" s="156">
        <v>4.2857142857142858E-2</v>
      </c>
      <c r="Q889" s="156">
        <v>0.35727643956068428</v>
      </c>
      <c r="R889" s="158">
        <v>0.99520383693045555</v>
      </c>
      <c r="S889" s="159">
        <v>29</v>
      </c>
      <c r="T889" s="159">
        <v>61</v>
      </c>
      <c r="U889" s="159">
        <v>50</v>
      </c>
      <c r="V889" s="159">
        <v>73</v>
      </c>
      <c r="W889" s="159">
        <v>67</v>
      </c>
      <c r="X889" s="157">
        <v>20.85</v>
      </c>
    </row>
    <row r="890" spans="1:24" s="154" customFormat="1" ht="11.35">
      <c r="A890" s="152">
        <v>877</v>
      </c>
      <c r="B890" s="152">
        <v>186</v>
      </c>
      <c r="C890" s="152">
        <v>12912</v>
      </c>
      <c r="D890" s="153">
        <v>92.228571428571428</v>
      </c>
      <c r="E890" s="153">
        <v>59.385382361590231</v>
      </c>
      <c r="F890" s="155">
        <v>16330.554000000002</v>
      </c>
      <c r="G890" s="155">
        <v>255156.72610000003</v>
      </c>
      <c r="H890" s="155">
        <v>1822.5480435714287</v>
      </c>
      <c r="I890" s="155">
        <v>2570.3054346101226</v>
      </c>
      <c r="J890" s="155">
        <v>1600</v>
      </c>
      <c r="K890" s="155">
        <v>177500</v>
      </c>
      <c r="L890" s="155">
        <v>1267.8571428571429</v>
      </c>
      <c r="M890" s="155">
        <v>281.7003502991866</v>
      </c>
      <c r="N890" s="156">
        <v>6</v>
      </c>
      <c r="O890" s="156">
        <v>12</v>
      </c>
      <c r="P890" s="156">
        <v>8.5714285714285715E-2</v>
      </c>
      <c r="Q890" s="156">
        <v>0.61732439947157391</v>
      </c>
      <c r="R890" s="158">
        <v>0.99069767441860468</v>
      </c>
      <c r="S890" s="159">
        <v>30</v>
      </c>
      <c r="T890" s="159">
        <v>60</v>
      </c>
      <c r="U890" s="159">
        <v>50</v>
      </c>
      <c r="V890" s="159">
        <v>73</v>
      </c>
      <c r="W890" s="159">
        <v>67</v>
      </c>
      <c r="X890" s="157">
        <v>21.5</v>
      </c>
    </row>
    <row r="891" spans="1:24" s="154" customFormat="1" ht="11.35">
      <c r="A891" s="152">
        <v>878</v>
      </c>
      <c r="B891" s="152">
        <v>117</v>
      </c>
      <c r="C891" s="152">
        <v>7989</v>
      </c>
      <c r="D891" s="153">
        <v>57.064285714285717</v>
      </c>
      <c r="E891" s="153">
        <v>39.006586921020563</v>
      </c>
      <c r="F891" s="155">
        <v>9905.4180000000015</v>
      </c>
      <c r="G891" s="155">
        <v>230010.94500000012</v>
      </c>
      <c r="H891" s="155">
        <v>1642.9353214285723</v>
      </c>
      <c r="I891" s="155">
        <v>2570.3957251148172</v>
      </c>
      <c r="J891" s="155">
        <v>1600</v>
      </c>
      <c r="K891" s="155">
        <v>179800</v>
      </c>
      <c r="L891" s="155">
        <v>1284.2857142857142</v>
      </c>
      <c r="M891" s="155">
        <v>282.27529512958318</v>
      </c>
      <c r="N891" s="156">
        <v>3</v>
      </c>
      <c r="O891" s="156">
        <v>9</v>
      </c>
      <c r="P891" s="156">
        <v>6.4285714285714279E-2</v>
      </c>
      <c r="Q891" s="156">
        <v>0.43598419689059265</v>
      </c>
      <c r="R891" s="158">
        <v>0.99257425742574268</v>
      </c>
      <c r="S891" s="159">
        <v>28</v>
      </c>
      <c r="T891" s="159">
        <v>58</v>
      </c>
      <c r="U891" s="159">
        <v>54</v>
      </c>
      <c r="V891" s="159">
        <v>65</v>
      </c>
      <c r="W891" s="159">
        <v>75</v>
      </c>
      <c r="X891" s="157">
        <v>20.2</v>
      </c>
    </row>
    <row r="892" spans="1:24" s="154" customFormat="1" ht="11.35">
      <c r="A892" s="152">
        <v>879</v>
      </c>
      <c r="B892" s="152">
        <v>159</v>
      </c>
      <c r="C892" s="152">
        <v>10503</v>
      </c>
      <c r="D892" s="153">
        <v>75.021428571428572</v>
      </c>
      <c r="E892" s="153">
        <v>40.007997016629446</v>
      </c>
      <c r="F892" s="155">
        <v>14188.842000000002</v>
      </c>
      <c r="G892" s="155">
        <v>276071.13869999995</v>
      </c>
      <c r="H892" s="155">
        <v>1971.9367049999996</v>
      </c>
      <c r="I892" s="155">
        <v>3175.3153825267859</v>
      </c>
      <c r="J892" s="155">
        <v>1600</v>
      </c>
      <c r="K892" s="155">
        <v>176650</v>
      </c>
      <c r="L892" s="155">
        <v>1261.7857142857142</v>
      </c>
      <c r="M892" s="155">
        <v>275.34221442824327</v>
      </c>
      <c r="N892" s="156">
        <v>6</v>
      </c>
      <c r="O892" s="156">
        <v>6</v>
      </c>
      <c r="P892" s="156">
        <v>4.2857142857142858E-2</v>
      </c>
      <c r="Q892" s="156">
        <v>0.50709255283710997</v>
      </c>
      <c r="R892" s="158">
        <v>0.99507389162561566</v>
      </c>
      <c r="S892" s="159">
        <v>29</v>
      </c>
      <c r="T892" s="159">
        <v>64</v>
      </c>
      <c r="U892" s="159">
        <v>47</v>
      </c>
      <c r="V892" s="159">
        <v>62</v>
      </c>
      <c r="W892" s="159">
        <v>78</v>
      </c>
      <c r="X892" s="157">
        <v>20.3</v>
      </c>
    </row>
    <row r="893" spans="1:24" s="154" customFormat="1" ht="11.35">
      <c r="A893" s="152">
        <v>880</v>
      </c>
      <c r="B893" s="152">
        <v>144</v>
      </c>
      <c r="C893" s="152">
        <v>7698</v>
      </c>
      <c r="D893" s="153">
        <v>54.985714285714288</v>
      </c>
      <c r="E893" s="153">
        <v>54.008923551827365</v>
      </c>
      <c r="F893" s="155">
        <v>12850.272000000003</v>
      </c>
      <c r="G893" s="155">
        <v>198730.05140000003</v>
      </c>
      <c r="H893" s="155">
        <v>1419.5003671428574</v>
      </c>
      <c r="I893" s="155">
        <v>2652.7797587003929</v>
      </c>
      <c r="J893" s="155">
        <v>1600</v>
      </c>
      <c r="K893" s="155">
        <v>177750</v>
      </c>
      <c r="L893" s="155">
        <v>1269.6428571428571</v>
      </c>
      <c r="M893" s="155">
        <v>272.32653567903259</v>
      </c>
      <c r="N893" s="156">
        <v>6</v>
      </c>
      <c r="O893" s="156">
        <v>30</v>
      </c>
      <c r="P893" s="156">
        <v>0.21428571428571427</v>
      </c>
      <c r="Q893" s="156">
        <v>0.85482729364048948</v>
      </c>
      <c r="R893" s="158">
        <v>0.97499999999999998</v>
      </c>
      <c r="S893" s="159">
        <v>27</v>
      </c>
      <c r="T893" s="159">
        <v>65</v>
      </c>
      <c r="U893" s="159">
        <v>48</v>
      </c>
      <c r="V893" s="159">
        <v>65</v>
      </c>
      <c r="W893" s="159">
        <v>75</v>
      </c>
      <c r="X893" s="157">
        <v>20</v>
      </c>
    </row>
    <row r="894" spans="1:24" s="154" customFormat="1" ht="11.35">
      <c r="A894" s="152">
        <v>881</v>
      </c>
      <c r="B894" s="152">
        <v>159</v>
      </c>
      <c r="C894" s="152">
        <v>10251</v>
      </c>
      <c r="D894" s="153">
        <v>73.221428571428575</v>
      </c>
      <c r="E894" s="153">
        <v>47.305538005629479</v>
      </c>
      <c r="F894" s="155">
        <v>12314.844000000003</v>
      </c>
      <c r="G894" s="155">
        <v>237288.3039</v>
      </c>
      <c r="H894" s="155">
        <v>1694.9164564285713</v>
      </c>
      <c r="I894" s="155">
        <v>2660.2090662235832</v>
      </c>
      <c r="J894" s="155">
        <v>1600</v>
      </c>
      <c r="K894" s="155">
        <v>177750</v>
      </c>
      <c r="L894" s="155">
        <v>1269.6428571428571</v>
      </c>
      <c r="M894" s="155">
        <v>272.32653567903259</v>
      </c>
      <c r="N894" s="156">
        <v>3</v>
      </c>
      <c r="O894" s="156">
        <v>3</v>
      </c>
      <c r="P894" s="156">
        <v>2.1428571428571429E-2</v>
      </c>
      <c r="Q894" s="156">
        <v>0.25354627641855498</v>
      </c>
      <c r="R894" s="158">
        <v>0.99753086419753079</v>
      </c>
      <c r="S894" s="159">
        <v>27</v>
      </c>
      <c r="T894" s="159">
        <v>65</v>
      </c>
      <c r="U894" s="159">
        <v>48</v>
      </c>
      <c r="V894" s="159">
        <v>67</v>
      </c>
      <c r="W894" s="159">
        <v>73</v>
      </c>
      <c r="X894" s="157">
        <v>20.25</v>
      </c>
    </row>
    <row r="895" spans="1:24" s="154" customFormat="1" ht="11.35">
      <c r="A895" s="152">
        <v>882</v>
      </c>
      <c r="B895" s="152">
        <v>210</v>
      </c>
      <c r="C895" s="152">
        <v>11112</v>
      </c>
      <c r="D895" s="153">
        <v>79.371428571428567</v>
      </c>
      <c r="E895" s="153">
        <v>63.537146315940873</v>
      </c>
      <c r="F895" s="155">
        <v>18204.552000000003</v>
      </c>
      <c r="G895" s="155">
        <v>290477.12650000007</v>
      </c>
      <c r="H895" s="155">
        <v>2074.8366178571432</v>
      </c>
      <c r="I895" s="155">
        <v>3656.9944821046652</v>
      </c>
      <c r="J895" s="155">
        <v>1600</v>
      </c>
      <c r="K895" s="155">
        <v>180050</v>
      </c>
      <c r="L895" s="155">
        <v>1286.0714285714287</v>
      </c>
      <c r="M895" s="155">
        <v>299.22368723939428</v>
      </c>
      <c r="N895" s="156">
        <v>3</v>
      </c>
      <c r="O895" s="156">
        <v>9</v>
      </c>
      <c r="P895" s="156">
        <v>6.4285714285714279E-2</v>
      </c>
      <c r="Q895" s="156">
        <v>0.43598419689059265</v>
      </c>
      <c r="R895" s="158">
        <v>0.99285714285714288</v>
      </c>
      <c r="S895" s="159">
        <v>33</v>
      </c>
      <c r="T895" s="159">
        <v>48</v>
      </c>
      <c r="U895" s="159">
        <v>59</v>
      </c>
      <c r="V895" s="159">
        <v>77</v>
      </c>
      <c r="W895" s="159">
        <v>63</v>
      </c>
      <c r="X895" s="157">
        <v>21</v>
      </c>
    </row>
    <row r="896" spans="1:24" s="154" customFormat="1" ht="11.35">
      <c r="A896" s="152">
        <v>883</v>
      </c>
      <c r="B896" s="152">
        <v>171</v>
      </c>
      <c r="C896" s="152">
        <v>10440</v>
      </c>
      <c r="D896" s="153">
        <v>74.571428571428569</v>
      </c>
      <c r="E896" s="153">
        <v>56.393675707609312</v>
      </c>
      <c r="F896" s="155">
        <v>14456.556000000002</v>
      </c>
      <c r="G896" s="155">
        <v>199641.7663000001</v>
      </c>
      <c r="H896" s="155">
        <v>1426.0126164285721</v>
      </c>
      <c r="I896" s="155">
        <v>2731.9402296123681</v>
      </c>
      <c r="J896" s="155">
        <v>1600</v>
      </c>
      <c r="K896" s="155">
        <v>174000</v>
      </c>
      <c r="L896" s="155">
        <v>1242.8571428571429</v>
      </c>
      <c r="M896" s="155">
        <v>275.40496203605358</v>
      </c>
      <c r="N896" s="156">
        <v>3</v>
      </c>
      <c r="O896" s="156">
        <v>3</v>
      </c>
      <c r="P896" s="156">
        <v>2.1428571428571429E-2</v>
      </c>
      <c r="Q896" s="156">
        <v>0.25354627641855498</v>
      </c>
      <c r="R896" s="158">
        <v>0.99754901960784315</v>
      </c>
      <c r="S896" s="159">
        <v>32</v>
      </c>
      <c r="T896" s="159">
        <v>65</v>
      </c>
      <c r="U896" s="159">
        <v>43</v>
      </c>
      <c r="V896" s="159">
        <v>78</v>
      </c>
      <c r="W896" s="159">
        <v>62</v>
      </c>
      <c r="X896" s="157">
        <v>20.399999999999999</v>
      </c>
    </row>
    <row r="897" spans="1:24" s="154" customFormat="1" ht="11.35">
      <c r="A897" s="152">
        <v>884</v>
      </c>
      <c r="B897" s="152">
        <v>243</v>
      </c>
      <c r="C897" s="152">
        <v>16686</v>
      </c>
      <c r="D897" s="153">
        <v>119.18571428571428</v>
      </c>
      <c r="E897" s="153">
        <v>64.149172568418564</v>
      </c>
      <c r="F897" s="155">
        <v>20613.978000000003</v>
      </c>
      <c r="G897" s="155">
        <v>403006.24450000009</v>
      </c>
      <c r="H897" s="155">
        <v>2878.6160321428579</v>
      </c>
      <c r="I897" s="155">
        <v>4262.1326856288078</v>
      </c>
      <c r="J897" s="155">
        <v>1600</v>
      </c>
      <c r="K897" s="155">
        <v>176900</v>
      </c>
      <c r="L897" s="155">
        <v>1263.5714285714287</v>
      </c>
      <c r="M897" s="155">
        <v>265.78530695587381</v>
      </c>
      <c r="N897" s="156">
        <v>3</v>
      </c>
      <c r="O897" s="156">
        <v>3</v>
      </c>
      <c r="P897" s="156">
        <v>2.1428571428571429E-2</v>
      </c>
      <c r="Q897" s="156">
        <v>0.25354627641855498</v>
      </c>
      <c r="R897" s="158">
        <v>0.99754299754299747</v>
      </c>
      <c r="S897" s="159">
        <v>26</v>
      </c>
      <c r="T897" s="159">
        <v>69</v>
      </c>
      <c r="U897" s="159">
        <v>45</v>
      </c>
      <c r="V897" s="159">
        <v>66</v>
      </c>
      <c r="W897" s="159">
        <v>74</v>
      </c>
      <c r="X897" s="157">
        <v>20.350000000000001</v>
      </c>
    </row>
    <row r="898" spans="1:24" s="154" customFormat="1" ht="11.35">
      <c r="A898" s="152">
        <v>885</v>
      </c>
      <c r="B898" s="152">
        <v>162</v>
      </c>
      <c r="C898" s="152">
        <v>14436</v>
      </c>
      <c r="D898" s="153">
        <v>103.11428571428571</v>
      </c>
      <c r="E898" s="153">
        <v>50.309557670598792</v>
      </c>
      <c r="F898" s="155">
        <v>14188.842000000002</v>
      </c>
      <c r="G898" s="155">
        <v>339320.05850000004</v>
      </c>
      <c r="H898" s="155">
        <v>2423.7147035714288</v>
      </c>
      <c r="I898" s="155">
        <v>3693.7151566554139</v>
      </c>
      <c r="J898" s="155">
        <v>1600</v>
      </c>
      <c r="K898" s="155">
        <v>172000</v>
      </c>
      <c r="L898" s="155">
        <v>1228.5714285714287</v>
      </c>
      <c r="M898" s="155">
        <v>266.68379527038212</v>
      </c>
      <c r="N898" s="156">
        <v>0</v>
      </c>
      <c r="O898" s="156">
        <v>0</v>
      </c>
      <c r="P898" s="156">
        <v>0</v>
      </c>
      <c r="Q898" s="156">
        <v>0</v>
      </c>
      <c r="R898" s="158">
        <v>1</v>
      </c>
      <c r="S898" s="159">
        <v>32</v>
      </c>
      <c r="T898" s="159">
        <v>70</v>
      </c>
      <c r="U898" s="159">
        <v>38</v>
      </c>
      <c r="V898" s="159">
        <v>72</v>
      </c>
      <c r="W898" s="159">
        <v>68</v>
      </c>
      <c r="X898" s="157">
        <v>20.149999999999999</v>
      </c>
    </row>
    <row r="899" spans="1:24" s="154" customFormat="1" ht="11.35">
      <c r="A899" s="152">
        <v>886</v>
      </c>
      <c r="B899" s="152">
        <v>111</v>
      </c>
      <c r="C899" s="152">
        <v>10632</v>
      </c>
      <c r="D899" s="153">
        <v>75.942857142857136</v>
      </c>
      <c r="E899" s="153">
        <v>26.639282788045541</v>
      </c>
      <c r="F899" s="155">
        <v>9369.9900000000016</v>
      </c>
      <c r="G899" s="155">
        <v>244477.91210000013</v>
      </c>
      <c r="H899" s="155">
        <v>1746.2708007142867</v>
      </c>
      <c r="I899" s="155">
        <v>2400.7492118922623</v>
      </c>
      <c r="J899" s="155">
        <v>1600</v>
      </c>
      <c r="K899" s="155">
        <v>175150</v>
      </c>
      <c r="L899" s="155">
        <v>1251.0714285714287</v>
      </c>
      <c r="M899" s="155">
        <v>276.57123772640017</v>
      </c>
      <c r="N899" s="156">
        <v>0</v>
      </c>
      <c r="O899" s="156">
        <v>0</v>
      </c>
      <c r="P899" s="156">
        <v>0</v>
      </c>
      <c r="Q899" s="156">
        <v>0</v>
      </c>
      <c r="R899" s="158">
        <v>1</v>
      </c>
      <c r="S899" s="159">
        <v>31</v>
      </c>
      <c r="T899" s="159">
        <v>64</v>
      </c>
      <c r="U899" s="159">
        <v>45</v>
      </c>
      <c r="V899" s="159">
        <v>72</v>
      </c>
      <c r="W899" s="159">
        <v>68</v>
      </c>
      <c r="X899" s="157">
        <v>20.9</v>
      </c>
    </row>
    <row r="900" spans="1:24" s="154" customFormat="1" ht="11.35">
      <c r="A900" s="152">
        <v>887</v>
      </c>
      <c r="B900" s="152">
        <v>198</v>
      </c>
      <c r="C900" s="152">
        <v>14637</v>
      </c>
      <c r="D900" s="153">
        <v>104.55</v>
      </c>
      <c r="E900" s="153">
        <v>52.333920249042045</v>
      </c>
      <c r="F900" s="155">
        <v>17133.696000000004</v>
      </c>
      <c r="G900" s="155">
        <v>387322.66599999997</v>
      </c>
      <c r="H900" s="155">
        <v>2766.5904714285712</v>
      </c>
      <c r="I900" s="155">
        <v>4017.8803150067711</v>
      </c>
      <c r="J900" s="155">
        <v>1600</v>
      </c>
      <c r="K900" s="155">
        <v>179500</v>
      </c>
      <c r="L900" s="155">
        <v>1282.1428571428571</v>
      </c>
      <c r="M900" s="155">
        <v>260.46937630319991</v>
      </c>
      <c r="N900" s="156">
        <v>3</v>
      </c>
      <c r="O900" s="156">
        <v>3</v>
      </c>
      <c r="P900" s="156">
        <v>2.1428571428571429E-2</v>
      </c>
      <c r="Q900" s="156">
        <v>0.25354627641855498</v>
      </c>
      <c r="R900" s="158">
        <v>0.99757281553398058</v>
      </c>
      <c r="S900" s="159">
        <v>22</v>
      </c>
      <c r="T900" s="159">
        <v>70</v>
      </c>
      <c r="U900" s="159">
        <v>48</v>
      </c>
      <c r="V900" s="159">
        <v>72</v>
      </c>
      <c r="W900" s="159">
        <v>68</v>
      </c>
      <c r="X900" s="157">
        <v>20.6</v>
      </c>
    </row>
    <row r="901" spans="1:24" s="154" customFormat="1" ht="11.35">
      <c r="A901" s="152">
        <v>888</v>
      </c>
      <c r="B901" s="152">
        <v>135</v>
      </c>
      <c r="C901" s="152">
        <v>9942</v>
      </c>
      <c r="D901" s="153">
        <v>71.01428571428572</v>
      </c>
      <c r="E901" s="153">
        <v>39.988484981814473</v>
      </c>
      <c r="F901" s="155">
        <v>11511.702000000001</v>
      </c>
      <c r="G901" s="155">
        <v>212715.1332999999</v>
      </c>
      <c r="H901" s="155">
        <v>1519.3938092857136</v>
      </c>
      <c r="I901" s="155">
        <v>2108.8196577646836</v>
      </c>
      <c r="J901" s="155">
        <v>1600</v>
      </c>
      <c r="K901" s="155">
        <v>177800</v>
      </c>
      <c r="L901" s="155">
        <v>1270</v>
      </c>
      <c r="M901" s="155">
        <v>275.94181432339377</v>
      </c>
      <c r="N901" s="156">
        <v>6</v>
      </c>
      <c r="O901" s="156">
        <v>6</v>
      </c>
      <c r="P901" s="156">
        <v>4.2857142857142858E-2</v>
      </c>
      <c r="Q901" s="156">
        <v>0.50709255283710997</v>
      </c>
      <c r="R901" s="158">
        <v>0.99507389162561566</v>
      </c>
      <c r="S901" s="159">
        <v>28</v>
      </c>
      <c r="T901" s="159">
        <v>63</v>
      </c>
      <c r="U901" s="159">
        <v>49</v>
      </c>
      <c r="V901" s="159">
        <v>73</v>
      </c>
      <c r="W901" s="159">
        <v>67</v>
      </c>
      <c r="X901" s="157">
        <v>20.3</v>
      </c>
    </row>
    <row r="902" spans="1:24" s="154" customFormat="1" ht="11.35">
      <c r="A902" s="152">
        <v>889</v>
      </c>
      <c r="B902" s="152">
        <v>87</v>
      </c>
      <c r="C902" s="152">
        <v>7575</v>
      </c>
      <c r="D902" s="153">
        <v>54.107142857142854</v>
      </c>
      <c r="E902" s="153">
        <v>26.853103307544025</v>
      </c>
      <c r="F902" s="155">
        <v>7495.9920000000011</v>
      </c>
      <c r="G902" s="155">
        <v>204131.92499999999</v>
      </c>
      <c r="H902" s="155">
        <v>1458.0851785714285</v>
      </c>
      <c r="I902" s="155">
        <v>2089.6573039957789</v>
      </c>
      <c r="J902" s="155">
        <v>1600</v>
      </c>
      <c r="K902" s="155">
        <v>179050</v>
      </c>
      <c r="L902" s="155">
        <v>1278.9285714285713</v>
      </c>
      <c r="M902" s="155">
        <v>283.35527291474932</v>
      </c>
      <c r="N902" s="156">
        <v>6</v>
      </c>
      <c r="O902" s="156">
        <v>24</v>
      </c>
      <c r="P902" s="156">
        <v>0.17142857142857143</v>
      </c>
      <c r="Q902" s="156">
        <v>0.86451098284843697</v>
      </c>
      <c r="R902" s="158">
        <v>0.98019801980198029</v>
      </c>
      <c r="S902" s="159">
        <v>29</v>
      </c>
      <c r="T902" s="159">
        <v>58</v>
      </c>
      <c r="U902" s="159">
        <v>53</v>
      </c>
      <c r="V902" s="159">
        <v>70</v>
      </c>
      <c r="W902" s="159">
        <v>70</v>
      </c>
      <c r="X902" s="157">
        <v>20.2</v>
      </c>
    </row>
    <row r="903" spans="1:24" s="154" customFormat="1" ht="11.35">
      <c r="A903" s="152">
        <v>890</v>
      </c>
      <c r="B903" s="152">
        <v>108</v>
      </c>
      <c r="C903" s="152">
        <v>7164</v>
      </c>
      <c r="D903" s="153">
        <v>51.171428571428571</v>
      </c>
      <c r="E903" s="153">
        <v>30.500369818996962</v>
      </c>
      <c r="F903" s="155">
        <v>7228.2780000000012</v>
      </c>
      <c r="G903" s="155">
        <v>157543.73979999998</v>
      </c>
      <c r="H903" s="155">
        <v>1125.3124271428569</v>
      </c>
      <c r="I903" s="155">
        <v>1711.7450266569801</v>
      </c>
      <c r="J903" s="155">
        <v>1600</v>
      </c>
      <c r="K903" s="155">
        <v>174500</v>
      </c>
      <c r="L903" s="155">
        <v>1246.4285714285713</v>
      </c>
      <c r="M903" s="155">
        <v>284.15233382481387</v>
      </c>
      <c r="N903" s="156">
        <v>6</v>
      </c>
      <c r="O903" s="156">
        <v>12</v>
      </c>
      <c r="P903" s="156">
        <v>8.5714285714285715E-2</v>
      </c>
      <c r="Q903" s="156">
        <v>0.61732439947157391</v>
      </c>
      <c r="R903" s="158">
        <v>0.98976982097186705</v>
      </c>
      <c r="S903" s="159">
        <v>34</v>
      </c>
      <c r="T903" s="159">
        <v>60</v>
      </c>
      <c r="U903" s="159">
        <v>46</v>
      </c>
      <c r="V903" s="159">
        <v>73</v>
      </c>
      <c r="W903" s="159">
        <v>67</v>
      </c>
      <c r="X903" s="157">
        <v>19.55</v>
      </c>
    </row>
    <row r="904" spans="1:24" s="154" customFormat="1" ht="11.35">
      <c r="A904" s="152">
        <v>891</v>
      </c>
      <c r="B904" s="152">
        <v>219</v>
      </c>
      <c r="C904" s="152">
        <v>16602</v>
      </c>
      <c r="D904" s="153">
        <v>118.58571428571429</v>
      </c>
      <c r="E904" s="153">
        <v>58.17376423105064</v>
      </c>
      <c r="F904" s="155">
        <v>19007.694000000003</v>
      </c>
      <c r="G904" s="155">
        <v>331812.16810000024</v>
      </c>
      <c r="H904" s="155">
        <v>2370.0869150000017</v>
      </c>
      <c r="I904" s="155">
        <v>3289.7364454925391</v>
      </c>
      <c r="J904" s="155">
        <v>1600</v>
      </c>
      <c r="K904" s="155">
        <v>178250</v>
      </c>
      <c r="L904" s="155">
        <v>1273.2142857142858</v>
      </c>
      <c r="M904" s="155">
        <v>252.49907146247915</v>
      </c>
      <c r="N904" s="156">
        <v>0</v>
      </c>
      <c r="O904" s="156">
        <v>0</v>
      </c>
      <c r="P904" s="156">
        <v>0</v>
      </c>
      <c r="Q904" s="156">
        <v>0</v>
      </c>
      <c r="R904" s="158">
        <v>1</v>
      </c>
      <c r="S904" s="159">
        <v>21</v>
      </c>
      <c r="T904" s="159">
        <v>75</v>
      </c>
      <c r="U904" s="159">
        <v>44</v>
      </c>
      <c r="V904" s="159">
        <v>79</v>
      </c>
      <c r="W904" s="159">
        <v>61</v>
      </c>
      <c r="X904" s="157">
        <v>20.7</v>
      </c>
    </row>
    <row r="905" spans="1:24" s="154" customFormat="1" ht="11.35">
      <c r="A905" s="152">
        <v>892</v>
      </c>
      <c r="B905" s="152">
        <v>159</v>
      </c>
      <c r="C905" s="152">
        <v>15321</v>
      </c>
      <c r="D905" s="153">
        <v>109.43571428571428</v>
      </c>
      <c r="E905" s="153">
        <v>46.038334154445046</v>
      </c>
      <c r="F905" s="155">
        <v>13653.414000000002</v>
      </c>
      <c r="G905" s="155">
        <v>373951.83899999998</v>
      </c>
      <c r="H905" s="155">
        <v>2671.0845642857144</v>
      </c>
      <c r="I905" s="155">
        <v>3858.5109299782434</v>
      </c>
      <c r="J905" s="155">
        <v>1600</v>
      </c>
      <c r="K905" s="155">
        <v>178100</v>
      </c>
      <c r="L905" s="155">
        <v>1272.1428571428571</v>
      </c>
      <c r="M905" s="155">
        <v>270.04339036981708</v>
      </c>
      <c r="N905" s="156">
        <v>3</v>
      </c>
      <c r="O905" s="156">
        <v>3</v>
      </c>
      <c r="P905" s="156">
        <v>2.1428571428571429E-2</v>
      </c>
      <c r="Q905" s="156">
        <v>0.25354627641855498</v>
      </c>
      <c r="R905" s="158">
        <v>0.99752475247524752</v>
      </c>
      <c r="S905" s="159">
        <v>26</v>
      </c>
      <c r="T905" s="159">
        <v>66</v>
      </c>
      <c r="U905" s="159">
        <v>48</v>
      </c>
      <c r="V905" s="159">
        <v>80</v>
      </c>
      <c r="W905" s="159">
        <v>60</v>
      </c>
      <c r="X905" s="157">
        <v>20.2</v>
      </c>
    </row>
    <row r="906" spans="1:24" s="154" customFormat="1" ht="11.35">
      <c r="A906" s="152">
        <v>893</v>
      </c>
      <c r="B906" s="152">
        <v>306</v>
      </c>
      <c r="C906" s="152">
        <v>22137</v>
      </c>
      <c r="D906" s="153">
        <v>158.12142857142857</v>
      </c>
      <c r="E906" s="153">
        <v>95.184143218535411</v>
      </c>
      <c r="F906" s="155">
        <v>26771.400000000005</v>
      </c>
      <c r="G906" s="155">
        <v>579355.40549999999</v>
      </c>
      <c r="H906" s="155">
        <v>4138.2528964285711</v>
      </c>
      <c r="I906" s="155">
        <v>6162.6558947252806</v>
      </c>
      <c r="J906" s="155">
        <v>1600</v>
      </c>
      <c r="K906" s="155">
        <v>176900</v>
      </c>
      <c r="L906" s="155">
        <v>1263.5714285714287</v>
      </c>
      <c r="M906" s="155">
        <v>265.78530695587381</v>
      </c>
      <c r="N906" s="156">
        <v>0</v>
      </c>
      <c r="O906" s="156">
        <v>0</v>
      </c>
      <c r="P906" s="156">
        <v>0</v>
      </c>
      <c r="Q906" s="156">
        <v>0</v>
      </c>
      <c r="R906" s="158">
        <v>1</v>
      </c>
      <c r="S906" s="159">
        <v>26</v>
      </c>
      <c r="T906" s="159">
        <v>69</v>
      </c>
      <c r="U906" s="159">
        <v>45</v>
      </c>
      <c r="V906" s="159">
        <v>64</v>
      </c>
      <c r="W906" s="159">
        <v>76</v>
      </c>
      <c r="X906" s="157">
        <v>20.7</v>
      </c>
    </row>
    <row r="907" spans="1:24" s="154" customFormat="1" ht="11.35">
      <c r="A907" s="152">
        <v>894</v>
      </c>
      <c r="B907" s="152">
        <v>129</v>
      </c>
      <c r="C907" s="152">
        <v>10413</v>
      </c>
      <c r="D907" s="153">
        <v>74.378571428571433</v>
      </c>
      <c r="E907" s="153">
        <v>32.009995708881796</v>
      </c>
      <c r="F907" s="155">
        <v>11511.702000000001</v>
      </c>
      <c r="G907" s="155">
        <v>309682.63139999995</v>
      </c>
      <c r="H907" s="155">
        <v>2212.0187957142853</v>
      </c>
      <c r="I907" s="155">
        <v>2972.0726661996114</v>
      </c>
      <c r="J907" s="155">
        <v>1600</v>
      </c>
      <c r="K907" s="155">
        <v>177350</v>
      </c>
      <c r="L907" s="155">
        <v>1266.7857142857142</v>
      </c>
      <c r="M907" s="155">
        <v>270.93036578390883</v>
      </c>
      <c r="N907" s="156">
        <v>0</v>
      </c>
      <c r="O907" s="156">
        <v>0</v>
      </c>
      <c r="P907" s="156">
        <v>0</v>
      </c>
      <c r="Q907" s="156">
        <v>0</v>
      </c>
      <c r="R907" s="158">
        <v>1</v>
      </c>
      <c r="S907" s="159">
        <v>27</v>
      </c>
      <c r="T907" s="159">
        <v>66</v>
      </c>
      <c r="U907" s="159">
        <v>47</v>
      </c>
      <c r="V907" s="159">
        <v>59</v>
      </c>
      <c r="W907" s="159">
        <v>81</v>
      </c>
      <c r="X907" s="157">
        <v>20.65</v>
      </c>
    </row>
    <row r="908" spans="1:24" s="154" customFormat="1" ht="11.35">
      <c r="A908" s="152">
        <v>895</v>
      </c>
      <c r="B908" s="152">
        <v>180</v>
      </c>
      <c r="C908" s="152">
        <v>10575</v>
      </c>
      <c r="D908" s="153">
        <v>75.535714285714292</v>
      </c>
      <c r="E908" s="153">
        <v>53.832194736362069</v>
      </c>
      <c r="F908" s="155">
        <v>15527.412000000002</v>
      </c>
      <c r="G908" s="155">
        <v>316237.16250000015</v>
      </c>
      <c r="H908" s="155">
        <v>2258.8368750000009</v>
      </c>
      <c r="I908" s="155">
        <v>3498.9658975831576</v>
      </c>
      <c r="J908" s="155">
        <v>1600</v>
      </c>
      <c r="K908" s="155">
        <v>181550</v>
      </c>
      <c r="L908" s="155">
        <v>1296.7857142857142</v>
      </c>
      <c r="M908" s="155">
        <v>270.17252110708188</v>
      </c>
      <c r="N908" s="156">
        <v>6</v>
      </c>
      <c r="O908" s="156">
        <v>15</v>
      </c>
      <c r="P908" s="156">
        <v>0.10714285714285714</v>
      </c>
      <c r="Q908" s="156">
        <v>0.66458651148182102</v>
      </c>
      <c r="R908" s="158">
        <v>0.98780487804878048</v>
      </c>
      <c r="S908" s="159">
        <v>23</v>
      </c>
      <c r="T908" s="159">
        <v>63</v>
      </c>
      <c r="U908" s="159">
        <v>54</v>
      </c>
      <c r="V908" s="159">
        <v>73</v>
      </c>
      <c r="W908" s="159">
        <v>67</v>
      </c>
      <c r="X908" s="157">
        <v>20.5</v>
      </c>
    </row>
    <row r="909" spans="1:24" s="154" customFormat="1" ht="11.35">
      <c r="A909" s="152">
        <v>896</v>
      </c>
      <c r="B909" s="152">
        <v>183</v>
      </c>
      <c r="C909" s="152">
        <v>15390</v>
      </c>
      <c r="D909" s="153">
        <v>109.92857142857143</v>
      </c>
      <c r="E909" s="153">
        <v>46.385256101007052</v>
      </c>
      <c r="F909" s="155">
        <v>14991.984000000002</v>
      </c>
      <c r="G909" s="155">
        <v>372904.7797999999</v>
      </c>
      <c r="H909" s="155">
        <v>2663.6055699999993</v>
      </c>
      <c r="I909" s="155">
        <v>3740.6365808996434</v>
      </c>
      <c r="J909" s="155">
        <v>1600</v>
      </c>
      <c r="K909" s="155">
        <v>176250</v>
      </c>
      <c r="L909" s="155">
        <v>1258.9285714285713</v>
      </c>
      <c r="M909" s="155">
        <v>273.87886948252094</v>
      </c>
      <c r="N909" s="156">
        <v>3</v>
      </c>
      <c r="O909" s="156">
        <v>6</v>
      </c>
      <c r="P909" s="156">
        <v>4.2857142857142858E-2</v>
      </c>
      <c r="Q909" s="156">
        <v>0.35727643956068428</v>
      </c>
      <c r="R909" s="158">
        <v>0.99529411764705877</v>
      </c>
      <c r="S909" s="159">
        <v>29</v>
      </c>
      <c r="T909" s="159">
        <v>65</v>
      </c>
      <c r="U909" s="159">
        <v>46</v>
      </c>
      <c r="V909" s="159">
        <v>74</v>
      </c>
      <c r="W909" s="159">
        <v>66</v>
      </c>
      <c r="X909" s="157">
        <v>21.25</v>
      </c>
    </row>
    <row r="910" spans="1:24" s="154" customFormat="1" ht="11.35">
      <c r="A910" s="152">
        <v>897</v>
      </c>
      <c r="B910" s="152">
        <v>93</v>
      </c>
      <c r="C910" s="152">
        <v>5595</v>
      </c>
      <c r="D910" s="153">
        <v>39.964285714285715</v>
      </c>
      <c r="E910" s="153">
        <v>26.639725492321972</v>
      </c>
      <c r="F910" s="155">
        <v>6692.8500000000013</v>
      </c>
      <c r="G910" s="155">
        <v>102842.33310000003</v>
      </c>
      <c r="H910" s="155">
        <v>734.58809357142877</v>
      </c>
      <c r="I910" s="155">
        <v>1188.3051101131505</v>
      </c>
      <c r="J910" s="155">
        <v>1600</v>
      </c>
      <c r="K910" s="155">
        <v>167250</v>
      </c>
      <c r="L910" s="155">
        <v>1194.6428571428571</v>
      </c>
      <c r="M910" s="155">
        <v>274.30070857653811</v>
      </c>
      <c r="N910" s="156">
        <v>3</v>
      </c>
      <c r="O910" s="156">
        <v>12</v>
      </c>
      <c r="P910" s="156">
        <v>8.5714285714285715E-2</v>
      </c>
      <c r="Q910" s="156">
        <v>0.50159048167328846</v>
      </c>
      <c r="R910" s="158">
        <v>0.98971722365038561</v>
      </c>
      <c r="S910" s="159">
        <v>41</v>
      </c>
      <c r="T910" s="159">
        <v>65</v>
      </c>
      <c r="U910" s="159">
        <v>34</v>
      </c>
      <c r="V910" s="159">
        <v>67</v>
      </c>
      <c r="W910" s="159">
        <v>73</v>
      </c>
      <c r="X910" s="157">
        <v>19.45</v>
      </c>
    </row>
    <row r="911" spans="1:24" s="154" customFormat="1" ht="11.35">
      <c r="A911" s="152">
        <v>898</v>
      </c>
      <c r="B911" s="152">
        <v>180</v>
      </c>
      <c r="C911" s="152">
        <v>11355</v>
      </c>
      <c r="D911" s="153">
        <v>81.107142857142861</v>
      </c>
      <c r="E911" s="153">
        <v>51.400766507255526</v>
      </c>
      <c r="F911" s="155">
        <v>14724.270000000002</v>
      </c>
      <c r="G911" s="155">
        <v>216425.94680000001</v>
      </c>
      <c r="H911" s="155">
        <v>1545.8996200000001</v>
      </c>
      <c r="I911" s="155">
        <v>2511.7133737613526</v>
      </c>
      <c r="J911" s="155">
        <v>1600</v>
      </c>
      <c r="K911" s="155">
        <v>171300</v>
      </c>
      <c r="L911" s="155">
        <v>1223.5714285714287</v>
      </c>
      <c r="M911" s="155">
        <v>270.45411166393865</v>
      </c>
      <c r="N911" s="156">
        <v>3</v>
      </c>
      <c r="O911" s="156">
        <v>3</v>
      </c>
      <c r="P911" s="156">
        <v>2.1428571428571429E-2</v>
      </c>
      <c r="Q911" s="156">
        <v>0.25354627641855498</v>
      </c>
      <c r="R911" s="158">
        <v>0.99753694581280783</v>
      </c>
      <c r="S911" s="159">
        <v>34</v>
      </c>
      <c r="T911" s="159">
        <v>68</v>
      </c>
      <c r="U911" s="159">
        <v>38</v>
      </c>
      <c r="V911" s="159">
        <v>68</v>
      </c>
      <c r="W911" s="159">
        <v>72</v>
      </c>
      <c r="X911" s="157">
        <v>20.3</v>
      </c>
    </row>
    <row r="912" spans="1:24" s="154" customFormat="1" ht="11.35">
      <c r="A912" s="152">
        <v>899</v>
      </c>
      <c r="B912" s="152">
        <v>123</v>
      </c>
      <c r="C912" s="152">
        <v>6852</v>
      </c>
      <c r="D912" s="153">
        <v>48.942857142857143</v>
      </c>
      <c r="E912" s="153">
        <v>32.226887078506543</v>
      </c>
      <c r="F912" s="155">
        <v>9102.2760000000017</v>
      </c>
      <c r="G912" s="155">
        <v>140337.16610000003</v>
      </c>
      <c r="H912" s="155">
        <v>1002.4083292857146</v>
      </c>
      <c r="I912" s="155">
        <v>1701.9082114535086</v>
      </c>
      <c r="J912" s="155">
        <v>1600</v>
      </c>
      <c r="K912" s="155">
        <v>172150</v>
      </c>
      <c r="L912" s="155">
        <v>1229.6428571428571</v>
      </c>
      <c r="M912" s="155">
        <v>277.76707470529891</v>
      </c>
      <c r="N912" s="156">
        <v>0</v>
      </c>
      <c r="O912" s="156">
        <v>0</v>
      </c>
      <c r="P912" s="156">
        <v>0</v>
      </c>
      <c r="Q912" s="156">
        <v>0</v>
      </c>
      <c r="R912" s="158">
        <v>1</v>
      </c>
      <c r="S912" s="159">
        <v>35</v>
      </c>
      <c r="T912" s="159">
        <v>64</v>
      </c>
      <c r="U912" s="159">
        <v>41</v>
      </c>
      <c r="V912" s="159">
        <v>72</v>
      </c>
      <c r="W912" s="159">
        <v>68</v>
      </c>
      <c r="X912" s="157">
        <v>20.3</v>
      </c>
    </row>
    <row r="913" spans="1:24" s="154" customFormat="1" ht="11.35">
      <c r="A913" s="152">
        <v>900</v>
      </c>
      <c r="B913" s="152">
        <v>207</v>
      </c>
      <c r="C913" s="152">
        <v>13776</v>
      </c>
      <c r="D913" s="153">
        <v>98.4</v>
      </c>
      <c r="E913" s="153">
        <v>56.85635060674003</v>
      </c>
      <c r="F913" s="155">
        <v>17936.838000000003</v>
      </c>
      <c r="G913" s="155">
        <v>314721.60380000004</v>
      </c>
      <c r="H913" s="155">
        <v>2248.0114557142861</v>
      </c>
      <c r="I913" s="155">
        <v>3564.0133686527829</v>
      </c>
      <c r="J913" s="155">
        <v>1600</v>
      </c>
      <c r="K913" s="155">
        <v>176850</v>
      </c>
      <c r="L913" s="155">
        <v>1263.2142857142858</v>
      </c>
      <c r="M913" s="155">
        <v>289.41833966426259</v>
      </c>
      <c r="N913" s="156">
        <v>0</v>
      </c>
      <c r="O913" s="156">
        <v>0</v>
      </c>
      <c r="P913" s="156">
        <v>0</v>
      </c>
      <c r="Q913" s="156">
        <v>0</v>
      </c>
      <c r="R913" s="158">
        <v>1</v>
      </c>
      <c r="S913" s="159">
        <v>33</v>
      </c>
      <c r="T913" s="159">
        <v>56</v>
      </c>
      <c r="U913" s="159">
        <v>51</v>
      </c>
      <c r="V913" s="159">
        <v>82</v>
      </c>
      <c r="W913" s="159">
        <v>58</v>
      </c>
      <c r="X913" s="157">
        <v>20.85</v>
      </c>
    </row>
    <row r="914" spans="1:24" s="154" customFormat="1" ht="11.35">
      <c r="A914" s="152">
        <v>901</v>
      </c>
      <c r="B914" s="152">
        <v>93</v>
      </c>
      <c r="C914" s="152">
        <v>6858</v>
      </c>
      <c r="D914" s="153">
        <v>48.985714285714288</v>
      </c>
      <c r="E914" s="153">
        <v>24.511041621208779</v>
      </c>
      <c r="F914" s="155">
        <v>8031.420000000001</v>
      </c>
      <c r="G914" s="155">
        <v>184187.23200000013</v>
      </c>
      <c r="H914" s="155">
        <v>1315.6230857142866</v>
      </c>
      <c r="I914" s="155">
        <v>1914.2732340225064</v>
      </c>
      <c r="J914" s="155">
        <v>1600</v>
      </c>
      <c r="K914" s="155">
        <v>174400</v>
      </c>
      <c r="L914" s="155">
        <v>1245.7142857142858</v>
      </c>
      <c r="M914" s="155">
        <v>277.02723772570118</v>
      </c>
      <c r="N914" s="156">
        <v>3</v>
      </c>
      <c r="O914" s="156">
        <v>6</v>
      </c>
      <c r="P914" s="156">
        <v>4.2857142857142858E-2</v>
      </c>
      <c r="Q914" s="156">
        <v>0.35727643956068428</v>
      </c>
      <c r="R914" s="158">
        <v>0.99492385786802018</v>
      </c>
      <c r="S914" s="159">
        <v>32</v>
      </c>
      <c r="T914" s="159">
        <v>64</v>
      </c>
      <c r="U914" s="159">
        <v>44</v>
      </c>
      <c r="V914" s="159">
        <v>61</v>
      </c>
      <c r="W914" s="159">
        <v>79</v>
      </c>
      <c r="X914" s="157">
        <v>19.7</v>
      </c>
    </row>
    <row r="915" spans="1:24" s="154" customFormat="1" ht="11.35">
      <c r="A915" s="152">
        <v>902</v>
      </c>
      <c r="B915" s="152">
        <v>129</v>
      </c>
      <c r="C915" s="152">
        <v>9504</v>
      </c>
      <c r="D915" s="153">
        <v>67.885714285714286</v>
      </c>
      <c r="E915" s="153">
        <v>33.548437164445872</v>
      </c>
      <c r="F915" s="155">
        <v>10173.132000000001</v>
      </c>
      <c r="G915" s="155">
        <v>181474.39680000013</v>
      </c>
      <c r="H915" s="155">
        <v>1296.2456914285724</v>
      </c>
      <c r="I915" s="155">
        <v>1840.1010819017279</v>
      </c>
      <c r="J915" s="155">
        <v>1600</v>
      </c>
      <c r="K915" s="155">
        <v>172850</v>
      </c>
      <c r="L915" s="155">
        <v>1234.6428571428571</v>
      </c>
      <c r="M915" s="155">
        <v>273.98579681269484</v>
      </c>
      <c r="N915" s="156">
        <v>3</v>
      </c>
      <c r="O915" s="156">
        <v>6</v>
      </c>
      <c r="P915" s="156">
        <v>4.2857142857142858E-2</v>
      </c>
      <c r="Q915" s="156">
        <v>0.35727643956068428</v>
      </c>
      <c r="R915" s="158">
        <v>0.99508599508599505</v>
      </c>
      <c r="S915" s="159">
        <v>33</v>
      </c>
      <c r="T915" s="159">
        <v>66</v>
      </c>
      <c r="U915" s="159">
        <v>41</v>
      </c>
      <c r="V915" s="159">
        <v>68</v>
      </c>
      <c r="W915" s="159">
        <v>72</v>
      </c>
      <c r="X915" s="157">
        <v>20.350000000000001</v>
      </c>
    </row>
    <row r="916" spans="1:24" s="154" customFormat="1" ht="11.35">
      <c r="A916" s="152">
        <v>903</v>
      </c>
      <c r="B916" s="152">
        <v>225</v>
      </c>
      <c r="C916" s="152">
        <v>16278</v>
      </c>
      <c r="D916" s="153">
        <v>116.27142857142857</v>
      </c>
      <c r="E916" s="153">
        <v>78.142541114027338</v>
      </c>
      <c r="F916" s="155">
        <v>20078.550000000003</v>
      </c>
      <c r="G916" s="155">
        <v>400523.9408000001</v>
      </c>
      <c r="H916" s="155">
        <v>2860.8852914285721</v>
      </c>
      <c r="I916" s="155">
        <v>4327.7150578417486</v>
      </c>
      <c r="J916" s="155">
        <v>1600</v>
      </c>
      <c r="K916" s="155">
        <v>181750</v>
      </c>
      <c r="L916" s="155">
        <v>1298.2142857142858</v>
      </c>
      <c r="M916" s="155">
        <v>284.3274732147176</v>
      </c>
      <c r="N916" s="156">
        <v>0</v>
      </c>
      <c r="O916" s="156">
        <v>0</v>
      </c>
      <c r="P916" s="156">
        <v>0</v>
      </c>
      <c r="Q916" s="156">
        <v>0</v>
      </c>
      <c r="R916" s="158">
        <v>1</v>
      </c>
      <c r="S916" s="159">
        <v>27</v>
      </c>
      <c r="T916" s="159">
        <v>55</v>
      </c>
      <c r="U916" s="159">
        <v>58</v>
      </c>
      <c r="V916" s="159">
        <v>72</v>
      </c>
      <c r="W916" s="159">
        <v>68</v>
      </c>
      <c r="X916" s="157">
        <v>20.95</v>
      </c>
    </row>
    <row r="917" spans="1:24" s="154" customFormat="1" ht="11.35">
      <c r="A917" s="152">
        <v>904</v>
      </c>
      <c r="B917" s="152">
        <v>183</v>
      </c>
      <c r="C917" s="152">
        <v>10185</v>
      </c>
      <c r="D917" s="153">
        <v>72.75</v>
      </c>
      <c r="E917" s="153">
        <v>54.409865403595788</v>
      </c>
      <c r="F917" s="155">
        <v>14724.270000000002</v>
      </c>
      <c r="G917" s="155">
        <v>252858.84760000001</v>
      </c>
      <c r="H917" s="155">
        <v>1806.1346257142857</v>
      </c>
      <c r="I917" s="155">
        <v>2969.0920100329286</v>
      </c>
      <c r="J917" s="155">
        <v>1600</v>
      </c>
      <c r="K917" s="155">
        <v>177050</v>
      </c>
      <c r="L917" s="155">
        <v>1264.6428571428571</v>
      </c>
      <c r="M917" s="155">
        <v>276.76811766496286</v>
      </c>
      <c r="N917" s="156">
        <v>3</v>
      </c>
      <c r="O917" s="156">
        <v>3</v>
      </c>
      <c r="P917" s="156">
        <v>2.1428571428571429E-2</v>
      </c>
      <c r="Q917" s="156">
        <v>0.25354627641855498</v>
      </c>
      <c r="R917" s="158">
        <v>0.9975669099756691</v>
      </c>
      <c r="S917" s="159">
        <v>29</v>
      </c>
      <c r="T917" s="159">
        <v>63</v>
      </c>
      <c r="U917" s="159">
        <v>48</v>
      </c>
      <c r="V917" s="159">
        <v>77</v>
      </c>
      <c r="W917" s="159">
        <v>63</v>
      </c>
      <c r="X917" s="157">
        <v>20.55</v>
      </c>
    </row>
    <row r="918" spans="1:24" s="154" customFormat="1" ht="11.35">
      <c r="A918" s="152">
        <v>905</v>
      </c>
      <c r="B918" s="152">
        <v>159</v>
      </c>
      <c r="C918" s="152">
        <v>12066</v>
      </c>
      <c r="D918" s="153">
        <v>86.185714285714283</v>
      </c>
      <c r="E918" s="153">
        <v>46.387728734914013</v>
      </c>
      <c r="F918" s="155">
        <v>13653.414000000002</v>
      </c>
      <c r="G918" s="155">
        <v>285006.8371</v>
      </c>
      <c r="H918" s="155">
        <v>2035.7631221428571</v>
      </c>
      <c r="I918" s="155">
        <v>3188.3153923926143</v>
      </c>
      <c r="J918" s="155">
        <v>1600</v>
      </c>
      <c r="K918" s="155">
        <v>178850</v>
      </c>
      <c r="L918" s="155">
        <v>1277.5</v>
      </c>
      <c r="M918" s="155">
        <v>269.04607666142704</v>
      </c>
      <c r="N918" s="156">
        <v>6</v>
      </c>
      <c r="O918" s="156">
        <v>18</v>
      </c>
      <c r="P918" s="156">
        <v>0.12857142857142856</v>
      </c>
      <c r="Q918" s="156">
        <v>0.70805089788654629</v>
      </c>
      <c r="R918" s="158">
        <v>0.98529411764705876</v>
      </c>
      <c r="S918" s="159">
        <v>25</v>
      </c>
      <c r="T918" s="159">
        <v>66</v>
      </c>
      <c r="U918" s="159">
        <v>49</v>
      </c>
      <c r="V918" s="159">
        <v>75</v>
      </c>
      <c r="W918" s="159">
        <v>65</v>
      </c>
      <c r="X918" s="157">
        <v>20.399999999999999</v>
      </c>
    </row>
    <row r="919" spans="1:24" s="154" customFormat="1" ht="11.35">
      <c r="A919" s="152">
        <v>906</v>
      </c>
      <c r="B919" s="152">
        <v>99</v>
      </c>
      <c r="C919" s="152">
        <v>7755</v>
      </c>
      <c r="D919" s="153">
        <v>55.392857142857146</v>
      </c>
      <c r="E919" s="153">
        <v>30.736451405707459</v>
      </c>
      <c r="F919" s="155">
        <v>8031.420000000001</v>
      </c>
      <c r="G919" s="155">
        <v>176920.28420000008</v>
      </c>
      <c r="H919" s="155">
        <v>1263.7163157142863</v>
      </c>
      <c r="I919" s="155">
        <v>1914.813622380485</v>
      </c>
      <c r="J919" s="155">
        <v>1600</v>
      </c>
      <c r="K919" s="155">
        <v>177650</v>
      </c>
      <c r="L919" s="155">
        <v>1268.9285714285713</v>
      </c>
      <c r="M919" s="155">
        <v>264.94657104543921</v>
      </c>
      <c r="N919" s="156">
        <v>0</v>
      </c>
      <c r="O919" s="156">
        <v>0</v>
      </c>
      <c r="P919" s="156">
        <v>0</v>
      </c>
      <c r="Q919" s="156">
        <v>0</v>
      </c>
      <c r="R919" s="158">
        <v>1</v>
      </c>
      <c r="S919" s="159">
        <v>25</v>
      </c>
      <c r="T919" s="159">
        <v>69</v>
      </c>
      <c r="U919" s="159">
        <v>46</v>
      </c>
      <c r="V919" s="159">
        <v>61</v>
      </c>
      <c r="W919" s="159">
        <v>79</v>
      </c>
      <c r="X919" s="157">
        <v>20.399999999999999</v>
      </c>
    </row>
    <row r="920" spans="1:24" s="154" customFormat="1" ht="11.35">
      <c r="A920" s="152">
        <v>907</v>
      </c>
      <c r="B920" s="152">
        <v>111</v>
      </c>
      <c r="C920" s="152">
        <v>9396</v>
      </c>
      <c r="D920" s="153">
        <v>67.114285714285714</v>
      </c>
      <c r="E920" s="153">
        <v>35.126715266096348</v>
      </c>
      <c r="F920" s="155">
        <v>9905.4180000000015</v>
      </c>
      <c r="G920" s="155">
        <v>231208.22150000013</v>
      </c>
      <c r="H920" s="155">
        <v>1651.4872964285723</v>
      </c>
      <c r="I920" s="155">
        <v>2498.9372343771511</v>
      </c>
      <c r="J920" s="155">
        <v>1600</v>
      </c>
      <c r="K920" s="155">
        <v>176000</v>
      </c>
      <c r="L920" s="155">
        <v>1257.1428571428571</v>
      </c>
      <c r="M920" s="155">
        <v>283.13325462875258</v>
      </c>
      <c r="N920" s="156">
        <v>6</v>
      </c>
      <c r="O920" s="156">
        <v>6</v>
      </c>
      <c r="P920" s="156">
        <v>4.2857142857142858E-2</v>
      </c>
      <c r="Q920" s="156">
        <v>0.50709255283710997</v>
      </c>
      <c r="R920" s="158">
        <v>0.9951923076923076</v>
      </c>
      <c r="S920" s="159">
        <v>32</v>
      </c>
      <c r="T920" s="159">
        <v>60</v>
      </c>
      <c r="U920" s="159">
        <v>48</v>
      </c>
      <c r="V920" s="159">
        <v>65</v>
      </c>
      <c r="W920" s="159">
        <v>75</v>
      </c>
      <c r="X920" s="157">
        <v>20.8</v>
      </c>
    </row>
    <row r="921" spans="1:24" s="154" customFormat="1" ht="11.35">
      <c r="A921" s="152">
        <v>908</v>
      </c>
      <c r="B921" s="152">
        <v>111</v>
      </c>
      <c r="C921" s="152">
        <v>10302</v>
      </c>
      <c r="D921" s="153">
        <v>73.585714285714289</v>
      </c>
      <c r="E921" s="153">
        <v>30.009587368347788</v>
      </c>
      <c r="F921" s="155">
        <v>9637.7040000000015</v>
      </c>
      <c r="G921" s="155">
        <v>253559.36590000018</v>
      </c>
      <c r="H921" s="155">
        <v>1811.1383278571441</v>
      </c>
      <c r="I921" s="155">
        <v>2482.6193338483145</v>
      </c>
      <c r="J921" s="155">
        <v>1600</v>
      </c>
      <c r="K921" s="155">
        <v>175200</v>
      </c>
      <c r="L921" s="155">
        <v>1251.4285714285713</v>
      </c>
      <c r="M921" s="155">
        <v>280.15558737000987</v>
      </c>
      <c r="N921" s="156">
        <v>6</v>
      </c>
      <c r="O921" s="156">
        <v>6</v>
      </c>
      <c r="P921" s="156">
        <v>4.2857142857142858E-2</v>
      </c>
      <c r="Q921" s="156">
        <v>0.50709255283710997</v>
      </c>
      <c r="R921" s="158">
        <v>0.99504950495049493</v>
      </c>
      <c r="S921" s="159">
        <v>32</v>
      </c>
      <c r="T921" s="159">
        <v>62</v>
      </c>
      <c r="U921" s="159">
        <v>46</v>
      </c>
      <c r="V921" s="159">
        <v>66</v>
      </c>
      <c r="W921" s="159">
        <v>74</v>
      </c>
      <c r="X921" s="157">
        <v>20.2</v>
      </c>
    </row>
    <row r="922" spans="1:24" s="154" customFormat="1" ht="11.35">
      <c r="A922" s="152">
        <v>909</v>
      </c>
      <c r="B922" s="152">
        <v>162</v>
      </c>
      <c r="C922" s="152">
        <v>14196</v>
      </c>
      <c r="D922" s="153">
        <v>101.4</v>
      </c>
      <c r="E922" s="153">
        <v>46.755263620890787</v>
      </c>
      <c r="F922" s="155">
        <v>14188.842000000002</v>
      </c>
      <c r="G922" s="155">
        <v>330815.67709999991</v>
      </c>
      <c r="H922" s="155">
        <v>2362.9691221428566</v>
      </c>
      <c r="I922" s="155">
        <v>3268.3935343552412</v>
      </c>
      <c r="J922" s="155">
        <v>1600</v>
      </c>
      <c r="K922" s="155">
        <v>183800</v>
      </c>
      <c r="L922" s="155">
        <v>1312.8571428571429</v>
      </c>
      <c r="M922" s="155">
        <v>265.34702597394374</v>
      </c>
      <c r="N922" s="156">
        <v>3</v>
      </c>
      <c r="O922" s="156">
        <v>3</v>
      </c>
      <c r="P922" s="156">
        <v>2.1428571428571429E-2</v>
      </c>
      <c r="Q922" s="156">
        <v>0.25354627641855498</v>
      </c>
      <c r="R922" s="158">
        <v>0.9975609756097561</v>
      </c>
      <c r="S922" s="159">
        <v>20</v>
      </c>
      <c r="T922" s="159">
        <v>63</v>
      </c>
      <c r="U922" s="159">
        <v>57</v>
      </c>
      <c r="V922" s="159">
        <v>89</v>
      </c>
      <c r="W922" s="159">
        <v>51</v>
      </c>
      <c r="X922" s="157">
        <v>20.5</v>
      </c>
    </row>
    <row r="923" spans="1:24" s="154" customFormat="1" ht="11.35">
      <c r="A923" s="152">
        <v>910</v>
      </c>
      <c r="B923" s="152">
        <v>102</v>
      </c>
      <c r="C923" s="152">
        <v>8973</v>
      </c>
      <c r="D923" s="153">
        <v>64.092857142857142</v>
      </c>
      <c r="E923" s="153">
        <v>31.142027035713557</v>
      </c>
      <c r="F923" s="155">
        <v>8566.8480000000018</v>
      </c>
      <c r="G923" s="155">
        <v>202295.10950000002</v>
      </c>
      <c r="H923" s="155">
        <v>1444.9650678571429</v>
      </c>
      <c r="I923" s="155">
        <v>2025.0263949158459</v>
      </c>
      <c r="J923" s="155">
        <v>1600</v>
      </c>
      <c r="K923" s="155">
        <v>179950</v>
      </c>
      <c r="L923" s="155">
        <v>1285.3571428571429</v>
      </c>
      <c r="M923" s="155">
        <v>265.49102252644559</v>
      </c>
      <c r="N923" s="156">
        <v>3</v>
      </c>
      <c r="O923" s="156">
        <v>3</v>
      </c>
      <c r="P923" s="156">
        <v>2.1428571428571429E-2</v>
      </c>
      <c r="Q923" s="156">
        <v>0.25354627641855498</v>
      </c>
      <c r="R923" s="158">
        <v>0.99748110831234249</v>
      </c>
      <c r="S923" s="159">
        <v>23</v>
      </c>
      <c r="T923" s="159">
        <v>67</v>
      </c>
      <c r="U923" s="159">
        <v>50</v>
      </c>
      <c r="V923" s="159">
        <v>71</v>
      </c>
      <c r="W923" s="159">
        <v>69</v>
      </c>
      <c r="X923" s="157">
        <v>19.850000000000001</v>
      </c>
    </row>
    <row r="924" spans="1:24" s="154" customFormat="1" ht="11.35">
      <c r="A924" s="152">
        <v>911</v>
      </c>
      <c r="B924" s="152">
        <v>114</v>
      </c>
      <c r="C924" s="152">
        <v>9171</v>
      </c>
      <c r="D924" s="153">
        <v>65.507142857142853</v>
      </c>
      <c r="E924" s="153">
        <v>31.827660118402331</v>
      </c>
      <c r="F924" s="155">
        <v>9369.9900000000016</v>
      </c>
      <c r="G924" s="155">
        <v>237069.67080000008</v>
      </c>
      <c r="H924" s="155">
        <v>1693.3547914285721</v>
      </c>
      <c r="I924" s="155">
        <v>2326.9745594340939</v>
      </c>
      <c r="J924" s="155">
        <v>1600</v>
      </c>
      <c r="K924" s="155">
        <v>180300</v>
      </c>
      <c r="L924" s="155">
        <v>1287.8571428571429</v>
      </c>
      <c r="M924" s="155">
        <v>262.99816919319454</v>
      </c>
      <c r="N924" s="156">
        <v>0</v>
      </c>
      <c r="O924" s="156">
        <v>0</v>
      </c>
      <c r="P924" s="156">
        <v>0</v>
      </c>
      <c r="Q924" s="156">
        <v>0</v>
      </c>
      <c r="R924" s="158">
        <v>1</v>
      </c>
      <c r="S924" s="159">
        <v>22</v>
      </c>
      <c r="T924" s="159">
        <v>68</v>
      </c>
      <c r="U924" s="159">
        <v>50</v>
      </c>
      <c r="V924" s="159">
        <v>70</v>
      </c>
      <c r="W924" s="159">
        <v>70</v>
      </c>
      <c r="X924" s="157">
        <v>20.350000000000001</v>
      </c>
    </row>
    <row r="925" spans="1:24" s="154" customFormat="1" ht="11.35">
      <c r="A925" s="152">
        <v>912</v>
      </c>
      <c r="B925" s="152">
        <v>63</v>
      </c>
      <c r="C925" s="152">
        <v>3129</v>
      </c>
      <c r="D925" s="153">
        <v>22.35</v>
      </c>
      <c r="E925" s="153">
        <v>16.613215247606629</v>
      </c>
      <c r="F925" s="155">
        <v>5621.9940000000006</v>
      </c>
      <c r="G925" s="155">
        <v>57623.951199999989</v>
      </c>
      <c r="H925" s="155">
        <v>411.59965142857135</v>
      </c>
      <c r="I925" s="155">
        <v>810.86713012486234</v>
      </c>
      <c r="J925" s="155">
        <v>1600</v>
      </c>
      <c r="K925" s="155">
        <v>169900</v>
      </c>
      <c r="L925" s="155">
        <v>1213.5714285714287</v>
      </c>
      <c r="M925" s="155">
        <v>277.56928340771026</v>
      </c>
      <c r="N925" s="156">
        <v>6</v>
      </c>
      <c r="O925" s="156">
        <v>27</v>
      </c>
      <c r="P925" s="156">
        <v>0.19285714285714287</v>
      </c>
      <c r="Q925" s="156">
        <v>0.89680831803743355</v>
      </c>
      <c r="R925" s="158">
        <v>0.97692307692307701</v>
      </c>
      <c r="S925" s="159">
        <v>38</v>
      </c>
      <c r="T925" s="159">
        <v>64</v>
      </c>
      <c r="U925" s="159">
        <v>38</v>
      </c>
      <c r="V925" s="159">
        <v>74</v>
      </c>
      <c r="W925" s="159">
        <v>66</v>
      </c>
      <c r="X925" s="157">
        <v>19.5</v>
      </c>
    </row>
    <row r="926" spans="1:24" s="154" customFormat="1" ht="11.35">
      <c r="A926" s="152">
        <v>913</v>
      </c>
      <c r="B926" s="152">
        <v>102</v>
      </c>
      <c r="C926" s="152">
        <v>5139</v>
      </c>
      <c r="D926" s="153">
        <v>36.707142857142856</v>
      </c>
      <c r="E926" s="153">
        <v>26.942650638581988</v>
      </c>
      <c r="F926" s="155">
        <v>9102.2760000000017</v>
      </c>
      <c r="G926" s="155">
        <v>131814.93710000001</v>
      </c>
      <c r="H926" s="155">
        <v>941.53526500000009</v>
      </c>
      <c r="I926" s="155">
        <v>1746.3687453101918</v>
      </c>
      <c r="J926" s="155">
        <v>1600</v>
      </c>
      <c r="K926" s="155">
        <v>176000</v>
      </c>
      <c r="L926" s="155">
        <v>1257.1428571428571</v>
      </c>
      <c r="M926" s="155">
        <v>255.06180860255282</v>
      </c>
      <c r="N926" s="156">
        <v>6</v>
      </c>
      <c r="O926" s="156">
        <v>9</v>
      </c>
      <c r="P926" s="156">
        <v>6.4285714285714279E-2</v>
      </c>
      <c r="Q926" s="156">
        <v>0.56531285392783426</v>
      </c>
      <c r="R926" s="158">
        <v>0.99261083743842371</v>
      </c>
      <c r="S926" s="159">
        <v>24</v>
      </c>
      <c r="T926" s="159">
        <v>75</v>
      </c>
      <c r="U926" s="159">
        <v>41</v>
      </c>
      <c r="V926" s="159">
        <v>72</v>
      </c>
      <c r="W926" s="159">
        <v>68</v>
      </c>
      <c r="X926" s="157">
        <v>20.3</v>
      </c>
    </row>
    <row r="927" spans="1:24" s="154" customFormat="1" ht="11.35">
      <c r="A927" s="152">
        <v>914</v>
      </c>
      <c r="B927" s="152">
        <v>105</v>
      </c>
      <c r="C927" s="152">
        <v>5037</v>
      </c>
      <c r="D927" s="153">
        <v>35.978571428571428</v>
      </c>
      <c r="E927" s="153">
        <v>29.425792008959988</v>
      </c>
      <c r="F927" s="155">
        <v>8834.5620000000017</v>
      </c>
      <c r="G927" s="155">
        <v>119001.84760000004</v>
      </c>
      <c r="H927" s="155">
        <v>850.01319714285739</v>
      </c>
      <c r="I927" s="155">
        <v>1489.3519090695797</v>
      </c>
      <c r="J927" s="155">
        <v>1600</v>
      </c>
      <c r="K927" s="155">
        <v>177050</v>
      </c>
      <c r="L927" s="155">
        <v>1264.6428571428571</v>
      </c>
      <c r="M927" s="155">
        <v>276.76811766496286</v>
      </c>
      <c r="N927" s="156">
        <v>0</v>
      </c>
      <c r="O927" s="156">
        <v>0</v>
      </c>
      <c r="P927" s="156">
        <v>0</v>
      </c>
      <c r="Q927" s="156">
        <v>0</v>
      </c>
      <c r="R927" s="158">
        <v>1</v>
      </c>
      <c r="S927" s="159">
        <v>29</v>
      </c>
      <c r="T927" s="159">
        <v>63</v>
      </c>
      <c r="U927" s="159">
        <v>48</v>
      </c>
      <c r="V927" s="159">
        <v>72</v>
      </c>
      <c r="W927" s="159">
        <v>68</v>
      </c>
      <c r="X927" s="157">
        <v>20.3</v>
      </c>
    </row>
    <row r="928" spans="1:24" s="154" customFormat="1" ht="11.35">
      <c r="A928" s="152">
        <v>915</v>
      </c>
      <c r="B928" s="152">
        <v>192</v>
      </c>
      <c r="C928" s="152">
        <v>12885</v>
      </c>
      <c r="D928" s="153">
        <v>92.035714285714292</v>
      </c>
      <c r="E928" s="153">
        <v>56.212778023819368</v>
      </c>
      <c r="F928" s="155">
        <v>16865.982000000004</v>
      </c>
      <c r="G928" s="155">
        <v>329112.71860000008</v>
      </c>
      <c r="H928" s="155">
        <v>2350.8051328571432</v>
      </c>
      <c r="I928" s="155">
        <v>3575.6449221990401</v>
      </c>
      <c r="J928" s="155">
        <v>1600</v>
      </c>
      <c r="K928" s="155">
        <v>179200</v>
      </c>
      <c r="L928" s="155">
        <v>1280</v>
      </c>
      <c r="M928" s="155">
        <v>266.66067139543605</v>
      </c>
      <c r="N928" s="156">
        <v>0</v>
      </c>
      <c r="O928" s="156">
        <v>0</v>
      </c>
      <c r="P928" s="156">
        <v>0</v>
      </c>
      <c r="Q928" s="156">
        <v>0</v>
      </c>
      <c r="R928" s="158">
        <v>1</v>
      </c>
      <c r="S928" s="159">
        <v>24</v>
      </c>
      <c r="T928" s="159">
        <v>67</v>
      </c>
      <c r="U928" s="159">
        <v>49</v>
      </c>
      <c r="V928" s="159">
        <v>68</v>
      </c>
      <c r="W928" s="159">
        <v>72</v>
      </c>
      <c r="X928" s="157">
        <v>20.75</v>
      </c>
    </row>
    <row r="929" spans="1:24" s="154" customFormat="1" ht="11.35">
      <c r="A929" s="152">
        <v>916</v>
      </c>
      <c r="B929" s="152">
        <v>129</v>
      </c>
      <c r="C929" s="152">
        <v>9954</v>
      </c>
      <c r="D929" s="153">
        <v>71.099999999999994</v>
      </c>
      <c r="E929" s="153">
        <v>40.567609434767022</v>
      </c>
      <c r="F929" s="155">
        <v>10976.274000000001</v>
      </c>
      <c r="G929" s="155">
        <v>222211.54380000019</v>
      </c>
      <c r="H929" s="155">
        <v>1587.2253128571442</v>
      </c>
      <c r="I929" s="155">
        <v>2374.4317314539039</v>
      </c>
      <c r="J929" s="155">
        <v>1600</v>
      </c>
      <c r="K929" s="155">
        <v>176450</v>
      </c>
      <c r="L929" s="155">
        <v>1260.3571428571429</v>
      </c>
      <c r="M929" s="155">
        <v>260.4987212282665</v>
      </c>
      <c r="N929" s="156">
        <v>6</v>
      </c>
      <c r="O929" s="156">
        <v>15</v>
      </c>
      <c r="P929" s="156">
        <v>0.10714285714285714</v>
      </c>
      <c r="Q929" s="156">
        <v>0.66458651148182102</v>
      </c>
      <c r="R929" s="158">
        <v>0.98774509803921573</v>
      </c>
      <c r="S929" s="159">
        <v>25</v>
      </c>
      <c r="T929" s="159">
        <v>72</v>
      </c>
      <c r="U929" s="159">
        <v>43</v>
      </c>
      <c r="V929" s="159">
        <v>69</v>
      </c>
      <c r="W929" s="159">
        <v>71</v>
      </c>
      <c r="X929" s="157">
        <v>20.399999999999999</v>
      </c>
    </row>
    <row r="930" spans="1:24" s="154" customFormat="1" ht="11.35">
      <c r="A930" s="152">
        <v>917</v>
      </c>
      <c r="B930" s="152">
        <v>180</v>
      </c>
      <c r="C930" s="152">
        <v>14883</v>
      </c>
      <c r="D930" s="153">
        <v>106.30714285714286</v>
      </c>
      <c r="E930" s="153">
        <v>44.882884598781111</v>
      </c>
      <c r="F930" s="155">
        <v>15795.126000000002</v>
      </c>
      <c r="G930" s="155">
        <v>299185.26799999987</v>
      </c>
      <c r="H930" s="155">
        <v>2137.0376285714278</v>
      </c>
      <c r="I930" s="155">
        <v>2978.2423161490096</v>
      </c>
      <c r="J930" s="155">
        <v>1600</v>
      </c>
      <c r="K930" s="155">
        <v>175500</v>
      </c>
      <c r="L930" s="155">
        <v>1253.5714285714287</v>
      </c>
      <c r="M930" s="155">
        <v>274.49383483942051</v>
      </c>
      <c r="N930" s="156">
        <v>3</v>
      </c>
      <c r="O930" s="156">
        <v>3</v>
      </c>
      <c r="P930" s="156">
        <v>2.1428571428571429E-2</v>
      </c>
      <c r="Q930" s="156">
        <v>0.25354627641855498</v>
      </c>
      <c r="R930" s="158">
        <v>0.9975669099756691</v>
      </c>
      <c r="S930" s="159">
        <v>30</v>
      </c>
      <c r="T930" s="159">
        <v>65</v>
      </c>
      <c r="U930" s="159">
        <v>45</v>
      </c>
      <c r="V930" s="159">
        <v>76</v>
      </c>
      <c r="W930" s="159">
        <v>64</v>
      </c>
      <c r="X930" s="157">
        <v>20.55</v>
      </c>
    </row>
    <row r="931" spans="1:24" s="154" customFormat="1" ht="11.35">
      <c r="A931" s="152">
        <v>918</v>
      </c>
      <c r="B931" s="152">
        <v>141</v>
      </c>
      <c r="C931" s="152">
        <v>9921</v>
      </c>
      <c r="D931" s="153">
        <v>70.864285714285714</v>
      </c>
      <c r="E931" s="153">
        <v>42.661493549338218</v>
      </c>
      <c r="F931" s="155">
        <v>11779.416000000001</v>
      </c>
      <c r="G931" s="155">
        <v>244187.88859999992</v>
      </c>
      <c r="H931" s="155">
        <v>1744.1992042857137</v>
      </c>
      <c r="I931" s="155">
        <v>2700.3925879699023</v>
      </c>
      <c r="J931" s="155">
        <v>1600</v>
      </c>
      <c r="K931" s="155">
        <v>180250</v>
      </c>
      <c r="L931" s="155">
        <v>1287.5</v>
      </c>
      <c r="M931" s="155">
        <v>259.22719958984675</v>
      </c>
      <c r="N931" s="156">
        <v>6</v>
      </c>
      <c r="O931" s="156">
        <v>12</v>
      </c>
      <c r="P931" s="156">
        <v>8.5714285714285715E-2</v>
      </c>
      <c r="Q931" s="156">
        <v>0.61732439947157391</v>
      </c>
      <c r="R931" s="158">
        <v>0.99043062200956944</v>
      </c>
      <c r="S931" s="159">
        <v>21</v>
      </c>
      <c r="T931" s="159">
        <v>70</v>
      </c>
      <c r="U931" s="159">
        <v>49</v>
      </c>
      <c r="V931" s="159">
        <v>79</v>
      </c>
      <c r="W931" s="159">
        <v>61</v>
      </c>
      <c r="X931" s="157">
        <v>20.9</v>
      </c>
    </row>
    <row r="932" spans="1:24" s="154" customFormat="1" ht="11.35">
      <c r="A932" s="152">
        <v>919</v>
      </c>
      <c r="B932" s="152">
        <v>93</v>
      </c>
      <c r="C932" s="152">
        <v>7068</v>
      </c>
      <c r="D932" s="153">
        <v>50.485714285714288</v>
      </c>
      <c r="E932" s="153">
        <v>22.121471621037561</v>
      </c>
      <c r="F932" s="155">
        <v>7763.706000000001</v>
      </c>
      <c r="G932" s="155">
        <v>166149.25759999998</v>
      </c>
      <c r="H932" s="155">
        <v>1186.7804114285714</v>
      </c>
      <c r="I932" s="155">
        <v>1685.1824956584726</v>
      </c>
      <c r="J932" s="155">
        <v>1600</v>
      </c>
      <c r="K932" s="155">
        <v>173250</v>
      </c>
      <c r="L932" s="155">
        <v>1237.5</v>
      </c>
      <c r="M932" s="155">
        <v>301.86023970795947</v>
      </c>
      <c r="N932" s="156">
        <v>0</v>
      </c>
      <c r="O932" s="156">
        <v>0</v>
      </c>
      <c r="P932" s="156">
        <v>0</v>
      </c>
      <c r="Q932" s="156">
        <v>0</v>
      </c>
      <c r="R932" s="158">
        <v>1</v>
      </c>
      <c r="S932" s="159">
        <v>41</v>
      </c>
      <c r="T932" s="159">
        <v>50</v>
      </c>
      <c r="U932" s="159">
        <v>49</v>
      </c>
      <c r="V932" s="159">
        <v>66</v>
      </c>
      <c r="W932" s="159">
        <v>74</v>
      </c>
      <c r="X932" s="157">
        <v>20.5</v>
      </c>
    </row>
    <row r="933" spans="1:24" s="154" customFormat="1" ht="11.35">
      <c r="A933" s="152">
        <v>920</v>
      </c>
      <c r="B933" s="152">
        <v>75</v>
      </c>
      <c r="C933" s="152">
        <v>4416</v>
      </c>
      <c r="D933" s="153">
        <v>31.542857142857144</v>
      </c>
      <c r="E933" s="153">
        <v>19.009415095725675</v>
      </c>
      <c r="F933" s="155">
        <v>5889.7080000000005</v>
      </c>
      <c r="G933" s="155">
        <v>79188.313899999994</v>
      </c>
      <c r="H933" s="155">
        <v>565.63081357142858</v>
      </c>
      <c r="I933" s="155">
        <v>1010.2362347355623</v>
      </c>
      <c r="J933" s="155">
        <v>1600</v>
      </c>
      <c r="K933" s="155">
        <v>167700</v>
      </c>
      <c r="L933" s="155">
        <v>1197.8571428571429</v>
      </c>
      <c r="M933" s="155">
        <v>280.08679465219444</v>
      </c>
      <c r="N933" s="156">
        <v>6</v>
      </c>
      <c r="O933" s="156">
        <v>15</v>
      </c>
      <c r="P933" s="156">
        <v>0.10714285714285714</v>
      </c>
      <c r="Q933" s="156">
        <v>0.66458651148182102</v>
      </c>
      <c r="R933" s="158">
        <v>0.98750000000000004</v>
      </c>
      <c r="S933" s="159">
        <v>42</v>
      </c>
      <c r="T933" s="159">
        <v>62</v>
      </c>
      <c r="U933" s="159">
        <v>36</v>
      </c>
      <c r="V933" s="159">
        <v>77</v>
      </c>
      <c r="W933" s="159">
        <v>63</v>
      </c>
      <c r="X933" s="157">
        <v>20</v>
      </c>
    </row>
    <row r="934" spans="1:24" s="154" customFormat="1" ht="11.35">
      <c r="A934" s="152">
        <v>921</v>
      </c>
      <c r="B934" s="152">
        <v>144</v>
      </c>
      <c r="C934" s="152">
        <v>9327</v>
      </c>
      <c r="D934" s="153">
        <v>66.621428571428567</v>
      </c>
      <c r="E934" s="153">
        <v>32.557523604663828</v>
      </c>
      <c r="F934" s="155">
        <v>12047.130000000001</v>
      </c>
      <c r="G934" s="155">
        <v>190961.88350000005</v>
      </c>
      <c r="H934" s="155">
        <v>1364.013453571429</v>
      </c>
      <c r="I934" s="155">
        <v>2157.8186279591951</v>
      </c>
      <c r="J934" s="155">
        <v>1600</v>
      </c>
      <c r="K934" s="155">
        <v>172500</v>
      </c>
      <c r="L934" s="155">
        <v>1232.1428571428571</v>
      </c>
      <c r="M934" s="155">
        <v>275.89432267943096</v>
      </c>
      <c r="N934" s="156">
        <v>6</v>
      </c>
      <c r="O934" s="156">
        <v>6</v>
      </c>
      <c r="P934" s="156">
        <v>4.2857142857142858E-2</v>
      </c>
      <c r="Q934" s="156">
        <v>0.50709255283710997</v>
      </c>
      <c r="R934" s="158">
        <v>0.99498746867167909</v>
      </c>
      <c r="S934" s="159">
        <v>34</v>
      </c>
      <c r="T934" s="159">
        <v>65</v>
      </c>
      <c r="U934" s="159">
        <v>41</v>
      </c>
      <c r="V934" s="159">
        <v>77</v>
      </c>
      <c r="W934" s="159">
        <v>63</v>
      </c>
      <c r="X934" s="157">
        <v>19.95</v>
      </c>
    </row>
    <row r="935" spans="1:24" s="154" customFormat="1" ht="11.35">
      <c r="A935" s="152">
        <v>922</v>
      </c>
      <c r="B935" s="152">
        <v>168</v>
      </c>
      <c r="C935" s="152">
        <v>9489</v>
      </c>
      <c r="D935" s="153">
        <v>67.778571428571425</v>
      </c>
      <c r="E935" s="153">
        <v>49.501990056231428</v>
      </c>
      <c r="F935" s="155">
        <v>14991.984000000002</v>
      </c>
      <c r="G935" s="155">
        <v>226219.81730000008</v>
      </c>
      <c r="H935" s="155">
        <v>1615.8558378571433</v>
      </c>
      <c r="I935" s="155">
        <v>2841.1132754780588</v>
      </c>
      <c r="J935" s="155">
        <v>1600</v>
      </c>
      <c r="K935" s="155">
        <v>177500</v>
      </c>
      <c r="L935" s="155">
        <v>1267.8571428571429</v>
      </c>
      <c r="M935" s="155">
        <v>281.7003502991866</v>
      </c>
      <c r="N935" s="156">
        <v>0</v>
      </c>
      <c r="O935" s="156">
        <v>0</v>
      </c>
      <c r="P935" s="156">
        <v>0</v>
      </c>
      <c r="Q935" s="156">
        <v>0</v>
      </c>
      <c r="R935" s="158">
        <v>1</v>
      </c>
      <c r="S935" s="159">
        <v>30</v>
      </c>
      <c r="T935" s="159">
        <v>60</v>
      </c>
      <c r="U935" s="159">
        <v>50</v>
      </c>
      <c r="V935" s="159">
        <v>65</v>
      </c>
      <c r="W935" s="159">
        <v>75</v>
      </c>
      <c r="X935" s="157">
        <v>20.75</v>
      </c>
    </row>
    <row r="936" spans="1:24" s="154" customFormat="1" ht="11.35">
      <c r="A936" s="152">
        <v>923</v>
      </c>
      <c r="B936" s="152">
        <v>150</v>
      </c>
      <c r="C936" s="152">
        <v>9225</v>
      </c>
      <c r="D936" s="153">
        <v>65.892857142857139</v>
      </c>
      <c r="E936" s="153">
        <v>41.841547014017152</v>
      </c>
      <c r="F936" s="155">
        <v>13385.700000000003</v>
      </c>
      <c r="G936" s="155">
        <v>264349.72739999997</v>
      </c>
      <c r="H936" s="155">
        <v>1888.2123385714283</v>
      </c>
      <c r="I936" s="155">
        <v>3077.9832843833915</v>
      </c>
      <c r="J936" s="155">
        <v>1600</v>
      </c>
      <c r="K936" s="155">
        <v>175250</v>
      </c>
      <c r="L936" s="155">
        <v>1251.7857142857142</v>
      </c>
      <c r="M936" s="155">
        <v>283.69420119990139</v>
      </c>
      <c r="N936" s="156">
        <v>0</v>
      </c>
      <c r="O936" s="156">
        <v>0</v>
      </c>
      <c r="P936" s="156">
        <v>0</v>
      </c>
      <c r="Q936" s="156">
        <v>0</v>
      </c>
      <c r="R936" s="158">
        <v>1</v>
      </c>
      <c r="S936" s="159">
        <v>33</v>
      </c>
      <c r="T936" s="159">
        <v>60</v>
      </c>
      <c r="U936" s="159">
        <v>47</v>
      </c>
      <c r="V936" s="159">
        <v>62</v>
      </c>
      <c r="W936" s="159">
        <v>78</v>
      </c>
      <c r="X936" s="157">
        <v>20.100000000000001</v>
      </c>
    </row>
    <row r="937" spans="1:24" s="154" customFormat="1" ht="11.35">
      <c r="A937" s="152">
        <v>924</v>
      </c>
      <c r="B937" s="152">
        <v>114</v>
      </c>
      <c r="C937" s="152">
        <v>5673</v>
      </c>
      <c r="D937" s="153">
        <v>40.521428571428572</v>
      </c>
      <c r="E937" s="153">
        <v>35.515619799505998</v>
      </c>
      <c r="F937" s="155">
        <v>9369.9900000000016</v>
      </c>
      <c r="G937" s="155">
        <v>141064.45580000008</v>
      </c>
      <c r="H937" s="155">
        <v>1007.6032557142863</v>
      </c>
      <c r="I937" s="155">
        <v>1674.2333674951756</v>
      </c>
      <c r="J937" s="155">
        <v>1600</v>
      </c>
      <c r="K937" s="155">
        <v>176250</v>
      </c>
      <c r="L937" s="155">
        <v>1258.9285714285713</v>
      </c>
      <c r="M937" s="155">
        <v>273.87886948252094</v>
      </c>
      <c r="N937" s="156">
        <v>6</v>
      </c>
      <c r="O937" s="156">
        <v>12</v>
      </c>
      <c r="P937" s="156">
        <v>8.5714285714285715E-2</v>
      </c>
      <c r="Q937" s="156">
        <v>0.61732439947157391</v>
      </c>
      <c r="R937" s="158">
        <v>0.99043062200956944</v>
      </c>
      <c r="S937" s="159">
        <v>29</v>
      </c>
      <c r="T937" s="159">
        <v>65</v>
      </c>
      <c r="U937" s="159">
        <v>46</v>
      </c>
      <c r="V937" s="159">
        <v>71</v>
      </c>
      <c r="W937" s="159">
        <v>69</v>
      </c>
      <c r="X937" s="157">
        <v>20.9</v>
      </c>
    </row>
    <row r="938" spans="1:24" s="154" customFormat="1" ht="11.35">
      <c r="A938" s="152">
        <v>925</v>
      </c>
      <c r="B938" s="152">
        <v>135</v>
      </c>
      <c r="C938" s="152">
        <v>10545</v>
      </c>
      <c r="D938" s="153">
        <v>75.321428571428569</v>
      </c>
      <c r="E938" s="153">
        <v>33.758828923980793</v>
      </c>
      <c r="F938" s="155">
        <v>11779.416000000001</v>
      </c>
      <c r="G938" s="155">
        <v>246979.55070000008</v>
      </c>
      <c r="H938" s="155">
        <v>1764.1396478571435</v>
      </c>
      <c r="I938" s="155">
        <v>2515.2996862859736</v>
      </c>
      <c r="J938" s="155">
        <v>1600</v>
      </c>
      <c r="K938" s="155">
        <v>179050</v>
      </c>
      <c r="L938" s="155">
        <v>1278.9285714285713</v>
      </c>
      <c r="M938" s="155">
        <v>283.35527291474932</v>
      </c>
      <c r="N938" s="156">
        <v>0</v>
      </c>
      <c r="O938" s="156">
        <v>0</v>
      </c>
      <c r="P938" s="156">
        <v>0</v>
      </c>
      <c r="Q938" s="156">
        <v>0</v>
      </c>
      <c r="R938" s="158">
        <v>1</v>
      </c>
      <c r="S938" s="159">
        <v>29</v>
      </c>
      <c r="T938" s="159">
        <v>58</v>
      </c>
      <c r="U938" s="159">
        <v>53</v>
      </c>
      <c r="V938" s="159">
        <v>72</v>
      </c>
      <c r="W938" s="159">
        <v>68</v>
      </c>
      <c r="X938" s="157">
        <v>20.2</v>
      </c>
    </row>
    <row r="939" spans="1:24" s="154" customFormat="1" ht="11.35">
      <c r="A939" s="152">
        <v>926</v>
      </c>
      <c r="B939" s="152">
        <v>165</v>
      </c>
      <c r="C939" s="152">
        <v>13857</v>
      </c>
      <c r="D939" s="153">
        <v>98.978571428571428</v>
      </c>
      <c r="E939" s="153">
        <v>60.565496725676702</v>
      </c>
      <c r="F939" s="155">
        <v>14724.270000000002</v>
      </c>
      <c r="G939" s="155">
        <v>329123.12969999993</v>
      </c>
      <c r="H939" s="155">
        <v>2350.8794978571423</v>
      </c>
      <c r="I939" s="155">
        <v>3868.0203001280142</v>
      </c>
      <c r="J939" s="155">
        <v>1600</v>
      </c>
      <c r="K939" s="155">
        <v>173350</v>
      </c>
      <c r="L939" s="155">
        <v>1238.2142857142858</v>
      </c>
      <c r="M939" s="155">
        <v>282.88154436048643</v>
      </c>
      <c r="N939" s="156">
        <v>6</v>
      </c>
      <c r="O939" s="156">
        <v>21</v>
      </c>
      <c r="P939" s="156">
        <v>0.15</v>
      </c>
      <c r="Q939" s="156">
        <v>0.83040252006104909</v>
      </c>
      <c r="R939" s="158">
        <v>0.98309178743961345</v>
      </c>
      <c r="S939" s="159">
        <v>35</v>
      </c>
      <c r="T939" s="159">
        <v>61</v>
      </c>
      <c r="U939" s="159">
        <v>44</v>
      </c>
      <c r="V939" s="159">
        <v>76</v>
      </c>
      <c r="W939" s="159">
        <v>64</v>
      </c>
      <c r="X939" s="157">
        <v>20.7</v>
      </c>
    </row>
    <row r="940" spans="1:24" s="154" customFormat="1" ht="11.35">
      <c r="A940" s="152">
        <v>927</v>
      </c>
      <c r="B940" s="152">
        <v>183</v>
      </c>
      <c r="C940" s="152">
        <v>12042</v>
      </c>
      <c r="D940" s="153">
        <v>86.01428571428572</v>
      </c>
      <c r="E940" s="153">
        <v>50.024452396959042</v>
      </c>
      <c r="F940" s="155">
        <v>13653.414000000002</v>
      </c>
      <c r="G940" s="155">
        <v>295826.94460000005</v>
      </c>
      <c r="H940" s="155">
        <v>2113.0496042857144</v>
      </c>
      <c r="I940" s="155">
        <v>3086.0575998320737</v>
      </c>
      <c r="J940" s="155">
        <v>1600</v>
      </c>
      <c r="K940" s="155">
        <v>179200</v>
      </c>
      <c r="L940" s="155">
        <v>1280</v>
      </c>
      <c r="M940" s="155">
        <v>266.66067139543605</v>
      </c>
      <c r="N940" s="156">
        <v>0</v>
      </c>
      <c r="O940" s="156">
        <v>0</v>
      </c>
      <c r="P940" s="156">
        <v>0</v>
      </c>
      <c r="Q940" s="156">
        <v>0</v>
      </c>
      <c r="R940" s="158">
        <v>1</v>
      </c>
      <c r="S940" s="159">
        <v>24</v>
      </c>
      <c r="T940" s="159">
        <v>67</v>
      </c>
      <c r="U940" s="159">
        <v>49</v>
      </c>
      <c r="V940" s="159">
        <v>71</v>
      </c>
      <c r="W940" s="159">
        <v>69</v>
      </c>
      <c r="X940" s="157">
        <v>20.25</v>
      </c>
    </row>
    <row r="941" spans="1:24" s="154" customFormat="1" ht="11.35">
      <c r="A941" s="152">
        <v>928</v>
      </c>
      <c r="B941" s="152">
        <v>198</v>
      </c>
      <c r="C941" s="152">
        <v>13464</v>
      </c>
      <c r="D941" s="153">
        <v>96.171428571428578</v>
      </c>
      <c r="E941" s="153">
        <v>51.046028440293334</v>
      </c>
      <c r="F941" s="155">
        <v>17133.696000000004</v>
      </c>
      <c r="G941" s="155">
        <v>343668.92370000004</v>
      </c>
      <c r="H941" s="155">
        <v>2454.7780264285716</v>
      </c>
      <c r="I941" s="155">
        <v>3609.6189527091587</v>
      </c>
      <c r="J941" s="155">
        <v>1600</v>
      </c>
      <c r="K941" s="155">
        <v>181400</v>
      </c>
      <c r="L941" s="155">
        <v>1295.7142857142858</v>
      </c>
      <c r="M941" s="155">
        <v>259.04401686228533</v>
      </c>
      <c r="N941" s="156">
        <v>0</v>
      </c>
      <c r="O941" s="156">
        <v>0</v>
      </c>
      <c r="P941" s="156">
        <v>0</v>
      </c>
      <c r="Q941" s="156">
        <v>0</v>
      </c>
      <c r="R941" s="158">
        <v>1</v>
      </c>
      <c r="S941" s="159">
        <v>20</v>
      </c>
      <c r="T941" s="159">
        <v>69</v>
      </c>
      <c r="U941" s="159">
        <v>51</v>
      </c>
      <c r="V941" s="159">
        <v>72</v>
      </c>
      <c r="W941" s="159">
        <v>68</v>
      </c>
      <c r="X941" s="157">
        <v>19.95</v>
      </c>
    </row>
    <row r="942" spans="1:24" s="154" customFormat="1" ht="11.35">
      <c r="A942" s="152">
        <v>929</v>
      </c>
      <c r="B942" s="152">
        <v>159</v>
      </c>
      <c r="C942" s="152">
        <v>11775</v>
      </c>
      <c r="D942" s="153">
        <v>84.107142857142861</v>
      </c>
      <c r="E942" s="153">
        <v>43.535761605151642</v>
      </c>
      <c r="F942" s="155">
        <v>13921.128000000002</v>
      </c>
      <c r="G942" s="155">
        <v>266790.38670000003</v>
      </c>
      <c r="H942" s="155">
        <v>1905.6456192857145</v>
      </c>
      <c r="I942" s="155">
        <v>2780.2810679459617</v>
      </c>
      <c r="J942" s="155">
        <v>1600</v>
      </c>
      <c r="K942" s="155">
        <v>178950</v>
      </c>
      <c r="L942" s="155">
        <v>1278.2142857142858</v>
      </c>
      <c r="M942" s="155">
        <v>276.29425419715807</v>
      </c>
      <c r="N942" s="156">
        <v>3</v>
      </c>
      <c r="O942" s="156">
        <v>3</v>
      </c>
      <c r="P942" s="156">
        <v>2.1428571428571429E-2</v>
      </c>
      <c r="Q942" s="156">
        <v>0.25354627641855498</v>
      </c>
      <c r="R942" s="158">
        <v>0.99761336515513122</v>
      </c>
      <c r="S942" s="159">
        <v>27</v>
      </c>
      <c r="T942" s="159">
        <v>62</v>
      </c>
      <c r="U942" s="159">
        <v>51</v>
      </c>
      <c r="V942" s="159">
        <v>78</v>
      </c>
      <c r="W942" s="159">
        <v>62</v>
      </c>
      <c r="X942" s="157">
        <v>20.95</v>
      </c>
    </row>
    <row r="943" spans="1:24" s="154" customFormat="1" ht="11.35">
      <c r="A943" s="152">
        <v>930</v>
      </c>
      <c r="B943" s="152">
        <v>156</v>
      </c>
      <c r="C943" s="152">
        <v>10035</v>
      </c>
      <c r="D943" s="153">
        <v>71.678571428571431</v>
      </c>
      <c r="E943" s="153">
        <v>38.99036366047585</v>
      </c>
      <c r="F943" s="155">
        <v>13921.128000000002</v>
      </c>
      <c r="G943" s="155">
        <v>259283.98360000004</v>
      </c>
      <c r="H943" s="155">
        <v>1852.0284542857146</v>
      </c>
      <c r="I943" s="155">
        <v>2872.026036243898</v>
      </c>
      <c r="J943" s="155">
        <v>1600</v>
      </c>
      <c r="K943" s="155">
        <v>181600</v>
      </c>
      <c r="L943" s="155">
        <v>1297.1428571428571</v>
      </c>
      <c r="M943" s="155">
        <v>273.78058145738692</v>
      </c>
      <c r="N943" s="156">
        <v>0</v>
      </c>
      <c r="O943" s="156">
        <v>0</v>
      </c>
      <c r="P943" s="156">
        <v>0</v>
      </c>
      <c r="Q943" s="156">
        <v>0</v>
      </c>
      <c r="R943" s="158">
        <v>1</v>
      </c>
      <c r="S943" s="159">
        <v>24</v>
      </c>
      <c r="T943" s="159">
        <v>61</v>
      </c>
      <c r="U943" s="159">
        <v>55</v>
      </c>
      <c r="V943" s="159">
        <v>69</v>
      </c>
      <c r="W943" s="159">
        <v>71</v>
      </c>
      <c r="X943" s="157">
        <v>20.65</v>
      </c>
    </row>
    <row r="944" spans="1:24" s="154" customFormat="1" ht="11.35">
      <c r="A944" s="152">
        <v>931</v>
      </c>
      <c r="B944" s="152">
        <v>156</v>
      </c>
      <c r="C944" s="152">
        <v>10308</v>
      </c>
      <c r="D944" s="153">
        <v>73.628571428571433</v>
      </c>
      <c r="E944" s="153">
        <v>39.824496791636818</v>
      </c>
      <c r="F944" s="155">
        <v>13653.414000000002</v>
      </c>
      <c r="G944" s="155">
        <v>309655.86000000004</v>
      </c>
      <c r="H944" s="155">
        <v>2211.8275714285719</v>
      </c>
      <c r="I944" s="155">
        <v>3356.196139513559</v>
      </c>
      <c r="J944" s="155">
        <v>1600</v>
      </c>
      <c r="K944" s="155">
        <v>178650</v>
      </c>
      <c r="L944" s="155">
        <v>1276.0714285714287</v>
      </c>
      <c r="M944" s="155">
        <v>282.10844495932599</v>
      </c>
      <c r="N944" s="156">
        <v>0</v>
      </c>
      <c r="O944" s="156">
        <v>0</v>
      </c>
      <c r="P944" s="156">
        <v>0</v>
      </c>
      <c r="Q944" s="156">
        <v>0</v>
      </c>
      <c r="R944" s="158">
        <v>1</v>
      </c>
      <c r="S944" s="159">
        <v>29</v>
      </c>
      <c r="T944" s="159">
        <v>59</v>
      </c>
      <c r="U944" s="159">
        <v>52</v>
      </c>
      <c r="V944" s="159">
        <v>65</v>
      </c>
      <c r="W944" s="159">
        <v>75</v>
      </c>
      <c r="X944" s="157">
        <v>20.25</v>
      </c>
    </row>
    <row r="945" spans="1:24" s="154" customFormat="1" ht="11.35">
      <c r="A945" s="152">
        <v>932</v>
      </c>
      <c r="B945" s="152">
        <v>267</v>
      </c>
      <c r="C945" s="152">
        <v>19362</v>
      </c>
      <c r="D945" s="153">
        <v>138.30000000000001</v>
      </c>
      <c r="E945" s="153">
        <v>72.452087864817415</v>
      </c>
      <c r="F945" s="155">
        <v>23558.832000000002</v>
      </c>
      <c r="G945" s="155">
        <v>524978.23020000022</v>
      </c>
      <c r="H945" s="155">
        <v>3749.844501428573</v>
      </c>
      <c r="I945" s="155">
        <v>5547.0803551019926</v>
      </c>
      <c r="J945" s="155">
        <v>1600</v>
      </c>
      <c r="K945" s="155">
        <v>177150</v>
      </c>
      <c r="L945" s="155">
        <v>1265.3571428571429</v>
      </c>
      <c r="M945" s="155">
        <v>283.85174647584864</v>
      </c>
      <c r="N945" s="156">
        <v>0</v>
      </c>
      <c r="O945" s="156">
        <v>0</v>
      </c>
      <c r="P945" s="156">
        <v>0</v>
      </c>
      <c r="Q945" s="156">
        <v>0</v>
      </c>
      <c r="R945" s="158">
        <v>1</v>
      </c>
      <c r="S945" s="159">
        <v>31</v>
      </c>
      <c r="T945" s="159">
        <v>59</v>
      </c>
      <c r="U945" s="159">
        <v>50</v>
      </c>
      <c r="V945" s="159">
        <v>67</v>
      </c>
      <c r="W945" s="159">
        <v>73</v>
      </c>
      <c r="X945" s="157">
        <v>21.2</v>
      </c>
    </row>
    <row r="946" spans="1:24" s="154" customFormat="1" ht="11.35">
      <c r="A946" s="152">
        <v>933</v>
      </c>
      <c r="B946" s="152">
        <v>114</v>
      </c>
      <c r="C946" s="152">
        <v>7611</v>
      </c>
      <c r="D946" s="153">
        <v>54.364285714285714</v>
      </c>
      <c r="E946" s="153">
        <v>30.927673974480154</v>
      </c>
      <c r="F946" s="155">
        <v>9637.7040000000015</v>
      </c>
      <c r="G946" s="155">
        <v>167452.13240000003</v>
      </c>
      <c r="H946" s="155">
        <v>1196.0866600000002</v>
      </c>
      <c r="I946" s="155">
        <v>1929.4237094645971</v>
      </c>
      <c r="J946" s="155">
        <v>1600</v>
      </c>
      <c r="K946" s="155">
        <v>172650</v>
      </c>
      <c r="L946" s="155">
        <v>1233.2142857142858</v>
      </c>
      <c r="M946" s="155">
        <v>286.60821742938083</v>
      </c>
      <c r="N946" s="156">
        <v>6</v>
      </c>
      <c r="O946" s="156">
        <v>6</v>
      </c>
      <c r="P946" s="156">
        <v>4.2857142857142858E-2</v>
      </c>
      <c r="Q946" s="156">
        <v>0.50709255283710997</v>
      </c>
      <c r="R946" s="158">
        <v>0.99497487437185927</v>
      </c>
      <c r="S946" s="159">
        <v>37</v>
      </c>
      <c r="T946" s="159">
        <v>59</v>
      </c>
      <c r="U946" s="159">
        <v>44</v>
      </c>
      <c r="V946" s="159">
        <v>73</v>
      </c>
      <c r="W946" s="159">
        <v>67</v>
      </c>
      <c r="X946" s="157">
        <v>19.899999999999999</v>
      </c>
    </row>
    <row r="947" spans="1:24" s="154" customFormat="1" ht="11.35">
      <c r="A947" s="152">
        <v>934</v>
      </c>
      <c r="B947" s="152">
        <v>198</v>
      </c>
      <c r="C947" s="152">
        <v>15717</v>
      </c>
      <c r="D947" s="153">
        <v>112.26428571428572</v>
      </c>
      <c r="E947" s="153">
        <v>54.12822648456001</v>
      </c>
      <c r="F947" s="155">
        <v>16865.982000000004</v>
      </c>
      <c r="G947" s="155">
        <v>390499.5388000001</v>
      </c>
      <c r="H947" s="155">
        <v>2789.2824200000009</v>
      </c>
      <c r="I947" s="155">
        <v>3999.6469543715557</v>
      </c>
      <c r="J947" s="155">
        <v>1600</v>
      </c>
      <c r="K947" s="155">
        <v>176450</v>
      </c>
      <c r="L947" s="155">
        <v>1260.3571428571429</v>
      </c>
      <c r="M947" s="155">
        <v>288.04079126163168</v>
      </c>
      <c r="N947" s="156">
        <v>3</v>
      </c>
      <c r="O947" s="156">
        <v>3</v>
      </c>
      <c r="P947" s="156">
        <v>2.1428571428571429E-2</v>
      </c>
      <c r="Q947" s="156">
        <v>0.25354627641855498</v>
      </c>
      <c r="R947" s="158">
        <v>0.99754299754299747</v>
      </c>
      <c r="S947" s="159">
        <v>33</v>
      </c>
      <c r="T947" s="159">
        <v>57</v>
      </c>
      <c r="U947" s="159">
        <v>50</v>
      </c>
      <c r="V947" s="159">
        <v>73</v>
      </c>
      <c r="W947" s="159">
        <v>67</v>
      </c>
      <c r="X947" s="157">
        <v>20.350000000000001</v>
      </c>
    </row>
    <row r="948" spans="1:24" s="154" customFormat="1" ht="11.35">
      <c r="A948" s="152">
        <v>935</v>
      </c>
      <c r="B948" s="152">
        <v>153</v>
      </c>
      <c r="C948" s="152">
        <v>11109</v>
      </c>
      <c r="D948" s="153">
        <v>79.349999999999994</v>
      </c>
      <c r="E948" s="153">
        <v>44.011922027736297</v>
      </c>
      <c r="F948" s="155">
        <v>13385.700000000003</v>
      </c>
      <c r="G948" s="155">
        <v>265926.26540000003</v>
      </c>
      <c r="H948" s="155">
        <v>1899.4733242857146</v>
      </c>
      <c r="I948" s="155">
        <v>2781.926407519632</v>
      </c>
      <c r="J948" s="155">
        <v>1600</v>
      </c>
      <c r="K948" s="155">
        <v>180400</v>
      </c>
      <c r="L948" s="155">
        <v>1288.5714285714287</v>
      </c>
      <c r="M948" s="155">
        <v>270.3809500882162</v>
      </c>
      <c r="N948" s="156">
        <v>0</v>
      </c>
      <c r="O948" s="156">
        <v>0</v>
      </c>
      <c r="P948" s="156">
        <v>0</v>
      </c>
      <c r="Q948" s="156">
        <v>0</v>
      </c>
      <c r="R948" s="158">
        <v>1</v>
      </c>
      <c r="S948" s="159">
        <v>24</v>
      </c>
      <c r="T948" s="159">
        <v>64</v>
      </c>
      <c r="U948" s="159">
        <v>52</v>
      </c>
      <c r="V948" s="159">
        <v>72</v>
      </c>
      <c r="W948" s="159">
        <v>68</v>
      </c>
      <c r="X948" s="157">
        <v>20.75</v>
      </c>
    </row>
    <row r="949" spans="1:24" s="154" customFormat="1" ht="11.35">
      <c r="A949" s="152">
        <v>936</v>
      </c>
      <c r="B949" s="152">
        <v>201</v>
      </c>
      <c r="C949" s="152">
        <v>11271</v>
      </c>
      <c r="D949" s="153">
        <v>80.507142857142853</v>
      </c>
      <c r="E949" s="153">
        <v>59.264496320749295</v>
      </c>
      <c r="F949" s="155">
        <v>17133.696000000004</v>
      </c>
      <c r="G949" s="155">
        <v>272702.40420000011</v>
      </c>
      <c r="H949" s="155">
        <v>1947.8743157142865</v>
      </c>
      <c r="I949" s="155">
        <v>3447.4957565961849</v>
      </c>
      <c r="J949" s="155">
        <v>1600</v>
      </c>
      <c r="K949" s="155">
        <v>177800</v>
      </c>
      <c r="L949" s="155">
        <v>1270</v>
      </c>
      <c r="M949" s="155">
        <v>275.94181432339377</v>
      </c>
      <c r="N949" s="156">
        <v>0</v>
      </c>
      <c r="O949" s="156">
        <v>0</v>
      </c>
      <c r="P949" s="156">
        <v>0</v>
      </c>
      <c r="Q949" s="156">
        <v>0</v>
      </c>
      <c r="R949" s="158">
        <v>1</v>
      </c>
      <c r="S949" s="159">
        <v>28</v>
      </c>
      <c r="T949" s="159">
        <v>63</v>
      </c>
      <c r="U949" s="159">
        <v>49</v>
      </c>
      <c r="V949" s="159">
        <v>85</v>
      </c>
      <c r="W949" s="159">
        <v>55</v>
      </c>
      <c r="X949" s="157">
        <v>20.5</v>
      </c>
    </row>
    <row r="950" spans="1:24" s="154" customFormat="1" ht="11.35">
      <c r="A950" s="152">
        <v>937</v>
      </c>
      <c r="B950" s="152">
        <v>129</v>
      </c>
      <c r="C950" s="152">
        <v>9666</v>
      </c>
      <c r="D950" s="153">
        <v>69.042857142857144</v>
      </c>
      <c r="E950" s="153">
        <v>37.437116854756738</v>
      </c>
      <c r="F950" s="155">
        <v>10976.274000000001</v>
      </c>
      <c r="G950" s="155">
        <v>248545.67760000005</v>
      </c>
      <c r="H950" s="155">
        <v>1775.326268571429</v>
      </c>
      <c r="I950" s="155">
        <v>2479.8301282023731</v>
      </c>
      <c r="J950" s="155">
        <v>1600</v>
      </c>
      <c r="K950" s="155">
        <v>180050</v>
      </c>
      <c r="L950" s="155">
        <v>1286.0714285714287</v>
      </c>
      <c r="M950" s="155">
        <v>272.81294202451994</v>
      </c>
      <c r="N950" s="156">
        <v>0</v>
      </c>
      <c r="O950" s="156">
        <v>0</v>
      </c>
      <c r="P950" s="156">
        <v>0</v>
      </c>
      <c r="Q950" s="156">
        <v>0</v>
      </c>
      <c r="R950" s="158">
        <v>1</v>
      </c>
      <c r="S950" s="159">
        <v>25</v>
      </c>
      <c r="T950" s="159">
        <v>63</v>
      </c>
      <c r="U950" s="159">
        <v>52</v>
      </c>
      <c r="V950" s="159">
        <v>64</v>
      </c>
      <c r="W950" s="159">
        <v>76</v>
      </c>
      <c r="X950" s="157">
        <v>20.25</v>
      </c>
    </row>
    <row r="951" spans="1:24" s="154" customFormat="1" ht="11.35">
      <c r="A951" s="152">
        <v>938</v>
      </c>
      <c r="B951" s="152">
        <v>105</v>
      </c>
      <c r="C951" s="152">
        <v>6903</v>
      </c>
      <c r="D951" s="153">
        <v>49.307142857142857</v>
      </c>
      <c r="E951" s="153">
        <v>31.97703682119932</v>
      </c>
      <c r="F951" s="155">
        <v>8299.1340000000018</v>
      </c>
      <c r="G951" s="155">
        <v>164145.86450000011</v>
      </c>
      <c r="H951" s="155">
        <v>1172.4704607142864</v>
      </c>
      <c r="I951" s="155">
        <v>1784.3079057954926</v>
      </c>
      <c r="J951" s="155">
        <v>1600</v>
      </c>
      <c r="K951" s="155">
        <v>179200</v>
      </c>
      <c r="L951" s="155">
        <v>1280</v>
      </c>
      <c r="M951" s="155">
        <v>266.66067139543605</v>
      </c>
      <c r="N951" s="156">
        <v>6</v>
      </c>
      <c r="O951" s="156">
        <v>30</v>
      </c>
      <c r="P951" s="156">
        <v>0.21428571428571427</v>
      </c>
      <c r="Q951" s="156">
        <v>0.99484798221040749</v>
      </c>
      <c r="R951" s="158">
        <v>0.97536945812807885</v>
      </c>
      <c r="S951" s="159">
        <v>24</v>
      </c>
      <c r="T951" s="159">
        <v>67</v>
      </c>
      <c r="U951" s="159">
        <v>49</v>
      </c>
      <c r="V951" s="159">
        <v>73</v>
      </c>
      <c r="W951" s="159">
        <v>67</v>
      </c>
      <c r="X951" s="157">
        <v>20.3</v>
      </c>
    </row>
    <row r="952" spans="1:24" s="154" customFormat="1" ht="11.35">
      <c r="A952" s="152">
        <v>939</v>
      </c>
      <c r="B952" s="152">
        <v>189</v>
      </c>
      <c r="C952" s="152">
        <v>14940</v>
      </c>
      <c r="D952" s="153">
        <v>106.71428571428571</v>
      </c>
      <c r="E952" s="153">
        <v>55.988730329831171</v>
      </c>
      <c r="F952" s="155">
        <v>15527.412000000002</v>
      </c>
      <c r="G952" s="155">
        <v>328760.22850000008</v>
      </c>
      <c r="H952" s="155">
        <v>2348.2873464285722</v>
      </c>
      <c r="I952" s="155">
        <v>3742.5011298724376</v>
      </c>
      <c r="J952" s="155">
        <v>1600</v>
      </c>
      <c r="K952" s="155">
        <v>171300</v>
      </c>
      <c r="L952" s="155">
        <v>1223.5714285714287</v>
      </c>
      <c r="M952" s="155">
        <v>270.45411166393865</v>
      </c>
      <c r="N952" s="156">
        <v>3</v>
      </c>
      <c r="O952" s="156">
        <v>3</v>
      </c>
      <c r="P952" s="156">
        <v>2.1428571428571429E-2</v>
      </c>
      <c r="Q952" s="156">
        <v>0.25354627641855498</v>
      </c>
      <c r="R952" s="158">
        <v>0.99755501222493881</v>
      </c>
      <c r="S952" s="159">
        <v>34</v>
      </c>
      <c r="T952" s="159">
        <v>68</v>
      </c>
      <c r="U952" s="159">
        <v>38</v>
      </c>
      <c r="V952" s="159">
        <v>78</v>
      </c>
      <c r="W952" s="159">
        <v>62</v>
      </c>
      <c r="X952" s="157">
        <v>20.45</v>
      </c>
    </row>
    <row r="953" spans="1:24" s="154" customFormat="1" ht="11.35">
      <c r="A953" s="152">
        <v>940</v>
      </c>
      <c r="B953" s="152">
        <v>201</v>
      </c>
      <c r="C953" s="152">
        <v>14538</v>
      </c>
      <c r="D953" s="153">
        <v>103.84285714285714</v>
      </c>
      <c r="E953" s="153">
        <v>60.091210220254681</v>
      </c>
      <c r="F953" s="155">
        <v>17936.838000000003</v>
      </c>
      <c r="G953" s="155">
        <v>362319.66570000001</v>
      </c>
      <c r="H953" s="155">
        <v>2587.9976121428572</v>
      </c>
      <c r="I953" s="155">
        <v>4137.5466874759604</v>
      </c>
      <c r="J953" s="155">
        <v>1600</v>
      </c>
      <c r="K953" s="155">
        <v>175900</v>
      </c>
      <c r="L953" s="155">
        <v>1256.4285714285713</v>
      </c>
      <c r="M953" s="155">
        <v>276.00977833937657</v>
      </c>
      <c r="N953" s="156">
        <v>6</v>
      </c>
      <c r="O953" s="156">
        <v>6</v>
      </c>
      <c r="P953" s="156">
        <v>4.2857142857142858E-2</v>
      </c>
      <c r="Q953" s="156">
        <v>0.50709255283710997</v>
      </c>
      <c r="R953" s="158">
        <v>0.99511002444987773</v>
      </c>
      <c r="S953" s="159">
        <v>30</v>
      </c>
      <c r="T953" s="159">
        <v>64</v>
      </c>
      <c r="U953" s="159">
        <v>46</v>
      </c>
      <c r="V953" s="159">
        <v>68</v>
      </c>
      <c r="W953" s="159">
        <v>72</v>
      </c>
      <c r="X953" s="157">
        <v>20.45</v>
      </c>
    </row>
    <row r="954" spans="1:24" s="154" customFormat="1" ht="11.35">
      <c r="A954" s="152">
        <v>941</v>
      </c>
      <c r="B954" s="152">
        <v>129</v>
      </c>
      <c r="C954" s="152">
        <v>10974</v>
      </c>
      <c r="D954" s="153">
        <v>78.385714285714286</v>
      </c>
      <c r="E954" s="153">
        <v>36.830075627252619</v>
      </c>
      <c r="F954" s="155">
        <v>10976.274000000001</v>
      </c>
      <c r="G954" s="155">
        <v>273370.20190000004</v>
      </c>
      <c r="H954" s="155">
        <v>1952.6442992857146</v>
      </c>
      <c r="I954" s="155">
        <v>2792.2477621983912</v>
      </c>
      <c r="J954" s="155">
        <v>1600</v>
      </c>
      <c r="K954" s="155">
        <v>178800</v>
      </c>
      <c r="L954" s="155">
        <v>1277.1428571428571</v>
      </c>
      <c r="M954" s="155">
        <v>265.34702597394374</v>
      </c>
      <c r="N954" s="156">
        <v>0</v>
      </c>
      <c r="O954" s="156">
        <v>0</v>
      </c>
      <c r="P954" s="156">
        <v>0</v>
      </c>
      <c r="Q954" s="156">
        <v>0</v>
      </c>
      <c r="R954" s="158">
        <v>1</v>
      </c>
      <c r="S954" s="159">
        <v>24</v>
      </c>
      <c r="T954" s="159">
        <v>68</v>
      </c>
      <c r="U954" s="159">
        <v>48</v>
      </c>
      <c r="V954" s="159">
        <v>68</v>
      </c>
      <c r="W954" s="159">
        <v>72</v>
      </c>
      <c r="X954" s="157">
        <v>20.2</v>
      </c>
    </row>
    <row r="955" spans="1:24" s="154" customFormat="1" ht="11.35">
      <c r="A955" s="152">
        <v>942</v>
      </c>
      <c r="B955" s="152">
        <v>90</v>
      </c>
      <c r="C955" s="152">
        <v>4287</v>
      </c>
      <c r="D955" s="153">
        <v>30.62142857142857</v>
      </c>
      <c r="E955" s="153">
        <v>19.30015389551453</v>
      </c>
      <c r="F955" s="155">
        <v>6692.8500000000013</v>
      </c>
      <c r="G955" s="155">
        <v>88472.040500000032</v>
      </c>
      <c r="H955" s="155">
        <v>631.94314642857171</v>
      </c>
      <c r="I955" s="155">
        <v>1056.3506949302027</v>
      </c>
      <c r="J955" s="155">
        <v>1600</v>
      </c>
      <c r="K955" s="155">
        <v>174600</v>
      </c>
      <c r="L955" s="155">
        <v>1247.1428571428571</v>
      </c>
      <c r="M955" s="155">
        <v>263.87888467240157</v>
      </c>
      <c r="N955" s="156">
        <v>6</v>
      </c>
      <c r="O955" s="156">
        <v>6</v>
      </c>
      <c r="P955" s="156">
        <v>4.2857142857142858E-2</v>
      </c>
      <c r="Q955" s="156">
        <v>0.50709255283710997</v>
      </c>
      <c r="R955" s="158">
        <v>0.99518072289156623</v>
      </c>
      <c r="S955" s="159">
        <v>28</v>
      </c>
      <c r="T955" s="159">
        <v>71</v>
      </c>
      <c r="U955" s="159">
        <v>41</v>
      </c>
      <c r="V955" s="159">
        <v>75</v>
      </c>
      <c r="W955" s="159">
        <v>65</v>
      </c>
      <c r="X955" s="157">
        <v>20.75</v>
      </c>
    </row>
    <row r="956" spans="1:24" s="154" customFormat="1" ht="11.35">
      <c r="A956" s="152">
        <v>943</v>
      </c>
      <c r="B956" s="152">
        <v>231</v>
      </c>
      <c r="C956" s="152">
        <v>17034</v>
      </c>
      <c r="D956" s="153">
        <v>121.67142857142858</v>
      </c>
      <c r="E956" s="153">
        <v>72.269523797289182</v>
      </c>
      <c r="F956" s="155">
        <v>18739.980000000003</v>
      </c>
      <c r="G956" s="155">
        <v>399317.74050000019</v>
      </c>
      <c r="H956" s="155">
        <v>2852.2695750000012</v>
      </c>
      <c r="I956" s="155">
        <v>4394.7665933916842</v>
      </c>
      <c r="J956" s="155">
        <v>1600</v>
      </c>
      <c r="K956" s="155">
        <v>173450</v>
      </c>
      <c r="L956" s="155">
        <v>1238.9285714285713</v>
      </c>
      <c r="M956" s="155">
        <v>262.53248220700601</v>
      </c>
      <c r="N956" s="156">
        <v>3</v>
      </c>
      <c r="O956" s="156">
        <v>3</v>
      </c>
      <c r="P956" s="156">
        <v>2.1428571428571429E-2</v>
      </c>
      <c r="Q956" s="156">
        <v>0.25354627641855498</v>
      </c>
      <c r="R956" s="158">
        <v>0.99763033175355442</v>
      </c>
      <c r="S956" s="159">
        <v>29</v>
      </c>
      <c r="T956" s="159">
        <v>72</v>
      </c>
      <c r="U956" s="159">
        <v>39</v>
      </c>
      <c r="V956" s="159">
        <v>66</v>
      </c>
      <c r="W956" s="159">
        <v>74</v>
      </c>
      <c r="X956" s="157">
        <v>21.1</v>
      </c>
    </row>
    <row r="957" spans="1:24" s="154" customFormat="1" ht="11.35">
      <c r="A957" s="152">
        <v>944</v>
      </c>
      <c r="B957" s="152">
        <v>159</v>
      </c>
      <c r="C957" s="152">
        <v>10065</v>
      </c>
      <c r="D957" s="153">
        <v>71.892857142857139</v>
      </c>
      <c r="E957" s="153">
        <v>42.149903168355522</v>
      </c>
      <c r="F957" s="155">
        <v>14188.842000000002</v>
      </c>
      <c r="G957" s="155">
        <v>259664.73239999992</v>
      </c>
      <c r="H957" s="155">
        <v>1854.7480885714281</v>
      </c>
      <c r="I957" s="155">
        <v>2882.4809863312134</v>
      </c>
      <c r="J957" s="155">
        <v>1600</v>
      </c>
      <c r="K957" s="155">
        <v>178050</v>
      </c>
      <c r="L957" s="155">
        <v>1271.7857142857142</v>
      </c>
      <c r="M957" s="155">
        <v>266.35095541245272</v>
      </c>
      <c r="N957" s="156">
        <v>0</v>
      </c>
      <c r="O957" s="156">
        <v>0</v>
      </c>
      <c r="P957" s="156">
        <v>0</v>
      </c>
      <c r="Q957" s="156">
        <v>0</v>
      </c>
      <c r="R957" s="158">
        <v>1</v>
      </c>
      <c r="S957" s="159">
        <v>25</v>
      </c>
      <c r="T957" s="159">
        <v>68</v>
      </c>
      <c r="U957" s="159">
        <v>47</v>
      </c>
      <c r="V957" s="159">
        <v>62</v>
      </c>
      <c r="W957" s="159">
        <v>78</v>
      </c>
      <c r="X957" s="157">
        <v>20.95</v>
      </c>
    </row>
    <row r="958" spans="1:24" s="154" customFormat="1" ht="11.35">
      <c r="A958" s="152">
        <v>945</v>
      </c>
      <c r="B958" s="152">
        <v>156</v>
      </c>
      <c r="C958" s="152">
        <v>11742</v>
      </c>
      <c r="D958" s="153">
        <v>83.871428571428567</v>
      </c>
      <c r="E958" s="153">
        <v>46.109167124429064</v>
      </c>
      <c r="F958" s="155">
        <v>13653.414000000002</v>
      </c>
      <c r="G958" s="155">
        <v>300996.7993999999</v>
      </c>
      <c r="H958" s="155">
        <v>2149.977138571428</v>
      </c>
      <c r="I958" s="155">
        <v>3320.711855338363</v>
      </c>
      <c r="J958" s="155">
        <v>1600</v>
      </c>
      <c r="K958" s="155">
        <v>177050</v>
      </c>
      <c r="L958" s="155">
        <v>1264.6428571428571</v>
      </c>
      <c r="M958" s="155">
        <v>276.76811766496286</v>
      </c>
      <c r="N958" s="156">
        <v>3</v>
      </c>
      <c r="O958" s="156">
        <v>3</v>
      </c>
      <c r="P958" s="156">
        <v>2.1428571428571429E-2</v>
      </c>
      <c r="Q958" s="156">
        <v>0.25354627641855498</v>
      </c>
      <c r="R958" s="158">
        <v>0.99750623441396502</v>
      </c>
      <c r="S958" s="159">
        <v>29</v>
      </c>
      <c r="T958" s="159">
        <v>63</v>
      </c>
      <c r="U958" s="159">
        <v>48</v>
      </c>
      <c r="V958" s="159">
        <v>75</v>
      </c>
      <c r="W958" s="159">
        <v>65</v>
      </c>
      <c r="X958" s="157">
        <v>20.05</v>
      </c>
    </row>
    <row r="959" spans="1:24" s="154" customFormat="1" ht="11.35">
      <c r="A959" s="152">
        <v>946</v>
      </c>
      <c r="B959" s="152">
        <v>186</v>
      </c>
      <c r="C959" s="152">
        <v>11595</v>
      </c>
      <c r="D959" s="153">
        <v>82.821428571428569</v>
      </c>
      <c r="E959" s="153">
        <v>59.950011293240046</v>
      </c>
      <c r="F959" s="155">
        <v>16062.840000000002</v>
      </c>
      <c r="G959" s="155">
        <v>298753.951</v>
      </c>
      <c r="H959" s="155">
        <v>2133.9567928571428</v>
      </c>
      <c r="I959" s="155">
        <v>3428.005679637517</v>
      </c>
      <c r="J959" s="155">
        <v>1600</v>
      </c>
      <c r="K959" s="155">
        <v>177050</v>
      </c>
      <c r="L959" s="155">
        <v>1264.6428571428571</v>
      </c>
      <c r="M959" s="155">
        <v>276.76811766496286</v>
      </c>
      <c r="N959" s="156">
        <v>0</v>
      </c>
      <c r="O959" s="156">
        <v>0</v>
      </c>
      <c r="P959" s="156">
        <v>0</v>
      </c>
      <c r="Q959" s="156">
        <v>0</v>
      </c>
      <c r="R959" s="158">
        <v>1</v>
      </c>
      <c r="S959" s="159">
        <v>29</v>
      </c>
      <c r="T959" s="159">
        <v>63</v>
      </c>
      <c r="U959" s="159">
        <v>48</v>
      </c>
      <c r="V959" s="159">
        <v>72</v>
      </c>
      <c r="W959" s="159">
        <v>68</v>
      </c>
      <c r="X959" s="157">
        <v>19.899999999999999</v>
      </c>
    </row>
    <row r="960" spans="1:24" s="154" customFormat="1" ht="11.35">
      <c r="A960" s="152">
        <v>947</v>
      </c>
      <c r="B960" s="152">
        <v>120</v>
      </c>
      <c r="C960" s="152">
        <v>6228</v>
      </c>
      <c r="D960" s="153">
        <v>44.485714285714288</v>
      </c>
      <c r="E960" s="153">
        <v>31.338368171141433</v>
      </c>
      <c r="F960" s="155">
        <v>10708.560000000001</v>
      </c>
      <c r="G960" s="155">
        <v>193423.36499999996</v>
      </c>
      <c r="H960" s="155">
        <v>1381.5954642857141</v>
      </c>
      <c r="I960" s="155">
        <v>2392.5729248570301</v>
      </c>
      <c r="J960" s="155">
        <v>1600</v>
      </c>
      <c r="K960" s="155">
        <v>177450</v>
      </c>
      <c r="L960" s="155">
        <v>1267.5</v>
      </c>
      <c r="M960" s="155">
        <v>278.15715500000687</v>
      </c>
      <c r="N960" s="156">
        <v>0</v>
      </c>
      <c r="O960" s="156">
        <v>0</v>
      </c>
      <c r="P960" s="156">
        <v>0</v>
      </c>
      <c r="Q960" s="156">
        <v>0</v>
      </c>
      <c r="R960" s="158">
        <v>1</v>
      </c>
      <c r="S960" s="159">
        <v>29</v>
      </c>
      <c r="T960" s="159">
        <v>62</v>
      </c>
      <c r="U960" s="159">
        <v>49</v>
      </c>
      <c r="V960" s="159">
        <v>63</v>
      </c>
      <c r="W960" s="159">
        <v>77</v>
      </c>
      <c r="X960" s="157">
        <v>20</v>
      </c>
    </row>
    <row r="961" spans="1:24" s="154" customFormat="1" ht="11.35">
      <c r="A961" s="152">
        <v>948</v>
      </c>
      <c r="B961" s="152">
        <v>168</v>
      </c>
      <c r="C961" s="152">
        <v>11778</v>
      </c>
      <c r="D961" s="153">
        <v>84.128571428571433</v>
      </c>
      <c r="E961" s="153">
        <v>54.177013742807809</v>
      </c>
      <c r="F961" s="155">
        <v>14991.984000000002</v>
      </c>
      <c r="G961" s="155">
        <v>340685.39990000002</v>
      </c>
      <c r="H961" s="155">
        <v>2433.4671421428575</v>
      </c>
      <c r="I961" s="155">
        <v>3652.2080197047972</v>
      </c>
      <c r="J961" s="155">
        <v>1600</v>
      </c>
      <c r="K961" s="155">
        <v>181600</v>
      </c>
      <c r="L961" s="155">
        <v>1297.1428571428571</v>
      </c>
      <c r="M961" s="155">
        <v>273.78058145738692</v>
      </c>
      <c r="N961" s="156">
        <v>6</v>
      </c>
      <c r="O961" s="156">
        <v>15</v>
      </c>
      <c r="P961" s="156">
        <v>0.10714285714285714</v>
      </c>
      <c r="Q961" s="156">
        <v>0.66458651148182102</v>
      </c>
      <c r="R961" s="158">
        <v>0.98783454987834551</v>
      </c>
      <c r="S961" s="159">
        <v>24</v>
      </c>
      <c r="T961" s="159">
        <v>61</v>
      </c>
      <c r="U961" s="159">
        <v>55</v>
      </c>
      <c r="V961" s="159">
        <v>67</v>
      </c>
      <c r="W961" s="159">
        <v>73</v>
      </c>
      <c r="X961" s="157">
        <v>20.55</v>
      </c>
    </row>
    <row r="962" spans="1:24" s="154" customFormat="1" ht="11.35">
      <c r="A962" s="152">
        <v>949</v>
      </c>
      <c r="B962" s="152">
        <v>171</v>
      </c>
      <c r="C962" s="152">
        <v>11955</v>
      </c>
      <c r="D962" s="153">
        <v>85.392857142857139</v>
      </c>
      <c r="E962" s="153">
        <v>50.477959636302586</v>
      </c>
      <c r="F962" s="155">
        <v>13921.128000000002</v>
      </c>
      <c r="G962" s="155">
        <v>268595.96889999998</v>
      </c>
      <c r="H962" s="155">
        <v>1918.5426349999998</v>
      </c>
      <c r="I962" s="155">
        <v>2993.2399881696588</v>
      </c>
      <c r="J962" s="155">
        <v>1600</v>
      </c>
      <c r="K962" s="155">
        <v>177050</v>
      </c>
      <c r="L962" s="155">
        <v>1264.6428571428571</v>
      </c>
      <c r="M962" s="155">
        <v>276.76811766496286</v>
      </c>
      <c r="N962" s="156">
        <v>6</v>
      </c>
      <c r="O962" s="156">
        <v>6</v>
      </c>
      <c r="P962" s="156">
        <v>4.2857142857142858E-2</v>
      </c>
      <c r="Q962" s="156">
        <v>0.50709255283710997</v>
      </c>
      <c r="R962" s="158">
        <v>0.99493670886075947</v>
      </c>
      <c r="S962" s="159">
        <v>29</v>
      </c>
      <c r="T962" s="159">
        <v>63</v>
      </c>
      <c r="U962" s="159">
        <v>48</v>
      </c>
      <c r="V962" s="159">
        <v>75</v>
      </c>
      <c r="W962" s="159">
        <v>65</v>
      </c>
      <c r="X962" s="157">
        <v>19.75</v>
      </c>
    </row>
    <row r="963" spans="1:24" s="154" customFormat="1" ht="11.35">
      <c r="A963" s="152">
        <v>950</v>
      </c>
      <c r="B963" s="152">
        <v>87</v>
      </c>
      <c r="C963" s="152">
        <v>6315</v>
      </c>
      <c r="D963" s="153">
        <v>45.107142857142854</v>
      </c>
      <c r="E963" s="153">
        <v>25.757780532589688</v>
      </c>
      <c r="F963" s="155">
        <v>7228.2780000000012</v>
      </c>
      <c r="G963" s="155">
        <v>131047.49030000006</v>
      </c>
      <c r="H963" s="155">
        <v>936.05350214285761</v>
      </c>
      <c r="I963" s="155">
        <v>1539.8222047152137</v>
      </c>
      <c r="J963" s="155">
        <v>1600</v>
      </c>
      <c r="K963" s="155">
        <v>172800</v>
      </c>
      <c r="L963" s="155">
        <v>1234.2857142857142</v>
      </c>
      <c r="M963" s="155">
        <v>270.29731261061784</v>
      </c>
      <c r="N963" s="156">
        <v>3</v>
      </c>
      <c r="O963" s="156">
        <v>3</v>
      </c>
      <c r="P963" s="156">
        <v>2.1428571428571429E-2</v>
      </c>
      <c r="Q963" s="156">
        <v>0.25354627641855498</v>
      </c>
      <c r="R963" s="158">
        <v>0.99743589743589745</v>
      </c>
      <c r="S963" s="159">
        <v>32</v>
      </c>
      <c r="T963" s="159">
        <v>68</v>
      </c>
      <c r="U963" s="159">
        <v>40</v>
      </c>
      <c r="V963" s="159">
        <v>79</v>
      </c>
      <c r="W963" s="159">
        <v>61</v>
      </c>
      <c r="X963" s="157">
        <v>19.5</v>
      </c>
    </row>
    <row r="964" spans="1:24" s="154" customFormat="1" ht="11.35">
      <c r="A964" s="152">
        <v>951</v>
      </c>
      <c r="B964" s="152">
        <v>198</v>
      </c>
      <c r="C964" s="152">
        <v>15264</v>
      </c>
      <c r="D964" s="153">
        <v>109.02857142857142</v>
      </c>
      <c r="E964" s="153">
        <v>43.75585352120288</v>
      </c>
      <c r="F964" s="155">
        <v>17133.696000000004</v>
      </c>
      <c r="G964" s="155">
        <v>385539.39330000005</v>
      </c>
      <c r="H964" s="155">
        <v>2753.8528092857146</v>
      </c>
      <c r="I964" s="155">
        <v>3316.1546060898531</v>
      </c>
      <c r="J964" s="155">
        <v>1600</v>
      </c>
      <c r="K964" s="155">
        <v>182900</v>
      </c>
      <c r="L964" s="155">
        <v>1306.4285714285713</v>
      </c>
      <c r="M964" s="155">
        <v>283.84835202548715</v>
      </c>
      <c r="N964" s="156">
        <v>0</v>
      </c>
      <c r="O964" s="156">
        <v>0</v>
      </c>
      <c r="P964" s="156">
        <v>0</v>
      </c>
      <c r="Q964" s="156">
        <v>0</v>
      </c>
      <c r="R964" s="158">
        <v>1</v>
      </c>
      <c r="S964" s="159">
        <v>26</v>
      </c>
      <c r="T964" s="159">
        <v>54</v>
      </c>
      <c r="U964" s="159">
        <v>60</v>
      </c>
      <c r="V964" s="159">
        <v>71</v>
      </c>
      <c r="W964" s="159">
        <v>69</v>
      </c>
      <c r="X964" s="157">
        <v>20.45</v>
      </c>
    </row>
    <row r="965" spans="1:24" s="154" customFormat="1" ht="11.35">
      <c r="A965" s="152">
        <v>952</v>
      </c>
      <c r="B965" s="152">
        <v>168</v>
      </c>
      <c r="C965" s="152">
        <v>12930</v>
      </c>
      <c r="D965" s="153">
        <v>92.357142857142861</v>
      </c>
      <c r="E965" s="153">
        <v>53.283964603474637</v>
      </c>
      <c r="F965" s="155">
        <v>14188.842000000002</v>
      </c>
      <c r="G965" s="155">
        <v>324792.11210000003</v>
      </c>
      <c r="H965" s="155">
        <v>2319.9436578571431</v>
      </c>
      <c r="I965" s="155">
        <v>3306.8445287470404</v>
      </c>
      <c r="J965" s="155">
        <v>1600</v>
      </c>
      <c r="K965" s="155">
        <v>179650</v>
      </c>
      <c r="L965" s="155">
        <v>1283.2142857142858</v>
      </c>
      <c r="M965" s="155">
        <v>271.59340075564882</v>
      </c>
      <c r="N965" s="156">
        <v>3</v>
      </c>
      <c r="O965" s="156">
        <v>6</v>
      </c>
      <c r="P965" s="156">
        <v>4.2857142857142858E-2</v>
      </c>
      <c r="Q965" s="156">
        <v>0.35727643956068428</v>
      </c>
      <c r="R965" s="158">
        <v>0.99508599508599505</v>
      </c>
      <c r="S965" s="159">
        <v>25</v>
      </c>
      <c r="T965" s="159">
        <v>64</v>
      </c>
      <c r="U965" s="159">
        <v>51</v>
      </c>
      <c r="V965" s="159">
        <v>64</v>
      </c>
      <c r="W965" s="159">
        <v>76</v>
      </c>
      <c r="X965" s="157">
        <v>20.350000000000001</v>
      </c>
    </row>
    <row r="966" spans="1:24" s="154" customFormat="1" ht="11.35">
      <c r="A966" s="152">
        <v>953</v>
      </c>
      <c r="B966" s="152">
        <v>201</v>
      </c>
      <c r="C966" s="152">
        <v>14115</v>
      </c>
      <c r="D966" s="153">
        <v>100.82142857142857</v>
      </c>
      <c r="E966" s="153">
        <v>62.109009281389483</v>
      </c>
      <c r="F966" s="155">
        <v>17669.124000000003</v>
      </c>
      <c r="G966" s="155">
        <v>410240.47170000005</v>
      </c>
      <c r="H966" s="155">
        <v>2930.2890835714288</v>
      </c>
      <c r="I966" s="155">
        <v>4492.9860406394</v>
      </c>
      <c r="J966" s="155">
        <v>1600</v>
      </c>
      <c r="K966" s="155">
        <v>179150</v>
      </c>
      <c r="L966" s="155">
        <v>1279.6428571428571</v>
      </c>
      <c r="M966" s="155">
        <v>290.24279271945909</v>
      </c>
      <c r="N966" s="156">
        <v>3</v>
      </c>
      <c r="O966" s="156">
        <v>3</v>
      </c>
      <c r="P966" s="156">
        <v>2.1428571428571429E-2</v>
      </c>
      <c r="Q966" s="156">
        <v>0.25354627641855498</v>
      </c>
      <c r="R966" s="158">
        <v>0.99760191846522783</v>
      </c>
      <c r="S966" s="159">
        <v>31</v>
      </c>
      <c r="T966" s="159">
        <v>54</v>
      </c>
      <c r="U966" s="159">
        <v>55</v>
      </c>
      <c r="V966" s="159">
        <v>64</v>
      </c>
      <c r="W966" s="159">
        <v>76</v>
      </c>
      <c r="X966" s="157">
        <v>20.85</v>
      </c>
    </row>
    <row r="967" spans="1:24" s="154" customFormat="1" ht="11.35">
      <c r="A967" s="152">
        <v>954</v>
      </c>
      <c r="B967" s="152">
        <v>162</v>
      </c>
      <c r="C967" s="152">
        <v>11478</v>
      </c>
      <c r="D967" s="153">
        <v>81.98571428571428</v>
      </c>
      <c r="E967" s="153">
        <v>41.349708047351832</v>
      </c>
      <c r="F967" s="155">
        <v>14456.556000000002</v>
      </c>
      <c r="G967" s="155">
        <v>279375.91930000007</v>
      </c>
      <c r="H967" s="155">
        <v>1995.5422807142861</v>
      </c>
      <c r="I967" s="155">
        <v>2960.0131550744181</v>
      </c>
      <c r="J967" s="155">
        <v>1600</v>
      </c>
      <c r="K967" s="155">
        <v>177650</v>
      </c>
      <c r="L967" s="155">
        <v>1268.9285714285713</v>
      </c>
      <c r="M967" s="155">
        <v>264.94657104543921</v>
      </c>
      <c r="N967" s="156">
        <v>6</v>
      </c>
      <c r="O967" s="156">
        <v>12</v>
      </c>
      <c r="P967" s="156">
        <v>8.5714285714285715E-2</v>
      </c>
      <c r="Q967" s="156">
        <v>0.61732439947157391</v>
      </c>
      <c r="R967" s="158">
        <v>0.99019607843137258</v>
      </c>
      <c r="S967" s="159">
        <v>25</v>
      </c>
      <c r="T967" s="159">
        <v>69</v>
      </c>
      <c r="U967" s="159">
        <v>46</v>
      </c>
      <c r="V967" s="159">
        <v>70</v>
      </c>
      <c r="W967" s="159">
        <v>70</v>
      </c>
      <c r="X967" s="157">
        <v>20.399999999999999</v>
      </c>
    </row>
    <row r="968" spans="1:24" s="154" customFormat="1" ht="11.35">
      <c r="A968" s="152">
        <v>955</v>
      </c>
      <c r="B968" s="152">
        <v>150</v>
      </c>
      <c r="C968" s="152">
        <v>10698</v>
      </c>
      <c r="D968" s="153">
        <v>76.414285714285711</v>
      </c>
      <c r="E968" s="153">
        <v>45.156480245023729</v>
      </c>
      <c r="F968" s="155">
        <v>12582.558000000003</v>
      </c>
      <c r="G968" s="155">
        <v>265984.27010000002</v>
      </c>
      <c r="H968" s="155">
        <v>1899.8876435714287</v>
      </c>
      <c r="I968" s="155">
        <v>2756.5792288140178</v>
      </c>
      <c r="J968" s="155">
        <v>1600</v>
      </c>
      <c r="K968" s="155">
        <v>179800</v>
      </c>
      <c r="L968" s="155">
        <v>1284.2857142857142</v>
      </c>
      <c r="M968" s="155">
        <v>282.27529512958318</v>
      </c>
      <c r="N968" s="156">
        <v>3</v>
      </c>
      <c r="O968" s="156">
        <v>15</v>
      </c>
      <c r="P968" s="156">
        <v>0.10714285714285714</v>
      </c>
      <c r="Q968" s="156">
        <v>0.55872965588545476</v>
      </c>
      <c r="R968" s="158">
        <v>0.98777506112469438</v>
      </c>
      <c r="S968" s="159">
        <v>28</v>
      </c>
      <c r="T968" s="159">
        <v>58</v>
      </c>
      <c r="U968" s="159">
        <v>54</v>
      </c>
      <c r="V968" s="159">
        <v>59</v>
      </c>
      <c r="W968" s="159">
        <v>81</v>
      </c>
      <c r="X968" s="157">
        <v>20.45</v>
      </c>
    </row>
    <row r="969" spans="1:24" s="154" customFormat="1" ht="11.35">
      <c r="A969" s="152">
        <v>956</v>
      </c>
      <c r="B969" s="152">
        <v>102</v>
      </c>
      <c r="C969" s="152">
        <v>6285</v>
      </c>
      <c r="D969" s="153">
        <v>44.892857142857146</v>
      </c>
      <c r="E969" s="153">
        <v>30.565343714447618</v>
      </c>
      <c r="F969" s="155">
        <v>8834.5620000000017</v>
      </c>
      <c r="G969" s="155">
        <v>144120.85730000003</v>
      </c>
      <c r="H969" s="155">
        <v>1029.4346950000001</v>
      </c>
      <c r="I969" s="155">
        <v>1656.05772109695</v>
      </c>
      <c r="J969" s="155">
        <v>1600</v>
      </c>
      <c r="K969" s="155">
        <v>176900</v>
      </c>
      <c r="L969" s="155">
        <v>1263.5714285714287</v>
      </c>
      <c r="M969" s="155">
        <v>265.78530695587381</v>
      </c>
      <c r="N969" s="156">
        <v>3</v>
      </c>
      <c r="O969" s="156">
        <v>6</v>
      </c>
      <c r="P969" s="156">
        <v>4.2857142857142858E-2</v>
      </c>
      <c r="Q969" s="156">
        <v>0.35727643956068428</v>
      </c>
      <c r="R969" s="158">
        <v>0.99502487562189046</v>
      </c>
      <c r="S969" s="159">
        <v>26</v>
      </c>
      <c r="T969" s="159">
        <v>69</v>
      </c>
      <c r="U969" s="159">
        <v>45</v>
      </c>
      <c r="V969" s="159">
        <v>78</v>
      </c>
      <c r="W969" s="159">
        <v>62</v>
      </c>
      <c r="X969" s="157">
        <v>20.100000000000001</v>
      </c>
    </row>
    <row r="970" spans="1:24" s="154" customFormat="1" ht="11.35">
      <c r="A970" s="152">
        <v>957</v>
      </c>
      <c r="B970" s="152">
        <v>180</v>
      </c>
      <c r="C970" s="152">
        <v>14397</v>
      </c>
      <c r="D970" s="153">
        <v>102.83571428571429</v>
      </c>
      <c r="E970" s="153">
        <v>47.316721110072997</v>
      </c>
      <c r="F970" s="155">
        <v>15795.126000000002</v>
      </c>
      <c r="G970" s="155">
        <v>344573.20209999999</v>
      </c>
      <c r="H970" s="155">
        <v>2461.2371578571428</v>
      </c>
      <c r="I970" s="155">
        <v>3447.7506556054655</v>
      </c>
      <c r="J970" s="155">
        <v>1600</v>
      </c>
      <c r="K970" s="155">
        <v>177350</v>
      </c>
      <c r="L970" s="155">
        <v>1266.7857142857142</v>
      </c>
      <c r="M970" s="155">
        <v>270.93036578390883</v>
      </c>
      <c r="N970" s="156">
        <v>0</v>
      </c>
      <c r="O970" s="156">
        <v>0</v>
      </c>
      <c r="P970" s="156">
        <v>0</v>
      </c>
      <c r="Q970" s="156">
        <v>0</v>
      </c>
      <c r="R970" s="158">
        <v>1</v>
      </c>
      <c r="S970" s="159">
        <v>27</v>
      </c>
      <c r="T970" s="159">
        <v>66</v>
      </c>
      <c r="U970" s="159">
        <v>47</v>
      </c>
      <c r="V970" s="159">
        <v>70</v>
      </c>
      <c r="W970" s="159">
        <v>70</v>
      </c>
      <c r="X970" s="157">
        <v>20.350000000000001</v>
      </c>
    </row>
    <row r="971" spans="1:24" s="154" customFormat="1" ht="11.35">
      <c r="A971" s="152">
        <v>958</v>
      </c>
      <c r="B971" s="152">
        <v>168</v>
      </c>
      <c r="C971" s="152">
        <v>13011</v>
      </c>
      <c r="D971" s="153">
        <v>92.935714285714283</v>
      </c>
      <c r="E971" s="153">
        <v>51.517854796133328</v>
      </c>
      <c r="F971" s="155">
        <v>14724.270000000002</v>
      </c>
      <c r="G971" s="155">
        <v>292886.55249999999</v>
      </c>
      <c r="H971" s="155">
        <v>2092.0468035714284</v>
      </c>
      <c r="I971" s="155">
        <v>3244.6624753247338</v>
      </c>
      <c r="J971" s="155">
        <v>1600</v>
      </c>
      <c r="K971" s="155">
        <v>179250</v>
      </c>
      <c r="L971" s="155">
        <v>1280.3571428571429</v>
      </c>
      <c r="M971" s="155">
        <v>270.337946548937</v>
      </c>
      <c r="N971" s="156">
        <v>0</v>
      </c>
      <c r="O971" s="156">
        <v>0</v>
      </c>
      <c r="P971" s="156">
        <v>0</v>
      </c>
      <c r="Q971" s="156">
        <v>0</v>
      </c>
      <c r="R971" s="158">
        <v>1</v>
      </c>
      <c r="S971" s="159">
        <v>25</v>
      </c>
      <c r="T971" s="159">
        <v>65</v>
      </c>
      <c r="U971" s="159">
        <v>50</v>
      </c>
      <c r="V971" s="159">
        <v>74</v>
      </c>
      <c r="W971" s="159">
        <v>66</v>
      </c>
      <c r="X971" s="157">
        <v>20.75</v>
      </c>
    </row>
    <row r="972" spans="1:24" s="154" customFormat="1" ht="11.35">
      <c r="A972" s="152">
        <v>959</v>
      </c>
      <c r="B972" s="152">
        <v>183</v>
      </c>
      <c r="C972" s="152">
        <v>10539</v>
      </c>
      <c r="D972" s="153">
        <v>75.278571428571425</v>
      </c>
      <c r="E972" s="153">
        <v>53.237903392758916</v>
      </c>
      <c r="F972" s="155">
        <v>15527.412000000002</v>
      </c>
      <c r="G972" s="155">
        <v>242284.14460000009</v>
      </c>
      <c r="H972" s="155">
        <v>1730.6010328571435</v>
      </c>
      <c r="I972" s="155">
        <v>3034.3875782726955</v>
      </c>
      <c r="J972" s="155">
        <v>1600</v>
      </c>
      <c r="K972" s="155">
        <v>173850</v>
      </c>
      <c r="L972" s="155">
        <v>1241.7857142857142</v>
      </c>
      <c r="M972" s="155">
        <v>264.27658243716178</v>
      </c>
      <c r="N972" s="156">
        <v>3</v>
      </c>
      <c r="O972" s="156">
        <v>3</v>
      </c>
      <c r="P972" s="156">
        <v>2.1428571428571429E-2</v>
      </c>
      <c r="Q972" s="156">
        <v>0.25354627641855498</v>
      </c>
      <c r="R972" s="158">
        <v>0.99754299754299747</v>
      </c>
      <c r="S972" s="159">
        <v>29</v>
      </c>
      <c r="T972" s="159">
        <v>71</v>
      </c>
      <c r="U972" s="159">
        <v>40</v>
      </c>
      <c r="V972" s="159">
        <v>73</v>
      </c>
      <c r="W972" s="159">
        <v>67</v>
      </c>
      <c r="X972" s="157">
        <v>20.350000000000001</v>
      </c>
    </row>
    <row r="973" spans="1:24" s="154" customFormat="1" ht="11.35">
      <c r="A973" s="152">
        <v>960</v>
      </c>
      <c r="B973" s="152">
        <v>198</v>
      </c>
      <c r="C973" s="152">
        <v>14892</v>
      </c>
      <c r="D973" s="153">
        <v>106.37142857142857</v>
      </c>
      <c r="E973" s="153">
        <v>49.771324970422562</v>
      </c>
      <c r="F973" s="155">
        <v>15527.412000000002</v>
      </c>
      <c r="G973" s="155">
        <v>332667.36560000008</v>
      </c>
      <c r="H973" s="155">
        <v>2376.195468571429</v>
      </c>
      <c r="I973" s="155">
        <v>3560.7478684716116</v>
      </c>
      <c r="J973" s="155">
        <v>1600</v>
      </c>
      <c r="K973" s="155">
        <v>172550</v>
      </c>
      <c r="L973" s="155">
        <v>1232.5</v>
      </c>
      <c r="M973" s="155">
        <v>251.0356247469397</v>
      </c>
      <c r="N973" s="156">
        <v>3</v>
      </c>
      <c r="O973" s="156">
        <v>3</v>
      </c>
      <c r="P973" s="156">
        <v>2.1428571428571429E-2</v>
      </c>
      <c r="Q973" s="156">
        <v>0.25354627641855498</v>
      </c>
      <c r="R973" s="158">
        <v>0.99748743718592958</v>
      </c>
      <c r="S973" s="159">
        <v>27</v>
      </c>
      <c r="T973" s="159">
        <v>78</v>
      </c>
      <c r="U973" s="159">
        <v>35</v>
      </c>
      <c r="V973" s="159">
        <v>69</v>
      </c>
      <c r="W973" s="159">
        <v>71</v>
      </c>
      <c r="X973" s="157">
        <v>19.899999999999999</v>
      </c>
    </row>
    <row r="974" spans="1:24" s="154" customFormat="1" ht="11.35">
      <c r="A974" s="152">
        <v>961</v>
      </c>
      <c r="B974" s="152">
        <v>66</v>
      </c>
      <c r="C974" s="152">
        <v>5127</v>
      </c>
      <c r="D974" s="153">
        <v>36.621428571428574</v>
      </c>
      <c r="E974" s="153">
        <v>12.710086549775138</v>
      </c>
      <c r="F974" s="155">
        <v>5889.7080000000005</v>
      </c>
      <c r="G974" s="155">
        <v>148749.33490000002</v>
      </c>
      <c r="H974" s="155">
        <v>1062.4952492857144</v>
      </c>
      <c r="I974" s="155">
        <v>1362.3970010910919</v>
      </c>
      <c r="J974" s="155">
        <v>1600</v>
      </c>
      <c r="K974" s="155">
        <v>180100</v>
      </c>
      <c r="L974" s="155">
        <v>1286.4285714285713</v>
      </c>
      <c r="M974" s="155">
        <v>276.40047951673546</v>
      </c>
      <c r="N974" s="156">
        <v>0</v>
      </c>
      <c r="O974" s="156">
        <v>0</v>
      </c>
      <c r="P974" s="156">
        <v>0</v>
      </c>
      <c r="Q974" s="156">
        <v>0</v>
      </c>
      <c r="R974" s="158">
        <v>1</v>
      </c>
      <c r="S974" s="159">
        <v>26</v>
      </c>
      <c r="T974" s="159">
        <v>61</v>
      </c>
      <c r="U974" s="159">
        <v>53</v>
      </c>
      <c r="V974" s="159">
        <v>61</v>
      </c>
      <c r="W974" s="159">
        <v>79</v>
      </c>
      <c r="X974" s="157">
        <v>19.3</v>
      </c>
    </row>
    <row r="975" spans="1:24" s="154" customFormat="1" ht="11.35">
      <c r="A975" s="152">
        <v>962</v>
      </c>
      <c r="B975" s="152">
        <v>201</v>
      </c>
      <c r="C975" s="152">
        <v>15420</v>
      </c>
      <c r="D975" s="153">
        <v>110.14285714285714</v>
      </c>
      <c r="E975" s="153">
        <v>52.102496029436352</v>
      </c>
      <c r="F975" s="155">
        <v>16865.982000000004</v>
      </c>
      <c r="G975" s="155">
        <v>399674.6925</v>
      </c>
      <c r="H975" s="155">
        <v>2854.8192321428573</v>
      </c>
      <c r="I975" s="155">
        <v>4056.7197886380059</v>
      </c>
      <c r="J975" s="155">
        <v>1600</v>
      </c>
      <c r="K975" s="155">
        <v>176650</v>
      </c>
      <c r="L975" s="155">
        <v>1261.7857142857142</v>
      </c>
      <c r="M975" s="155">
        <v>275.34221442824327</v>
      </c>
      <c r="N975" s="156">
        <v>0</v>
      </c>
      <c r="O975" s="156">
        <v>0</v>
      </c>
      <c r="P975" s="156">
        <v>0</v>
      </c>
      <c r="Q975" s="156">
        <v>0</v>
      </c>
      <c r="R975" s="158">
        <v>1</v>
      </c>
      <c r="S975" s="159">
        <v>29</v>
      </c>
      <c r="T975" s="159">
        <v>64</v>
      </c>
      <c r="U975" s="159">
        <v>47</v>
      </c>
      <c r="V975" s="159">
        <v>72</v>
      </c>
      <c r="W975" s="159">
        <v>68</v>
      </c>
      <c r="X975" s="157">
        <v>20.65</v>
      </c>
    </row>
    <row r="976" spans="1:24" s="154" customFormat="1" ht="11.35">
      <c r="A976" s="152">
        <v>963</v>
      </c>
      <c r="B976" s="152">
        <v>234</v>
      </c>
      <c r="C976" s="152">
        <v>17064</v>
      </c>
      <c r="D976" s="153">
        <v>121.88571428571429</v>
      </c>
      <c r="E976" s="153">
        <v>72.4422951416188</v>
      </c>
      <c r="F976" s="155">
        <v>20346.264000000003</v>
      </c>
      <c r="G976" s="155">
        <v>371631.65100000007</v>
      </c>
      <c r="H976" s="155">
        <v>2654.5117928571435</v>
      </c>
      <c r="I976" s="155">
        <v>3747.4171013672221</v>
      </c>
      <c r="J976" s="155">
        <v>1600</v>
      </c>
      <c r="K976" s="155">
        <v>182000</v>
      </c>
      <c r="L976" s="155">
        <v>1300</v>
      </c>
      <c r="M976" s="155">
        <v>245.82850663879279</v>
      </c>
      <c r="N976" s="156">
        <v>0</v>
      </c>
      <c r="O976" s="156">
        <v>0</v>
      </c>
      <c r="P976" s="156">
        <v>0</v>
      </c>
      <c r="Q976" s="156">
        <v>0</v>
      </c>
      <c r="R976" s="158">
        <v>1</v>
      </c>
      <c r="S976" s="159">
        <v>16</v>
      </c>
      <c r="T976" s="159">
        <v>75</v>
      </c>
      <c r="U976" s="159">
        <v>49</v>
      </c>
      <c r="V976" s="159">
        <v>71</v>
      </c>
      <c r="W976" s="159">
        <v>69</v>
      </c>
      <c r="X976" s="157">
        <v>20.6</v>
      </c>
    </row>
    <row r="977" spans="1:24" s="154" customFormat="1" ht="11.35">
      <c r="A977" s="152">
        <v>964</v>
      </c>
      <c r="B977" s="152">
        <v>216</v>
      </c>
      <c r="C977" s="152">
        <v>14835</v>
      </c>
      <c r="D977" s="153">
        <v>105.96428571428571</v>
      </c>
      <c r="E977" s="153">
        <v>61.832729885535826</v>
      </c>
      <c r="F977" s="155">
        <v>19007.694000000003</v>
      </c>
      <c r="G977" s="155">
        <v>347982.09370000014</v>
      </c>
      <c r="H977" s="155">
        <v>2485.5863835714295</v>
      </c>
      <c r="I977" s="155">
        <v>3985.5898357638112</v>
      </c>
      <c r="J977" s="155">
        <v>1600</v>
      </c>
      <c r="K977" s="155">
        <v>179300</v>
      </c>
      <c r="L977" s="155">
        <v>1280.7142857142858</v>
      </c>
      <c r="M977" s="155">
        <v>273.96539942521923</v>
      </c>
      <c r="N977" s="156">
        <v>0</v>
      </c>
      <c r="O977" s="156">
        <v>0</v>
      </c>
      <c r="P977" s="156">
        <v>0</v>
      </c>
      <c r="Q977" s="156">
        <v>0</v>
      </c>
      <c r="R977" s="158">
        <v>1</v>
      </c>
      <c r="S977" s="159">
        <v>26</v>
      </c>
      <c r="T977" s="159">
        <v>63</v>
      </c>
      <c r="U977" s="159">
        <v>51</v>
      </c>
      <c r="V977" s="159">
        <v>79</v>
      </c>
      <c r="W977" s="159">
        <v>61</v>
      </c>
      <c r="X977" s="157">
        <v>20.3</v>
      </c>
    </row>
    <row r="978" spans="1:24" s="154" customFormat="1" ht="11.35">
      <c r="A978" s="152">
        <v>965</v>
      </c>
      <c r="B978" s="152">
        <v>150</v>
      </c>
      <c r="C978" s="152">
        <v>10881</v>
      </c>
      <c r="D978" s="153">
        <v>77.721428571428575</v>
      </c>
      <c r="E978" s="153">
        <v>46.945562819590293</v>
      </c>
      <c r="F978" s="155">
        <v>13385.700000000003</v>
      </c>
      <c r="G978" s="155">
        <v>280394.71980000002</v>
      </c>
      <c r="H978" s="155">
        <v>2002.8194271428572</v>
      </c>
      <c r="I978" s="155">
        <v>2963.8244499069042</v>
      </c>
      <c r="J978" s="155">
        <v>1600</v>
      </c>
      <c r="K978" s="155">
        <v>180200</v>
      </c>
      <c r="L978" s="155">
        <v>1287.1428571428571</v>
      </c>
      <c r="M978" s="155">
        <v>283.43800335730145</v>
      </c>
      <c r="N978" s="156">
        <v>3</v>
      </c>
      <c r="O978" s="156">
        <v>3</v>
      </c>
      <c r="P978" s="156">
        <v>2.1428571428571429E-2</v>
      </c>
      <c r="Q978" s="156">
        <v>0.25354627641855498</v>
      </c>
      <c r="R978" s="158">
        <v>0.99761904761904763</v>
      </c>
      <c r="S978" s="159">
        <v>28</v>
      </c>
      <c r="T978" s="159">
        <v>57</v>
      </c>
      <c r="U978" s="159">
        <v>55</v>
      </c>
      <c r="V978" s="159">
        <v>62</v>
      </c>
      <c r="W978" s="159">
        <v>78</v>
      </c>
      <c r="X978" s="157">
        <v>21</v>
      </c>
    </row>
    <row r="979" spans="1:24" s="154" customFormat="1" ht="11.35">
      <c r="A979" s="152">
        <v>966</v>
      </c>
      <c r="B979" s="152">
        <v>183</v>
      </c>
      <c r="C979" s="152">
        <v>13101</v>
      </c>
      <c r="D979" s="153">
        <v>93.578571428571422</v>
      </c>
      <c r="E979" s="153">
        <v>44.096536978362259</v>
      </c>
      <c r="F979" s="155">
        <v>16062.840000000002</v>
      </c>
      <c r="G979" s="155">
        <v>326034.00760000013</v>
      </c>
      <c r="H979" s="155">
        <v>2328.8143400000008</v>
      </c>
      <c r="I979" s="155">
        <v>3184.4745419946948</v>
      </c>
      <c r="J979" s="155">
        <v>1600</v>
      </c>
      <c r="K979" s="155">
        <v>179500</v>
      </c>
      <c r="L979" s="155">
        <v>1282.1428571428571</v>
      </c>
      <c r="M979" s="155">
        <v>288.01425253074314</v>
      </c>
      <c r="N979" s="156">
        <v>3</v>
      </c>
      <c r="O979" s="156">
        <v>3</v>
      </c>
      <c r="P979" s="156">
        <v>2.1428571428571429E-2</v>
      </c>
      <c r="Q979" s="156">
        <v>0.25354627641855498</v>
      </c>
      <c r="R979" s="158">
        <v>0.99764150943396224</v>
      </c>
      <c r="S979" s="159">
        <v>30</v>
      </c>
      <c r="T979" s="159">
        <v>55</v>
      </c>
      <c r="U979" s="159">
        <v>55</v>
      </c>
      <c r="V979" s="159">
        <v>72</v>
      </c>
      <c r="W979" s="159">
        <v>68</v>
      </c>
      <c r="X979" s="157">
        <v>21.2</v>
      </c>
    </row>
    <row r="980" spans="1:24" s="154" customFormat="1" ht="11.35">
      <c r="A980" s="152">
        <v>967</v>
      </c>
      <c r="B980" s="152">
        <v>174</v>
      </c>
      <c r="C980" s="152">
        <v>7662</v>
      </c>
      <c r="D980" s="153">
        <v>54.728571428571428</v>
      </c>
      <c r="E980" s="153">
        <v>51.847846414297834</v>
      </c>
      <c r="F980" s="155">
        <v>14456.556000000002</v>
      </c>
      <c r="G980" s="155">
        <v>228391.27530000004</v>
      </c>
      <c r="H980" s="155">
        <v>1631.3662521428573</v>
      </c>
      <c r="I980" s="155">
        <v>3050.3217619581096</v>
      </c>
      <c r="J980" s="155">
        <v>1600</v>
      </c>
      <c r="K980" s="155">
        <v>178700</v>
      </c>
      <c r="L980" s="155">
        <v>1276.4285714285713</v>
      </c>
      <c r="M980" s="155">
        <v>285.59182884491037</v>
      </c>
      <c r="N980" s="156">
        <v>6</v>
      </c>
      <c r="O980" s="156">
        <v>12</v>
      </c>
      <c r="P980" s="156">
        <v>8.5714285714285715E-2</v>
      </c>
      <c r="Q980" s="156">
        <v>0.61732439947157391</v>
      </c>
      <c r="R980" s="158">
        <v>0.99026763990267641</v>
      </c>
      <c r="S980" s="159">
        <v>30</v>
      </c>
      <c r="T980" s="159">
        <v>57</v>
      </c>
      <c r="U980" s="159">
        <v>53</v>
      </c>
      <c r="V980" s="159">
        <v>63</v>
      </c>
      <c r="W980" s="159">
        <v>77</v>
      </c>
      <c r="X980" s="157">
        <v>20.55</v>
      </c>
    </row>
    <row r="981" spans="1:24" s="154" customFormat="1" ht="11.35">
      <c r="A981" s="152">
        <v>968</v>
      </c>
      <c r="B981" s="152">
        <v>336</v>
      </c>
      <c r="C981" s="152">
        <v>25356</v>
      </c>
      <c r="D981" s="153">
        <v>181.11428571428573</v>
      </c>
      <c r="E981" s="153">
        <v>98.139387418077348</v>
      </c>
      <c r="F981" s="155">
        <v>28109.970000000005</v>
      </c>
      <c r="G981" s="155">
        <v>753448.33239999984</v>
      </c>
      <c r="H981" s="155">
        <v>5381.7738028571421</v>
      </c>
      <c r="I981" s="155">
        <v>7509.1233412550764</v>
      </c>
      <c r="J981" s="155">
        <v>1600</v>
      </c>
      <c r="K981" s="155">
        <v>179000</v>
      </c>
      <c r="L981" s="155">
        <v>1278.5714285714287</v>
      </c>
      <c r="M981" s="155">
        <v>279.84726417124688</v>
      </c>
      <c r="N981" s="156">
        <v>0</v>
      </c>
      <c r="O981" s="156">
        <v>0</v>
      </c>
      <c r="P981" s="156">
        <v>0</v>
      </c>
      <c r="Q981" s="156">
        <v>0</v>
      </c>
      <c r="R981" s="158">
        <v>1</v>
      </c>
      <c r="S981" s="159">
        <v>28</v>
      </c>
      <c r="T981" s="159">
        <v>60</v>
      </c>
      <c r="U981" s="159">
        <v>52</v>
      </c>
      <c r="V981" s="159">
        <v>65</v>
      </c>
      <c r="W981" s="159">
        <v>75</v>
      </c>
      <c r="X981" s="157">
        <v>20.7</v>
      </c>
    </row>
    <row r="982" spans="1:24" s="154" customFormat="1" ht="11.35">
      <c r="A982" s="152">
        <v>969</v>
      </c>
      <c r="B982" s="152">
        <v>165</v>
      </c>
      <c r="C982" s="152">
        <v>9717</v>
      </c>
      <c r="D982" s="153">
        <v>69.407142857142858</v>
      </c>
      <c r="E982" s="153">
        <v>49.37798659446667</v>
      </c>
      <c r="F982" s="155">
        <v>12850.272000000003</v>
      </c>
      <c r="G982" s="155">
        <v>273206.59889999998</v>
      </c>
      <c r="H982" s="155">
        <v>1951.4757064285714</v>
      </c>
      <c r="I982" s="155">
        <v>3043.4790281790024</v>
      </c>
      <c r="J982" s="155">
        <v>1600</v>
      </c>
      <c r="K982" s="155">
        <v>181250</v>
      </c>
      <c r="L982" s="155">
        <v>1294.6428571428571</v>
      </c>
      <c r="M982" s="155">
        <v>276.26077429891922</v>
      </c>
      <c r="N982" s="156">
        <v>3</v>
      </c>
      <c r="O982" s="156">
        <v>3</v>
      </c>
      <c r="P982" s="156">
        <v>2.1428571428571429E-2</v>
      </c>
      <c r="Q982" s="156">
        <v>0.25354627641855498</v>
      </c>
      <c r="R982" s="158">
        <v>0.99754299754299747</v>
      </c>
      <c r="S982" s="159">
        <v>25</v>
      </c>
      <c r="T982" s="159">
        <v>60</v>
      </c>
      <c r="U982" s="159">
        <v>55</v>
      </c>
      <c r="V982" s="159">
        <v>60</v>
      </c>
      <c r="W982" s="159">
        <v>80</v>
      </c>
      <c r="X982" s="157">
        <v>20.350000000000001</v>
      </c>
    </row>
    <row r="983" spans="1:24" s="154" customFormat="1" ht="11.35">
      <c r="A983" s="152">
        <v>970</v>
      </c>
      <c r="B983" s="152">
        <v>195</v>
      </c>
      <c r="C983" s="152">
        <v>13218</v>
      </c>
      <c r="D983" s="153">
        <v>94.414285714285711</v>
      </c>
      <c r="E983" s="153">
        <v>55.320126005033146</v>
      </c>
      <c r="F983" s="155">
        <v>17133.696000000004</v>
      </c>
      <c r="G983" s="155">
        <v>308717.3737</v>
      </c>
      <c r="H983" s="155">
        <v>2205.1240978571427</v>
      </c>
      <c r="I983" s="155">
        <v>3141.7528861716783</v>
      </c>
      <c r="J983" s="155">
        <v>1600</v>
      </c>
      <c r="K983" s="155">
        <v>180700</v>
      </c>
      <c r="L983" s="155">
        <v>1290.7142857142858</v>
      </c>
      <c r="M983" s="155">
        <v>264.2068158111536</v>
      </c>
      <c r="N983" s="156">
        <v>6</v>
      </c>
      <c r="O983" s="156">
        <v>6</v>
      </c>
      <c r="P983" s="156">
        <v>4.2857142857142858E-2</v>
      </c>
      <c r="Q983" s="156">
        <v>0.50709255283710997</v>
      </c>
      <c r="R983" s="158">
        <v>0.99520383693045555</v>
      </c>
      <c r="S983" s="159">
        <v>22</v>
      </c>
      <c r="T983" s="159">
        <v>67</v>
      </c>
      <c r="U983" s="159">
        <v>51</v>
      </c>
      <c r="V983" s="159">
        <v>75</v>
      </c>
      <c r="W983" s="159">
        <v>65</v>
      </c>
      <c r="X983" s="157">
        <v>20.85</v>
      </c>
    </row>
    <row r="984" spans="1:24" s="154" customFormat="1" ht="11.35">
      <c r="A984" s="152">
        <v>971</v>
      </c>
      <c r="B984" s="152">
        <v>135</v>
      </c>
      <c r="C984" s="152">
        <v>9816</v>
      </c>
      <c r="D984" s="153">
        <v>70.114285714285714</v>
      </c>
      <c r="E984" s="153">
        <v>39.254580581231885</v>
      </c>
      <c r="F984" s="155">
        <v>11779.416000000001</v>
      </c>
      <c r="G984" s="155">
        <v>268801.21630000003</v>
      </c>
      <c r="H984" s="155">
        <v>1920.0086878571431</v>
      </c>
      <c r="I984" s="155">
        <v>2971.5048710564988</v>
      </c>
      <c r="J984" s="155">
        <v>1600</v>
      </c>
      <c r="K984" s="155">
        <v>176850</v>
      </c>
      <c r="L984" s="155">
        <v>1263.2142857142858</v>
      </c>
      <c r="M984" s="155">
        <v>289.41833966426259</v>
      </c>
      <c r="N984" s="156">
        <v>3</v>
      </c>
      <c r="O984" s="156">
        <v>3</v>
      </c>
      <c r="P984" s="156">
        <v>2.1428571428571429E-2</v>
      </c>
      <c r="Q984" s="156">
        <v>0.25354627641855498</v>
      </c>
      <c r="R984" s="158">
        <v>0.99744245524296671</v>
      </c>
      <c r="S984" s="159">
        <v>33</v>
      </c>
      <c r="T984" s="159">
        <v>56</v>
      </c>
      <c r="U984" s="159">
        <v>51</v>
      </c>
      <c r="V984" s="159">
        <v>61</v>
      </c>
      <c r="W984" s="159">
        <v>79</v>
      </c>
      <c r="X984" s="157">
        <v>19.55</v>
      </c>
    </row>
    <row r="985" spans="1:24" s="154" customFormat="1" ht="11.35">
      <c r="A985" s="152">
        <v>972</v>
      </c>
      <c r="B985" s="152">
        <v>237</v>
      </c>
      <c r="C985" s="152">
        <v>16896</v>
      </c>
      <c r="D985" s="153">
        <v>120.68571428571428</v>
      </c>
      <c r="E985" s="153">
        <v>79.180886229508957</v>
      </c>
      <c r="F985" s="155">
        <v>20881.692000000003</v>
      </c>
      <c r="G985" s="155">
        <v>401193.22580000013</v>
      </c>
      <c r="H985" s="155">
        <v>2865.6658985714294</v>
      </c>
      <c r="I985" s="155">
        <v>4465.417735860241</v>
      </c>
      <c r="J985" s="155">
        <v>1600</v>
      </c>
      <c r="K985" s="155">
        <v>178650</v>
      </c>
      <c r="L985" s="155">
        <v>1276.0714285714287</v>
      </c>
      <c r="M985" s="155">
        <v>253.9237307702931</v>
      </c>
      <c r="N985" s="156">
        <v>3</v>
      </c>
      <c r="O985" s="156">
        <v>3</v>
      </c>
      <c r="P985" s="156">
        <v>2.1428571428571429E-2</v>
      </c>
      <c r="Q985" s="156">
        <v>0.25354627641855498</v>
      </c>
      <c r="R985" s="158">
        <v>0.99758454106280192</v>
      </c>
      <c r="S985" s="159">
        <v>21</v>
      </c>
      <c r="T985" s="159">
        <v>74</v>
      </c>
      <c r="U985" s="159">
        <v>45</v>
      </c>
      <c r="V985" s="159">
        <v>62</v>
      </c>
      <c r="W985" s="159">
        <v>78</v>
      </c>
      <c r="X985" s="157">
        <v>20.7</v>
      </c>
    </row>
    <row r="986" spans="1:24" s="154" customFormat="1" ht="11.35">
      <c r="A986" s="152">
        <v>973</v>
      </c>
      <c r="B986" s="152">
        <v>228</v>
      </c>
      <c r="C986" s="152">
        <v>18243</v>
      </c>
      <c r="D986" s="153">
        <v>130.30714285714285</v>
      </c>
      <c r="E986" s="153">
        <v>61.690093001322481</v>
      </c>
      <c r="F986" s="155">
        <v>18739.980000000003</v>
      </c>
      <c r="G986" s="155">
        <v>423626.17170000036</v>
      </c>
      <c r="H986" s="155">
        <v>3025.9012264285739</v>
      </c>
      <c r="I986" s="155">
        <v>3584.758004573911</v>
      </c>
      <c r="J986" s="155">
        <v>1600</v>
      </c>
      <c r="K986" s="155">
        <v>181900</v>
      </c>
      <c r="L986" s="155">
        <v>1299.2857142857142</v>
      </c>
      <c r="M986" s="155">
        <v>267.61575282736368</v>
      </c>
      <c r="N986" s="156">
        <v>3</v>
      </c>
      <c r="O986" s="156">
        <v>6</v>
      </c>
      <c r="P986" s="156">
        <v>4.2857142857142858E-2</v>
      </c>
      <c r="Q986" s="156">
        <v>0.35727643956068428</v>
      </c>
      <c r="R986" s="158">
        <v>0.99523809523809514</v>
      </c>
      <c r="S986" s="159">
        <v>22</v>
      </c>
      <c r="T986" s="159">
        <v>64</v>
      </c>
      <c r="U986" s="159">
        <v>54</v>
      </c>
      <c r="V986" s="159">
        <v>67</v>
      </c>
      <c r="W986" s="159">
        <v>73</v>
      </c>
      <c r="X986" s="157">
        <v>21</v>
      </c>
    </row>
    <row r="987" spans="1:24" s="154" customFormat="1" ht="11.35">
      <c r="A987" s="152">
        <v>974</v>
      </c>
      <c r="B987" s="152">
        <v>168</v>
      </c>
      <c r="C987" s="152">
        <v>11424</v>
      </c>
      <c r="D987" s="153">
        <v>81.599999999999994</v>
      </c>
      <c r="E987" s="153">
        <v>50.419934392784185</v>
      </c>
      <c r="F987" s="155">
        <v>13921.128000000002</v>
      </c>
      <c r="G987" s="155">
        <v>262376.08029999997</v>
      </c>
      <c r="H987" s="155">
        <v>1874.1148592857141</v>
      </c>
      <c r="I987" s="155">
        <v>3029.8989252731308</v>
      </c>
      <c r="J987" s="155">
        <v>1600</v>
      </c>
      <c r="K987" s="155">
        <v>178400</v>
      </c>
      <c r="L987" s="155">
        <v>1274.2857142857142</v>
      </c>
      <c r="M987" s="155">
        <v>263.99570210460234</v>
      </c>
      <c r="N987" s="156">
        <v>6</v>
      </c>
      <c r="O987" s="156">
        <v>6</v>
      </c>
      <c r="P987" s="156">
        <v>4.2857142857142858E-2</v>
      </c>
      <c r="Q987" s="156">
        <v>0.50709255283710997</v>
      </c>
      <c r="R987" s="158">
        <v>0.99514563106796106</v>
      </c>
      <c r="S987" s="159">
        <v>24</v>
      </c>
      <c r="T987" s="159">
        <v>69</v>
      </c>
      <c r="U987" s="159">
        <v>47</v>
      </c>
      <c r="V987" s="159">
        <v>76</v>
      </c>
      <c r="W987" s="159">
        <v>64</v>
      </c>
      <c r="X987" s="157">
        <v>20.6</v>
      </c>
    </row>
    <row r="988" spans="1:24" s="154" customFormat="1" ht="11.35">
      <c r="A988" s="152">
        <v>975</v>
      </c>
      <c r="B988" s="152">
        <v>174</v>
      </c>
      <c r="C988" s="152">
        <v>10548</v>
      </c>
      <c r="D988" s="153">
        <v>75.342857142857142</v>
      </c>
      <c r="E988" s="153">
        <v>55.284583750003037</v>
      </c>
      <c r="F988" s="155">
        <v>14991.984000000002</v>
      </c>
      <c r="G988" s="155">
        <v>238601.5897999999</v>
      </c>
      <c r="H988" s="155">
        <v>1704.2970699999994</v>
      </c>
      <c r="I988" s="155">
        <v>2695.665059282554</v>
      </c>
      <c r="J988" s="155">
        <v>1600</v>
      </c>
      <c r="K988" s="155">
        <v>178950</v>
      </c>
      <c r="L988" s="155">
        <v>1278.2142857142858</v>
      </c>
      <c r="M988" s="155">
        <v>276.29425419715807</v>
      </c>
      <c r="N988" s="156">
        <v>6</v>
      </c>
      <c r="O988" s="156">
        <v>9</v>
      </c>
      <c r="P988" s="156">
        <v>6.4285714285714279E-2</v>
      </c>
      <c r="Q988" s="156">
        <v>0.56531285392783426</v>
      </c>
      <c r="R988" s="158">
        <v>0.99271844660194186</v>
      </c>
      <c r="S988" s="159">
        <v>27</v>
      </c>
      <c r="T988" s="159">
        <v>62</v>
      </c>
      <c r="U988" s="159">
        <v>51</v>
      </c>
      <c r="V988" s="159">
        <v>65</v>
      </c>
      <c r="W988" s="159">
        <v>75</v>
      </c>
      <c r="X988" s="157">
        <v>20.6</v>
      </c>
    </row>
    <row r="989" spans="1:24" s="154" customFormat="1" ht="11.35">
      <c r="A989" s="152">
        <v>976</v>
      </c>
      <c r="B989" s="152">
        <v>189</v>
      </c>
      <c r="C989" s="152">
        <v>12096</v>
      </c>
      <c r="D989" s="153">
        <v>86.4</v>
      </c>
      <c r="E989" s="153">
        <v>62.386218732744041</v>
      </c>
      <c r="F989" s="155">
        <v>16330.554000000002</v>
      </c>
      <c r="G989" s="155">
        <v>279172.15920000005</v>
      </c>
      <c r="H989" s="155">
        <v>1994.0868514285719</v>
      </c>
      <c r="I989" s="155">
        <v>3259.0346120857289</v>
      </c>
      <c r="J989" s="155">
        <v>1600</v>
      </c>
      <c r="K989" s="155">
        <v>178350</v>
      </c>
      <c r="L989" s="155">
        <v>1273.9285714285713</v>
      </c>
      <c r="M989" s="155">
        <v>260.22042794570672</v>
      </c>
      <c r="N989" s="156">
        <v>0</v>
      </c>
      <c r="O989" s="156">
        <v>0</v>
      </c>
      <c r="P989" s="156">
        <v>0</v>
      </c>
      <c r="Q989" s="156">
        <v>0</v>
      </c>
      <c r="R989" s="158">
        <v>1</v>
      </c>
      <c r="S989" s="159">
        <v>23</v>
      </c>
      <c r="T989" s="159">
        <v>71</v>
      </c>
      <c r="U989" s="159">
        <v>46</v>
      </c>
      <c r="V989" s="159">
        <v>72</v>
      </c>
      <c r="W989" s="159">
        <v>68</v>
      </c>
      <c r="X989" s="157">
        <v>19.649999999999999</v>
      </c>
    </row>
    <row r="990" spans="1:24" s="154" customFormat="1" ht="11.35">
      <c r="A990" s="152">
        <v>977</v>
      </c>
      <c r="B990" s="152">
        <v>213</v>
      </c>
      <c r="C990" s="152">
        <v>14460</v>
      </c>
      <c r="D990" s="153">
        <v>103.28571428571429</v>
      </c>
      <c r="E990" s="153">
        <v>66.850126124005769</v>
      </c>
      <c r="F990" s="155">
        <v>18739.980000000003</v>
      </c>
      <c r="G990" s="155">
        <v>395058.11330000026</v>
      </c>
      <c r="H990" s="155">
        <v>2821.8436664285732</v>
      </c>
      <c r="I990" s="155">
        <v>4355.9981915308272</v>
      </c>
      <c r="J990" s="155">
        <v>1600</v>
      </c>
      <c r="K990" s="155">
        <v>182550</v>
      </c>
      <c r="L990" s="155">
        <v>1303.9285714285713</v>
      </c>
      <c r="M990" s="155">
        <v>258.5980365384504</v>
      </c>
      <c r="N990" s="156">
        <v>0</v>
      </c>
      <c r="O990" s="156">
        <v>0</v>
      </c>
      <c r="P990" s="156">
        <v>0</v>
      </c>
      <c r="Q990" s="156">
        <v>0</v>
      </c>
      <c r="R990" s="158">
        <v>1</v>
      </c>
      <c r="S990" s="159">
        <v>19</v>
      </c>
      <c r="T990" s="159">
        <v>68</v>
      </c>
      <c r="U990" s="159">
        <v>53</v>
      </c>
      <c r="V990" s="159">
        <v>67</v>
      </c>
      <c r="W990" s="159">
        <v>73</v>
      </c>
      <c r="X990" s="157">
        <v>20.65</v>
      </c>
    </row>
    <row r="991" spans="1:24" s="154" customFormat="1" ht="11.35">
      <c r="A991" s="152">
        <v>978</v>
      </c>
      <c r="B991" s="152">
        <v>129</v>
      </c>
      <c r="C991" s="152">
        <v>8724</v>
      </c>
      <c r="D991" s="153">
        <v>62.314285714285717</v>
      </c>
      <c r="E991" s="153">
        <v>34.978942424767368</v>
      </c>
      <c r="F991" s="155">
        <v>11243.988000000001</v>
      </c>
      <c r="G991" s="155">
        <v>227867.74570000015</v>
      </c>
      <c r="H991" s="155">
        <v>1627.6267550000011</v>
      </c>
      <c r="I991" s="155">
        <v>2336.2705086602027</v>
      </c>
      <c r="J991" s="155">
        <v>1600</v>
      </c>
      <c r="K991" s="155">
        <v>181800</v>
      </c>
      <c r="L991" s="155">
        <v>1298.5714285714287</v>
      </c>
      <c r="M991" s="155">
        <v>260.18413907876942</v>
      </c>
      <c r="N991" s="156">
        <v>0</v>
      </c>
      <c r="O991" s="156">
        <v>0</v>
      </c>
      <c r="P991" s="156">
        <v>0</v>
      </c>
      <c r="Q991" s="156">
        <v>0</v>
      </c>
      <c r="R991" s="158">
        <v>1</v>
      </c>
      <c r="S991" s="159">
        <v>20</v>
      </c>
      <c r="T991" s="159">
        <v>68</v>
      </c>
      <c r="U991" s="159">
        <v>52</v>
      </c>
      <c r="V991" s="159">
        <v>68</v>
      </c>
      <c r="W991" s="159">
        <v>72</v>
      </c>
      <c r="X991" s="157">
        <v>20.85</v>
      </c>
    </row>
    <row r="992" spans="1:24" s="154" customFormat="1" ht="11.35">
      <c r="A992" s="152">
        <v>979</v>
      </c>
      <c r="B992" s="152">
        <v>180</v>
      </c>
      <c r="C992" s="152">
        <v>11451</v>
      </c>
      <c r="D992" s="153">
        <v>81.792857142857144</v>
      </c>
      <c r="E992" s="153">
        <v>59.404175473786786</v>
      </c>
      <c r="F992" s="155">
        <v>15795.126000000002</v>
      </c>
      <c r="G992" s="155">
        <v>311813.93229999993</v>
      </c>
      <c r="H992" s="155">
        <v>2227.2423735714278</v>
      </c>
      <c r="I992" s="155">
        <v>3601.7039320346171</v>
      </c>
      <c r="J992" s="155">
        <v>1600</v>
      </c>
      <c r="K992" s="155">
        <v>178950</v>
      </c>
      <c r="L992" s="155">
        <v>1278.2142857142858</v>
      </c>
      <c r="M992" s="155">
        <v>276.29425419715807</v>
      </c>
      <c r="N992" s="156">
        <v>3</v>
      </c>
      <c r="O992" s="156">
        <v>3</v>
      </c>
      <c r="P992" s="156">
        <v>2.1428571428571429E-2</v>
      </c>
      <c r="Q992" s="156">
        <v>0.25354627641855498</v>
      </c>
      <c r="R992" s="158">
        <v>0.99759036144578306</v>
      </c>
      <c r="S992" s="159">
        <v>27</v>
      </c>
      <c r="T992" s="159">
        <v>62</v>
      </c>
      <c r="U992" s="159">
        <v>51</v>
      </c>
      <c r="V992" s="159">
        <v>62</v>
      </c>
      <c r="W992" s="159">
        <v>78</v>
      </c>
      <c r="X992" s="157">
        <v>20.75</v>
      </c>
    </row>
    <row r="993" spans="1:24" s="154" customFormat="1" ht="11.35">
      <c r="A993" s="152">
        <v>980</v>
      </c>
      <c r="B993" s="152">
        <v>168</v>
      </c>
      <c r="C993" s="152">
        <v>11832</v>
      </c>
      <c r="D993" s="153">
        <v>84.51428571428572</v>
      </c>
      <c r="E993" s="153">
        <v>39.935827248816025</v>
      </c>
      <c r="F993" s="155">
        <v>14456.556000000002</v>
      </c>
      <c r="G993" s="155">
        <v>292236.60240000009</v>
      </c>
      <c r="H993" s="155">
        <v>2087.4043028571436</v>
      </c>
      <c r="I993" s="155">
        <v>2997.8109415725044</v>
      </c>
      <c r="J993" s="155">
        <v>1600</v>
      </c>
      <c r="K993" s="155">
        <v>178100</v>
      </c>
      <c r="L993" s="155">
        <v>1272.1428571428571</v>
      </c>
      <c r="M993" s="155">
        <v>296.70076904431875</v>
      </c>
      <c r="N993" s="156">
        <v>3</v>
      </c>
      <c r="O993" s="156">
        <v>6</v>
      </c>
      <c r="P993" s="156">
        <v>4.2857142857142858E-2</v>
      </c>
      <c r="Q993" s="156">
        <v>0.35727643956068428</v>
      </c>
      <c r="R993" s="158">
        <v>0.99514563106796106</v>
      </c>
      <c r="S993" s="159">
        <v>34</v>
      </c>
      <c r="T993" s="159">
        <v>51</v>
      </c>
      <c r="U993" s="159">
        <v>55</v>
      </c>
      <c r="V993" s="159">
        <v>71</v>
      </c>
      <c r="W993" s="159">
        <v>69</v>
      </c>
      <c r="X993" s="157">
        <v>20.6</v>
      </c>
    </row>
    <row r="994" spans="1:24" s="154" customFormat="1" ht="11.35">
      <c r="A994" s="152">
        <v>981</v>
      </c>
      <c r="B994" s="152">
        <v>165</v>
      </c>
      <c r="C994" s="152">
        <v>13212</v>
      </c>
      <c r="D994" s="153">
        <v>94.371428571428567</v>
      </c>
      <c r="E994" s="153">
        <v>45.123386853271221</v>
      </c>
      <c r="F994" s="155">
        <v>14724.270000000002</v>
      </c>
      <c r="G994" s="155">
        <v>327699.78360000014</v>
      </c>
      <c r="H994" s="155">
        <v>2340.7127400000008</v>
      </c>
      <c r="I994" s="155">
        <v>3309.1308463815758</v>
      </c>
      <c r="J994" s="155">
        <v>1600</v>
      </c>
      <c r="K994" s="155">
        <v>177550</v>
      </c>
      <c r="L994" s="155">
        <v>1268.2142857142858</v>
      </c>
      <c r="M994" s="155">
        <v>257.35306727004257</v>
      </c>
      <c r="N994" s="156">
        <v>0</v>
      </c>
      <c r="O994" s="156">
        <v>0</v>
      </c>
      <c r="P994" s="156">
        <v>0</v>
      </c>
      <c r="Q994" s="156">
        <v>0</v>
      </c>
      <c r="R994" s="158">
        <v>1</v>
      </c>
      <c r="S994" s="159">
        <v>23</v>
      </c>
      <c r="T994" s="159">
        <v>73</v>
      </c>
      <c r="U994" s="159">
        <v>44</v>
      </c>
      <c r="V994" s="159">
        <v>60</v>
      </c>
      <c r="W994" s="159">
        <v>80</v>
      </c>
      <c r="X994" s="157">
        <v>20.9</v>
      </c>
    </row>
    <row r="995" spans="1:24" s="154" customFormat="1" ht="11.35">
      <c r="A995" s="152">
        <v>982</v>
      </c>
      <c r="B995" s="152">
        <v>126</v>
      </c>
      <c r="C995" s="152">
        <v>7062</v>
      </c>
      <c r="D995" s="153">
        <v>50.442857142857143</v>
      </c>
      <c r="E995" s="153">
        <v>36.262684990403812</v>
      </c>
      <c r="F995" s="155">
        <v>10708.560000000001</v>
      </c>
      <c r="G995" s="155">
        <v>187005.66550000009</v>
      </c>
      <c r="H995" s="155">
        <v>1335.7547535714293</v>
      </c>
      <c r="I995" s="155">
        <v>2330.9794972915661</v>
      </c>
      <c r="J995" s="155">
        <v>1600</v>
      </c>
      <c r="K995" s="155">
        <v>178750</v>
      </c>
      <c r="L995" s="155">
        <v>1276.7857142857142</v>
      </c>
      <c r="M995" s="155">
        <v>289.0327900970488</v>
      </c>
      <c r="N995" s="156">
        <v>3</v>
      </c>
      <c r="O995" s="156">
        <v>6</v>
      </c>
      <c r="P995" s="156">
        <v>4.2857142857142858E-2</v>
      </c>
      <c r="Q995" s="156">
        <v>0.35727643956068428</v>
      </c>
      <c r="R995" s="158">
        <v>0.99515738498789341</v>
      </c>
      <c r="S995" s="159">
        <v>31</v>
      </c>
      <c r="T995" s="159">
        <v>55</v>
      </c>
      <c r="U995" s="159">
        <v>54</v>
      </c>
      <c r="V995" s="159">
        <v>76</v>
      </c>
      <c r="W995" s="159">
        <v>64</v>
      </c>
      <c r="X995" s="157">
        <v>20.65</v>
      </c>
    </row>
    <row r="996" spans="1:24" s="154" customFormat="1" ht="11.35">
      <c r="A996" s="152">
        <v>983</v>
      </c>
      <c r="B996" s="152">
        <v>180</v>
      </c>
      <c r="C996" s="152">
        <v>13962</v>
      </c>
      <c r="D996" s="153">
        <v>99.728571428571428</v>
      </c>
      <c r="E996" s="153">
        <v>47.459917637066795</v>
      </c>
      <c r="F996" s="155">
        <v>14456.556000000002</v>
      </c>
      <c r="G996" s="155">
        <v>324160.00959999993</v>
      </c>
      <c r="H996" s="155">
        <v>2315.4286399999996</v>
      </c>
      <c r="I996" s="155">
        <v>3011.0619085570534</v>
      </c>
      <c r="J996" s="155">
        <v>1600</v>
      </c>
      <c r="K996" s="155">
        <v>178050</v>
      </c>
      <c r="L996" s="155">
        <v>1271.7857142857142</v>
      </c>
      <c r="M996" s="155">
        <v>293.34407292152866</v>
      </c>
      <c r="N996" s="156">
        <v>0</v>
      </c>
      <c r="O996" s="156">
        <v>0</v>
      </c>
      <c r="P996" s="156">
        <v>0</v>
      </c>
      <c r="Q996" s="156">
        <v>0</v>
      </c>
      <c r="R996" s="158">
        <v>1</v>
      </c>
      <c r="S996" s="159">
        <v>33</v>
      </c>
      <c r="T996" s="159">
        <v>53</v>
      </c>
      <c r="U996" s="159">
        <v>54</v>
      </c>
      <c r="V996" s="159">
        <v>68</v>
      </c>
      <c r="W996" s="159">
        <v>72</v>
      </c>
      <c r="X996" s="157">
        <v>19.850000000000001</v>
      </c>
    </row>
    <row r="997" spans="1:24" s="154" customFormat="1" ht="11.35">
      <c r="A997" s="152">
        <v>984</v>
      </c>
      <c r="B997" s="152">
        <v>189</v>
      </c>
      <c r="C997" s="152">
        <v>10410</v>
      </c>
      <c r="D997" s="153">
        <v>74.357142857142861</v>
      </c>
      <c r="E997" s="153">
        <v>56.952595639280453</v>
      </c>
      <c r="F997" s="155">
        <v>16865.982000000004</v>
      </c>
      <c r="G997" s="155">
        <v>257340.08250000008</v>
      </c>
      <c r="H997" s="155">
        <v>1838.1434464285719</v>
      </c>
      <c r="I997" s="155">
        <v>3239.79704418867</v>
      </c>
      <c r="J997" s="155">
        <v>1600</v>
      </c>
      <c r="K997" s="155">
        <v>173450</v>
      </c>
      <c r="L997" s="155">
        <v>1238.9285714285713</v>
      </c>
      <c r="M997" s="155">
        <v>289.88138588539397</v>
      </c>
      <c r="N997" s="156">
        <v>6</v>
      </c>
      <c r="O997" s="156">
        <v>18</v>
      </c>
      <c r="P997" s="156">
        <v>0.12857142857142856</v>
      </c>
      <c r="Q997" s="156">
        <v>0.79424963133491122</v>
      </c>
      <c r="R997" s="158">
        <v>0.98522167487684731</v>
      </c>
      <c r="S997" s="159">
        <v>37</v>
      </c>
      <c r="T997" s="159">
        <v>57</v>
      </c>
      <c r="U997" s="159">
        <v>46</v>
      </c>
      <c r="V997" s="159">
        <v>70</v>
      </c>
      <c r="W997" s="159">
        <v>70</v>
      </c>
      <c r="X997" s="157">
        <v>20.3</v>
      </c>
    </row>
    <row r="998" spans="1:24" s="154" customFormat="1" ht="11.35">
      <c r="A998" s="152">
        <v>985</v>
      </c>
      <c r="B998" s="152">
        <v>126</v>
      </c>
      <c r="C998" s="152">
        <v>9855</v>
      </c>
      <c r="D998" s="153">
        <v>70.392857142857139</v>
      </c>
      <c r="E998" s="153">
        <v>29.078087977222637</v>
      </c>
      <c r="F998" s="155">
        <v>10440.846000000001</v>
      </c>
      <c r="G998" s="155">
        <v>241574.70249999998</v>
      </c>
      <c r="H998" s="155">
        <v>1725.5335892857142</v>
      </c>
      <c r="I998" s="155">
        <v>2186.7270043854114</v>
      </c>
      <c r="J998" s="155">
        <v>1600</v>
      </c>
      <c r="K998" s="155">
        <v>179550</v>
      </c>
      <c r="L998" s="155">
        <v>1282.5</v>
      </c>
      <c r="M998" s="155">
        <v>264.2299113332279</v>
      </c>
      <c r="N998" s="156">
        <v>0</v>
      </c>
      <c r="O998" s="156">
        <v>0</v>
      </c>
      <c r="P998" s="156">
        <v>0</v>
      </c>
      <c r="Q998" s="156">
        <v>0</v>
      </c>
      <c r="R998" s="158">
        <v>1</v>
      </c>
      <c r="S998" s="159">
        <v>23</v>
      </c>
      <c r="T998" s="159">
        <v>68</v>
      </c>
      <c r="U998" s="159">
        <v>49</v>
      </c>
      <c r="V998" s="159">
        <v>63</v>
      </c>
      <c r="W998" s="159">
        <v>77</v>
      </c>
      <c r="X998" s="157">
        <v>20</v>
      </c>
    </row>
    <row r="999" spans="1:24" s="154" customFormat="1" ht="11.35">
      <c r="A999" s="152">
        <v>986</v>
      </c>
      <c r="B999" s="152">
        <v>114</v>
      </c>
      <c r="C999" s="152">
        <v>8415</v>
      </c>
      <c r="D999" s="153">
        <v>60.107142857142854</v>
      </c>
      <c r="E999" s="153">
        <v>26.934959345495095</v>
      </c>
      <c r="F999" s="155">
        <v>10173.132000000001</v>
      </c>
      <c r="G999" s="155">
        <v>197491.13050000009</v>
      </c>
      <c r="H999" s="155">
        <v>1410.6509321428578</v>
      </c>
      <c r="I999" s="155">
        <v>1975.9998420929501</v>
      </c>
      <c r="J999" s="155">
        <v>1600</v>
      </c>
      <c r="K999" s="155">
        <v>172050</v>
      </c>
      <c r="L999" s="155">
        <v>1228.9285714285713</v>
      </c>
      <c r="M999" s="155">
        <v>270.42917244131985</v>
      </c>
      <c r="N999" s="156">
        <v>0</v>
      </c>
      <c r="O999" s="156">
        <v>0</v>
      </c>
      <c r="P999" s="156">
        <v>0</v>
      </c>
      <c r="Q999" s="156">
        <v>0</v>
      </c>
      <c r="R999" s="158">
        <v>1</v>
      </c>
      <c r="S999" s="159">
        <v>33</v>
      </c>
      <c r="T999" s="159">
        <v>68</v>
      </c>
      <c r="U999" s="159">
        <v>39</v>
      </c>
      <c r="V999" s="159">
        <v>55</v>
      </c>
      <c r="W999" s="159">
        <v>85</v>
      </c>
      <c r="X999" s="157">
        <v>20.45</v>
      </c>
    </row>
    <row r="1000" spans="1:24" s="154" customFormat="1" ht="11.35">
      <c r="A1000" s="152">
        <v>987</v>
      </c>
      <c r="B1000" s="152">
        <v>174</v>
      </c>
      <c r="C1000" s="152">
        <v>14583</v>
      </c>
      <c r="D1000" s="153">
        <v>104.16428571428571</v>
      </c>
      <c r="E1000" s="153">
        <v>53.290382831837711</v>
      </c>
      <c r="F1000" s="155">
        <v>15527.412000000002</v>
      </c>
      <c r="G1000" s="155">
        <v>401810.45529999997</v>
      </c>
      <c r="H1000" s="155">
        <v>2870.0746807142855</v>
      </c>
      <c r="I1000" s="155">
        <v>4022.4507403466641</v>
      </c>
      <c r="J1000" s="155">
        <v>1600</v>
      </c>
      <c r="K1000" s="155">
        <v>179500</v>
      </c>
      <c r="L1000" s="155">
        <v>1282.1428571428571</v>
      </c>
      <c r="M1000" s="155">
        <v>260.46937630319991</v>
      </c>
      <c r="N1000" s="156">
        <v>6</v>
      </c>
      <c r="O1000" s="156">
        <v>15</v>
      </c>
      <c r="P1000" s="156">
        <v>0.10714285714285714</v>
      </c>
      <c r="Q1000" s="156">
        <v>0.75575897885587462</v>
      </c>
      <c r="R1000" s="158">
        <v>0.98771498771498767</v>
      </c>
      <c r="S1000" s="159">
        <v>22</v>
      </c>
      <c r="T1000" s="159">
        <v>70</v>
      </c>
      <c r="U1000" s="159">
        <v>48</v>
      </c>
      <c r="V1000" s="159">
        <v>65</v>
      </c>
      <c r="W1000" s="159">
        <v>75</v>
      </c>
      <c r="X1000" s="157">
        <v>20.350000000000001</v>
      </c>
    </row>
    <row r="1001" spans="1:24" s="154" customFormat="1" ht="11.35">
      <c r="A1001" s="152">
        <v>988</v>
      </c>
      <c r="B1001" s="152">
        <v>129</v>
      </c>
      <c r="C1001" s="152">
        <v>10113</v>
      </c>
      <c r="D1001" s="153">
        <v>72.23571428571428</v>
      </c>
      <c r="E1001" s="153">
        <v>37.135104436375478</v>
      </c>
      <c r="F1001" s="155">
        <v>10976.274000000001</v>
      </c>
      <c r="G1001" s="155">
        <v>275636.84710000007</v>
      </c>
      <c r="H1001" s="155">
        <v>1968.8346221428576</v>
      </c>
      <c r="I1001" s="155">
        <v>2871.4394717259693</v>
      </c>
      <c r="J1001" s="155">
        <v>1600</v>
      </c>
      <c r="K1001" s="155">
        <v>175900</v>
      </c>
      <c r="L1001" s="155">
        <v>1256.4285714285713</v>
      </c>
      <c r="M1001" s="155">
        <v>276.00977833937657</v>
      </c>
      <c r="N1001" s="156">
        <v>0</v>
      </c>
      <c r="O1001" s="156">
        <v>0</v>
      </c>
      <c r="P1001" s="156">
        <v>0</v>
      </c>
      <c r="Q1001" s="156">
        <v>0</v>
      </c>
      <c r="R1001" s="158">
        <v>1</v>
      </c>
      <c r="S1001" s="159">
        <v>30</v>
      </c>
      <c r="T1001" s="159">
        <v>64</v>
      </c>
      <c r="U1001" s="159">
        <v>46</v>
      </c>
      <c r="V1001" s="159">
        <v>63</v>
      </c>
      <c r="W1001" s="159">
        <v>77</v>
      </c>
      <c r="X1001" s="157">
        <v>20.6</v>
      </c>
    </row>
    <row r="1002" spans="1:24" s="154" customFormat="1" ht="11.35">
      <c r="A1002" s="152">
        <v>989</v>
      </c>
      <c r="B1002" s="152">
        <v>144</v>
      </c>
      <c r="C1002" s="152">
        <v>6732</v>
      </c>
      <c r="D1002" s="153">
        <v>48.085714285714289</v>
      </c>
      <c r="E1002" s="153">
        <v>44.911341233908516</v>
      </c>
      <c r="F1002" s="155">
        <v>10173.132000000001</v>
      </c>
      <c r="G1002" s="155">
        <v>160573.36989999999</v>
      </c>
      <c r="H1002" s="155">
        <v>1146.952642142857</v>
      </c>
      <c r="I1002" s="155">
        <v>2031.4146754992123</v>
      </c>
      <c r="J1002" s="155">
        <v>1600</v>
      </c>
      <c r="K1002" s="155">
        <v>178350</v>
      </c>
      <c r="L1002" s="155">
        <v>1273.9285714285713</v>
      </c>
      <c r="M1002" s="155">
        <v>287.78913250731256</v>
      </c>
      <c r="N1002" s="156">
        <v>3</v>
      </c>
      <c r="O1002" s="156">
        <v>6</v>
      </c>
      <c r="P1002" s="156">
        <v>4.2857142857142858E-2</v>
      </c>
      <c r="Q1002" s="156">
        <v>0.35727643956068428</v>
      </c>
      <c r="R1002" s="158">
        <v>0.99508599508599505</v>
      </c>
      <c r="S1002" s="159">
        <v>31</v>
      </c>
      <c r="T1002" s="159">
        <v>56</v>
      </c>
      <c r="U1002" s="159">
        <v>53</v>
      </c>
      <c r="V1002" s="159">
        <v>76</v>
      </c>
      <c r="W1002" s="159">
        <v>64</v>
      </c>
      <c r="X1002" s="157">
        <v>20.350000000000001</v>
      </c>
    </row>
    <row r="1003" spans="1:24" s="154" customFormat="1" ht="11.35">
      <c r="A1003" s="152">
        <v>990</v>
      </c>
      <c r="B1003" s="152">
        <v>111</v>
      </c>
      <c r="C1003" s="152">
        <v>8775</v>
      </c>
      <c r="D1003" s="153">
        <v>62.678571428571431</v>
      </c>
      <c r="E1003" s="153">
        <v>38.683602730959009</v>
      </c>
      <c r="F1003" s="155">
        <v>9102.2760000000017</v>
      </c>
      <c r="G1003" s="155">
        <v>214868.74370000011</v>
      </c>
      <c r="H1003" s="155">
        <v>1534.7767407142865</v>
      </c>
      <c r="I1003" s="155">
        <v>2359.6537434725828</v>
      </c>
      <c r="J1003" s="155">
        <v>1600</v>
      </c>
      <c r="K1003" s="155">
        <v>176850</v>
      </c>
      <c r="L1003" s="155">
        <v>1263.2142857142858</v>
      </c>
      <c r="M1003" s="155">
        <v>289.41833966426259</v>
      </c>
      <c r="N1003" s="156">
        <v>3</v>
      </c>
      <c r="O1003" s="156">
        <v>6</v>
      </c>
      <c r="P1003" s="156">
        <v>4.2857142857142858E-2</v>
      </c>
      <c r="Q1003" s="156">
        <v>0.35727643956068428</v>
      </c>
      <c r="R1003" s="158">
        <v>0.99507389162561566</v>
      </c>
      <c r="S1003" s="159">
        <v>33</v>
      </c>
      <c r="T1003" s="159">
        <v>56</v>
      </c>
      <c r="U1003" s="159">
        <v>51</v>
      </c>
      <c r="V1003" s="159">
        <v>68</v>
      </c>
      <c r="W1003" s="159">
        <v>72</v>
      </c>
      <c r="X1003" s="157">
        <v>20.3</v>
      </c>
    </row>
    <row r="1004" spans="1:24" s="154" customFormat="1" ht="11.35">
      <c r="A1004" s="152">
        <v>991</v>
      </c>
      <c r="B1004" s="152">
        <v>96</v>
      </c>
      <c r="C1004" s="152">
        <v>5802</v>
      </c>
      <c r="D1004" s="153">
        <v>41.442857142857143</v>
      </c>
      <c r="E1004" s="153">
        <v>24.200383916501483</v>
      </c>
      <c r="F1004" s="155">
        <v>8566.8480000000018</v>
      </c>
      <c r="G1004" s="155">
        <v>125110.18870000003</v>
      </c>
      <c r="H1004" s="155">
        <v>893.64420500000017</v>
      </c>
      <c r="I1004" s="155">
        <v>1492.2292922305153</v>
      </c>
      <c r="J1004" s="155">
        <v>1600</v>
      </c>
      <c r="K1004" s="155">
        <v>173150</v>
      </c>
      <c r="L1004" s="155">
        <v>1236.7857142857142</v>
      </c>
      <c r="M1004" s="155">
        <v>268.32887546062</v>
      </c>
      <c r="N1004" s="156">
        <v>0</v>
      </c>
      <c r="O1004" s="156">
        <v>0</v>
      </c>
      <c r="P1004" s="156">
        <v>0</v>
      </c>
      <c r="Q1004" s="156">
        <v>0</v>
      </c>
      <c r="R1004" s="158">
        <v>1</v>
      </c>
      <c r="S1004" s="159">
        <v>31</v>
      </c>
      <c r="T1004" s="159">
        <v>69</v>
      </c>
      <c r="U1004" s="159">
        <v>40</v>
      </c>
      <c r="V1004" s="159">
        <v>75</v>
      </c>
      <c r="W1004" s="159">
        <v>65</v>
      </c>
      <c r="X1004" s="157">
        <v>19.75</v>
      </c>
    </row>
    <row r="1005" spans="1:24" s="154" customFormat="1" ht="11.35">
      <c r="A1005" s="152">
        <v>992</v>
      </c>
      <c r="B1005" s="152">
        <v>165</v>
      </c>
      <c r="C1005" s="152">
        <v>9285</v>
      </c>
      <c r="D1005" s="153">
        <v>66.321428571428569</v>
      </c>
      <c r="E1005" s="153">
        <v>55.152798588912106</v>
      </c>
      <c r="F1005" s="155">
        <v>13921.128000000002</v>
      </c>
      <c r="G1005" s="155">
        <v>228638.16709999996</v>
      </c>
      <c r="H1005" s="155">
        <v>1633.1297649999997</v>
      </c>
      <c r="I1005" s="155">
        <v>2925.5649014348123</v>
      </c>
      <c r="J1005" s="155">
        <v>1600</v>
      </c>
      <c r="K1005" s="155">
        <v>173800</v>
      </c>
      <c r="L1005" s="155">
        <v>1241.4285714285713</v>
      </c>
      <c r="M1005" s="155">
        <v>260.46049819549751</v>
      </c>
      <c r="N1005" s="156">
        <v>0</v>
      </c>
      <c r="O1005" s="156">
        <v>0</v>
      </c>
      <c r="P1005" s="156">
        <v>0</v>
      </c>
      <c r="Q1005" s="156">
        <v>0</v>
      </c>
      <c r="R1005" s="158">
        <v>1</v>
      </c>
      <c r="S1005" s="159">
        <v>28</v>
      </c>
      <c r="T1005" s="159">
        <v>73</v>
      </c>
      <c r="U1005" s="159">
        <v>39</v>
      </c>
      <c r="V1005" s="159">
        <v>66</v>
      </c>
      <c r="W1005" s="159">
        <v>74</v>
      </c>
      <c r="X1005" s="157">
        <v>20.3</v>
      </c>
    </row>
    <row r="1006" spans="1:24" s="154" customFormat="1" ht="11.35">
      <c r="A1006" s="152">
        <v>993</v>
      </c>
      <c r="B1006" s="152">
        <v>78</v>
      </c>
      <c r="C1006" s="152">
        <v>5946</v>
      </c>
      <c r="D1006" s="153">
        <v>42.471428571428568</v>
      </c>
      <c r="E1006" s="153">
        <v>23.854608428315117</v>
      </c>
      <c r="F1006" s="155">
        <v>6692.8500000000013</v>
      </c>
      <c r="G1006" s="155">
        <v>147482.15530000007</v>
      </c>
      <c r="H1006" s="155">
        <v>1053.4439664285719</v>
      </c>
      <c r="I1006" s="155">
        <v>1603.9180380123535</v>
      </c>
      <c r="J1006" s="155">
        <v>1600</v>
      </c>
      <c r="K1006" s="155">
        <v>176650</v>
      </c>
      <c r="L1006" s="155">
        <v>1261.7857142857142</v>
      </c>
      <c r="M1006" s="155">
        <v>301.53150534448872</v>
      </c>
      <c r="N1006" s="156">
        <v>3</v>
      </c>
      <c r="O1006" s="156">
        <v>3</v>
      </c>
      <c r="P1006" s="156">
        <v>2.1428571428571429E-2</v>
      </c>
      <c r="Q1006" s="156">
        <v>0.25354627641855498</v>
      </c>
      <c r="R1006" s="158">
        <v>0.99752475247524752</v>
      </c>
      <c r="S1006" s="159">
        <v>37</v>
      </c>
      <c r="T1006" s="159">
        <v>49</v>
      </c>
      <c r="U1006" s="159">
        <v>54</v>
      </c>
      <c r="V1006" s="159">
        <v>70</v>
      </c>
      <c r="W1006" s="159">
        <v>70</v>
      </c>
      <c r="X1006" s="157">
        <v>20.2</v>
      </c>
    </row>
    <row r="1007" spans="1:24" s="154" customFormat="1" ht="11.35">
      <c r="A1007" s="152">
        <v>994</v>
      </c>
      <c r="B1007" s="152">
        <v>198</v>
      </c>
      <c r="C1007" s="152">
        <v>11304</v>
      </c>
      <c r="D1007" s="153">
        <v>80.742857142857147</v>
      </c>
      <c r="E1007" s="153">
        <v>66.985918355763829</v>
      </c>
      <c r="F1007" s="155">
        <v>17401.410000000003</v>
      </c>
      <c r="G1007" s="155">
        <v>257392.13800000001</v>
      </c>
      <c r="H1007" s="155">
        <v>1838.5152714285714</v>
      </c>
      <c r="I1007" s="155">
        <v>3485.7355985245581</v>
      </c>
      <c r="J1007" s="155">
        <v>1600</v>
      </c>
      <c r="K1007" s="155">
        <v>176350</v>
      </c>
      <c r="L1007" s="155">
        <v>1259.6428571428571</v>
      </c>
      <c r="M1007" s="155">
        <v>281.04996026407798</v>
      </c>
      <c r="N1007" s="156">
        <v>6</v>
      </c>
      <c r="O1007" s="156">
        <v>12</v>
      </c>
      <c r="P1007" s="156">
        <v>8.5714285714285715E-2</v>
      </c>
      <c r="Q1007" s="156">
        <v>0.61732439947157391</v>
      </c>
      <c r="R1007" s="158">
        <v>0.99052132701421802</v>
      </c>
      <c r="S1007" s="159">
        <v>31</v>
      </c>
      <c r="T1007" s="159">
        <v>61</v>
      </c>
      <c r="U1007" s="159">
        <v>48</v>
      </c>
      <c r="V1007" s="159">
        <v>63</v>
      </c>
      <c r="W1007" s="159">
        <v>77</v>
      </c>
      <c r="X1007" s="157">
        <v>21.1</v>
      </c>
    </row>
    <row r="1008" spans="1:24" s="154" customFormat="1" ht="11.35">
      <c r="A1008" s="152">
        <v>995</v>
      </c>
      <c r="B1008" s="152">
        <v>132</v>
      </c>
      <c r="C1008" s="152">
        <v>11820</v>
      </c>
      <c r="D1008" s="153">
        <v>84.428571428571431</v>
      </c>
      <c r="E1008" s="153">
        <v>36.510005104966027</v>
      </c>
      <c r="F1008" s="155">
        <v>11511.702000000001</v>
      </c>
      <c r="G1008" s="155">
        <v>284764.40720000007</v>
      </c>
      <c r="H1008" s="155">
        <v>2034.0314800000006</v>
      </c>
      <c r="I1008" s="155">
        <v>2952.3935162933722</v>
      </c>
      <c r="J1008" s="155">
        <v>1600</v>
      </c>
      <c r="K1008" s="155">
        <v>173850</v>
      </c>
      <c r="L1008" s="155">
        <v>1241.7857142857142</v>
      </c>
      <c r="M1008" s="155">
        <v>291.46187691314054</v>
      </c>
      <c r="N1008" s="156">
        <v>6</v>
      </c>
      <c r="O1008" s="156">
        <v>9</v>
      </c>
      <c r="P1008" s="156">
        <v>6.4285714285714279E-2</v>
      </c>
      <c r="Q1008" s="156">
        <v>0.56531285392783426</v>
      </c>
      <c r="R1008" s="158">
        <v>0.99255583126550873</v>
      </c>
      <c r="S1008" s="159">
        <v>37</v>
      </c>
      <c r="T1008" s="159">
        <v>56</v>
      </c>
      <c r="U1008" s="159">
        <v>47</v>
      </c>
      <c r="V1008" s="159">
        <v>70</v>
      </c>
      <c r="W1008" s="159">
        <v>70</v>
      </c>
      <c r="X1008" s="157">
        <v>20.149999999999999</v>
      </c>
    </row>
    <row r="1009" spans="1:24" s="154" customFormat="1" ht="11.35">
      <c r="A1009" s="152">
        <v>996</v>
      </c>
      <c r="B1009" s="152">
        <v>174</v>
      </c>
      <c r="C1009" s="152">
        <v>10470</v>
      </c>
      <c r="D1009" s="153">
        <v>74.785714285714292</v>
      </c>
      <c r="E1009" s="153">
        <v>49.029837592085393</v>
      </c>
      <c r="F1009" s="155">
        <v>14724.270000000002</v>
      </c>
      <c r="G1009" s="155">
        <v>277851.43679999997</v>
      </c>
      <c r="H1009" s="155">
        <v>1984.6531199999997</v>
      </c>
      <c r="I1009" s="155">
        <v>3338.8506187166181</v>
      </c>
      <c r="J1009" s="155">
        <v>1600</v>
      </c>
      <c r="K1009" s="155">
        <v>177900</v>
      </c>
      <c r="L1009" s="155">
        <v>1270.7142857142858</v>
      </c>
      <c r="M1009" s="155">
        <v>254.94996788661373</v>
      </c>
      <c r="N1009" s="156">
        <v>0</v>
      </c>
      <c r="O1009" s="156">
        <v>0</v>
      </c>
      <c r="P1009" s="156">
        <v>0</v>
      </c>
      <c r="Q1009" s="156">
        <v>0</v>
      </c>
      <c r="R1009" s="158">
        <v>1</v>
      </c>
      <c r="S1009" s="159">
        <v>22</v>
      </c>
      <c r="T1009" s="159">
        <v>74</v>
      </c>
      <c r="U1009" s="159">
        <v>44</v>
      </c>
      <c r="V1009" s="159">
        <v>68</v>
      </c>
      <c r="W1009" s="159">
        <v>72</v>
      </c>
      <c r="X1009" s="157">
        <v>20.399999999999999</v>
      </c>
    </row>
    <row r="1010" spans="1:24" s="154" customFormat="1" ht="11.35">
      <c r="A1010" s="152">
        <v>997</v>
      </c>
      <c r="B1010" s="152">
        <v>138</v>
      </c>
      <c r="C1010" s="152">
        <v>10857</v>
      </c>
      <c r="D1010" s="153">
        <v>77.55</v>
      </c>
      <c r="E1010" s="153">
        <v>39.402064182863612</v>
      </c>
      <c r="F1010" s="155">
        <v>10708.560000000001</v>
      </c>
      <c r="G1010" s="155">
        <v>203199.3879</v>
      </c>
      <c r="H1010" s="155">
        <v>1451.4241992857144</v>
      </c>
      <c r="I1010" s="155">
        <v>2097.8719858197883</v>
      </c>
      <c r="J1010" s="155">
        <v>1600</v>
      </c>
      <c r="K1010" s="155">
        <v>172900</v>
      </c>
      <c r="L1010" s="155">
        <v>1235</v>
      </c>
      <c r="M1010" s="155">
        <v>277.62481799786076</v>
      </c>
      <c r="N1010" s="156">
        <v>0</v>
      </c>
      <c r="O1010" s="156">
        <v>0</v>
      </c>
      <c r="P1010" s="156">
        <v>0</v>
      </c>
      <c r="Q1010" s="156">
        <v>0</v>
      </c>
      <c r="R1010" s="158">
        <v>1</v>
      </c>
      <c r="S1010" s="159">
        <v>34</v>
      </c>
      <c r="T1010" s="159">
        <v>64</v>
      </c>
      <c r="U1010" s="159">
        <v>42</v>
      </c>
      <c r="V1010" s="159">
        <v>77</v>
      </c>
      <c r="W1010" s="159">
        <v>63</v>
      </c>
      <c r="X1010" s="157">
        <v>19.600000000000001</v>
      </c>
    </row>
    <row r="1011" spans="1:24" s="154" customFormat="1" ht="11.35">
      <c r="A1011" s="152">
        <v>998</v>
      </c>
      <c r="B1011" s="152">
        <v>123</v>
      </c>
      <c r="C1011" s="152">
        <v>6450</v>
      </c>
      <c r="D1011" s="153">
        <v>46.071428571428569</v>
      </c>
      <c r="E1011" s="153">
        <v>38.509765715964285</v>
      </c>
      <c r="F1011" s="155">
        <v>10440.846000000001</v>
      </c>
      <c r="G1011" s="155">
        <v>155882.42569999999</v>
      </c>
      <c r="H1011" s="155">
        <v>1113.4458978571429</v>
      </c>
      <c r="I1011" s="155">
        <v>2093.0569631380945</v>
      </c>
      <c r="J1011" s="155">
        <v>1600</v>
      </c>
      <c r="K1011" s="155">
        <v>172550</v>
      </c>
      <c r="L1011" s="155">
        <v>1232.5</v>
      </c>
      <c r="M1011" s="155">
        <v>279.51171453295314</v>
      </c>
      <c r="N1011" s="156">
        <v>6</v>
      </c>
      <c r="O1011" s="156">
        <v>6</v>
      </c>
      <c r="P1011" s="156">
        <v>4.2857142857142858E-2</v>
      </c>
      <c r="Q1011" s="156">
        <v>0.50709255283710997</v>
      </c>
      <c r="R1011" s="158">
        <v>0.99496221662468509</v>
      </c>
      <c r="S1011" s="159">
        <v>35</v>
      </c>
      <c r="T1011" s="159">
        <v>63</v>
      </c>
      <c r="U1011" s="159">
        <v>42</v>
      </c>
      <c r="V1011" s="159">
        <v>64</v>
      </c>
      <c r="W1011" s="159">
        <v>76</v>
      </c>
      <c r="X1011" s="157">
        <v>19.850000000000001</v>
      </c>
    </row>
    <row r="1012" spans="1:24" s="154" customFormat="1" ht="11.35">
      <c r="A1012" s="152">
        <v>999</v>
      </c>
      <c r="B1012" s="152">
        <v>192</v>
      </c>
      <c r="C1012" s="152">
        <v>12312</v>
      </c>
      <c r="D1012" s="153">
        <v>87.942857142857136</v>
      </c>
      <c r="E1012" s="153">
        <v>59.069130506791495</v>
      </c>
      <c r="F1012" s="155">
        <v>16865.982000000004</v>
      </c>
      <c r="G1012" s="155">
        <v>355241.60500000004</v>
      </c>
      <c r="H1012" s="155">
        <v>2537.4400357142858</v>
      </c>
      <c r="I1012" s="155">
        <v>3795.6588124483355</v>
      </c>
      <c r="J1012" s="155">
        <v>1600</v>
      </c>
      <c r="K1012" s="155">
        <v>179900</v>
      </c>
      <c r="L1012" s="155">
        <v>1285</v>
      </c>
      <c r="M1012" s="155">
        <v>289.17521013785637</v>
      </c>
      <c r="N1012" s="156">
        <v>3</v>
      </c>
      <c r="O1012" s="156">
        <v>3</v>
      </c>
      <c r="P1012" s="156">
        <v>2.1428571428571429E-2</v>
      </c>
      <c r="Q1012" s="156">
        <v>0.25354627641855498</v>
      </c>
      <c r="R1012" s="158">
        <v>0.99766355140186913</v>
      </c>
      <c r="S1012" s="159">
        <v>30</v>
      </c>
      <c r="T1012" s="159">
        <v>54</v>
      </c>
      <c r="U1012" s="159">
        <v>56</v>
      </c>
      <c r="V1012" s="159">
        <v>70</v>
      </c>
      <c r="W1012" s="159">
        <v>70</v>
      </c>
      <c r="X1012" s="157">
        <v>21.4</v>
      </c>
    </row>
    <row r="1013" spans="1:24" s="154" customFormat="1" ht="11.35">
      <c r="A1013" s="152">
        <v>1000</v>
      </c>
      <c r="B1013" s="152">
        <v>144</v>
      </c>
      <c r="C1013" s="152">
        <v>9315</v>
      </c>
      <c r="D1013" s="153">
        <v>66.535714285714292</v>
      </c>
      <c r="E1013" s="153">
        <v>49.958171095410968</v>
      </c>
      <c r="F1013" s="155">
        <v>12582.558000000003</v>
      </c>
      <c r="G1013" s="155">
        <v>199775.62330000001</v>
      </c>
      <c r="H1013" s="155">
        <v>1426.968737857143</v>
      </c>
      <c r="I1013" s="155">
        <v>2531.5585552183948</v>
      </c>
      <c r="J1013" s="155">
        <v>1600</v>
      </c>
      <c r="K1013" s="155">
        <v>174450</v>
      </c>
      <c r="L1013" s="155">
        <v>1246.0714285714287</v>
      </c>
      <c r="M1013" s="155">
        <v>280.61262996997124</v>
      </c>
      <c r="N1013" s="156">
        <v>6</v>
      </c>
      <c r="O1013" s="156">
        <v>21</v>
      </c>
      <c r="P1013" s="156">
        <v>0.15</v>
      </c>
      <c r="Q1013" s="156">
        <v>0.83040252006104909</v>
      </c>
      <c r="R1013" s="158">
        <v>0.98309178743961345</v>
      </c>
      <c r="S1013" s="159">
        <v>33</v>
      </c>
      <c r="T1013" s="159">
        <v>62</v>
      </c>
      <c r="U1013" s="159">
        <v>45</v>
      </c>
      <c r="V1013" s="159">
        <v>74</v>
      </c>
      <c r="W1013" s="159">
        <v>66</v>
      </c>
      <c r="X1013" s="157">
        <v>20.7</v>
      </c>
    </row>
  </sheetData>
  <mergeCells count="10">
    <mergeCell ref="B11:E11"/>
    <mergeCell ref="F11:I11"/>
    <mergeCell ref="N11:Q11"/>
    <mergeCell ref="S11:U11"/>
    <mergeCell ref="V11:W11"/>
    <mergeCell ref="B4:E4"/>
    <mergeCell ref="F4:I4"/>
    <mergeCell ref="N4:Q4"/>
    <mergeCell ref="S4:U4"/>
    <mergeCell ref="V4:W4"/>
  </mergeCells>
  <pageMargins left="0.7" right="0.7" top="0.75" bottom="0.75" header="0.3" footer="0.3"/>
  <pageSetup paperSize="18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B805-F8A9-413D-9BB3-77293D998553}">
  <dimension ref="A1:AB174"/>
  <sheetViews>
    <sheetView zoomScale="90" zoomScaleNormal="90" workbookViewId="0">
      <pane xSplit="2" ySplit="14" topLeftCell="N168" activePane="bottomRight" state="frozen"/>
      <selection pane="topRight" activeCell="C1" sqref="C1"/>
      <selection pane="bottomLeft" activeCell="A10" sqref="A10"/>
      <selection pane="bottomRight" activeCell="U6" sqref="U6"/>
    </sheetView>
  </sheetViews>
  <sheetFormatPr defaultRowHeight="12.7"/>
  <cols>
    <col min="1" max="1" width="14.87890625" style="7" bestFit="1" customWidth="1"/>
    <col min="2" max="2" width="8.9375" style="7"/>
    <col min="3" max="3" width="11" style="7" bestFit="1" customWidth="1"/>
    <col min="4" max="4" width="8.9375" style="7"/>
    <col min="5" max="5" width="9.41015625" style="7" bestFit="1" customWidth="1"/>
    <col min="6" max="6" width="11.1171875" style="7" bestFit="1" customWidth="1"/>
    <col min="7" max="7" width="7.46875" style="7" bestFit="1" customWidth="1"/>
    <col min="8" max="8" width="8.41015625" style="7" bestFit="1" customWidth="1"/>
    <col min="9" max="9" width="10.29296875" style="7" bestFit="1" customWidth="1"/>
    <col min="10" max="10" width="12" style="7" bestFit="1" customWidth="1"/>
    <col min="11" max="11" width="19.703125" style="7" bestFit="1" customWidth="1"/>
    <col min="12" max="13" width="19.703125" style="7" customWidth="1"/>
    <col min="14" max="14" width="17.87890625" style="7" customWidth="1"/>
    <col min="15" max="15" width="19.703125" style="7" bestFit="1" customWidth="1"/>
    <col min="16" max="16" width="9.703125" style="7" customWidth="1"/>
    <col min="17" max="17" width="10.9375" style="7" bestFit="1" customWidth="1"/>
    <col min="18" max="18" width="11.17578125" style="7" bestFit="1" customWidth="1"/>
    <col min="19" max="19" width="8.9375" style="7"/>
    <col min="22" max="22" width="13.41015625" bestFit="1" customWidth="1"/>
    <col min="23" max="23" width="12.234375" bestFit="1" customWidth="1"/>
    <col min="24" max="24" width="3.1171875" customWidth="1"/>
    <col min="25" max="25" width="14.29296875" bestFit="1" customWidth="1"/>
    <col min="26" max="28" width="8.9375" style="7"/>
  </cols>
  <sheetData>
    <row r="1" spans="1:28" ht="13" thickBot="1">
      <c r="C1" s="172" t="s">
        <v>37</v>
      </c>
      <c r="D1" s="172"/>
      <c r="E1" s="66"/>
      <c r="F1" s="234" t="s">
        <v>38</v>
      </c>
      <c r="G1" s="235"/>
      <c r="H1" s="175"/>
      <c r="I1" s="236" t="s">
        <v>38</v>
      </c>
      <c r="J1" s="237"/>
      <c r="K1" s="175"/>
      <c r="L1" s="175"/>
      <c r="M1" s="175"/>
      <c r="N1" s="203"/>
      <c r="O1" s="238"/>
      <c r="P1" s="238"/>
      <c r="Q1" s="203"/>
    </row>
    <row r="2" spans="1:28" ht="13" thickBot="1">
      <c r="A2" s="66" t="s">
        <v>41</v>
      </c>
      <c r="C2" s="73">
        <v>0</v>
      </c>
      <c r="D2" s="74" cm="1">
        <f t="array" aca="1" ref="D2:D5" ca="1">COUNTIF(D15:D174,C2:C5)</f>
        <v>18</v>
      </c>
      <c r="F2" s="232" t="s">
        <v>42</v>
      </c>
      <c r="G2" s="233"/>
      <c r="H2" s="175"/>
      <c r="I2" s="173" t="s">
        <v>18</v>
      </c>
      <c r="J2" s="174"/>
      <c r="K2" s="175"/>
      <c r="L2" s="175"/>
      <c r="M2" s="175"/>
      <c r="N2" s="204"/>
      <c r="O2" s="204"/>
      <c r="P2" s="204"/>
      <c r="Q2" s="204"/>
    </row>
    <row r="3" spans="1:28">
      <c r="C3" s="75">
        <v>6</v>
      </c>
      <c r="D3" s="76">
        <f ca="1"/>
        <v>70</v>
      </c>
      <c r="F3" s="67" t="s">
        <v>11</v>
      </c>
      <c r="G3" s="68" cm="1">
        <f t="array" aca="1" ref="G3:G5" ca="1">COUNTIF(G15:G174,F3:F5)</f>
        <v>51</v>
      </c>
      <c r="H3" s="204"/>
      <c r="I3" s="71" t="s">
        <v>20</v>
      </c>
      <c r="J3" s="177" cm="1">
        <f t="array" aca="1" ref="J3:J4" ca="1">COUNTIF(J15:J174,I3:I4)</f>
        <v>82</v>
      </c>
      <c r="K3" s="176"/>
      <c r="L3" s="176"/>
      <c r="M3" s="176"/>
      <c r="N3" s="204"/>
      <c r="O3" s="204"/>
      <c r="P3" s="90"/>
      <c r="Q3" s="90"/>
    </row>
    <row r="4" spans="1:28" ht="13" thickBot="1">
      <c r="C4" s="75">
        <v>9</v>
      </c>
      <c r="D4" s="76">
        <f ca="1"/>
        <v>38</v>
      </c>
      <c r="F4" s="67" t="s">
        <v>13</v>
      </c>
      <c r="G4" s="68">
        <f ca="1"/>
        <v>80</v>
      </c>
      <c r="H4" s="204"/>
      <c r="I4" s="72" t="s">
        <v>21</v>
      </c>
      <c r="J4" s="178">
        <f ca="1"/>
        <v>78</v>
      </c>
      <c r="K4" s="176"/>
      <c r="L4" s="176"/>
      <c r="M4" s="176"/>
      <c r="N4" s="204"/>
      <c r="O4" s="204"/>
      <c r="P4" s="90"/>
      <c r="Q4" s="90"/>
    </row>
    <row r="5" spans="1:28" ht="13" thickBot="1">
      <c r="C5" s="77">
        <v>12</v>
      </c>
      <c r="D5" s="78">
        <f ca="1"/>
        <v>34</v>
      </c>
      <c r="F5" s="69" t="s">
        <v>15</v>
      </c>
      <c r="G5" s="70">
        <f ca="1"/>
        <v>29</v>
      </c>
      <c r="H5" s="204"/>
      <c r="I5" s="88"/>
      <c r="J5" s="88"/>
      <c r="K5" s="88"/>
      <c r="L5" s="88"/>
      <c r="M5" s="88"/>
      <c r="N5" s="204"/>
      <c r="O5" s="204"/>
      <c r="P5" s="90"/>
      <c r="Q5" s="90"/>
    </row>
    <row r="6" spans="1:28">
      <c r="C6" s="204"/>
      <c r="D6" s="204"/>
      <c r="E6" s="204"/>
      <c r="F6" s="204"/>
      <c r="G6" s="204"/>
      <c r="H6" s="204"/>
      <c r="I6" s="88"/>
      <c r="J6" s="88"/>
      <c r="K6" s="88"/>
      <c r="L6" s="88"/>
      <c r="M6" s="88"/>
      <c r="N6" s="239"/>
      <c r="O6" s="239"/>
      <c r="P6" s="239"/>
      <c r="Q6" s="204"/>
      <c r="R6" s="91" t="s">
        <v>54</v>
      </c>
      <c r="S6" s="91">
        <f ca="1">SUM(S15:S174)</f>
        <v>141</v>
      </c>
      <c r="T6" s="91">
        <f ca="1">SUM(T15:T174)</f>
        <v>456</v>
      </c>
      <c r="U6" s="91">
        <f ca="1">SUM(U15:U174)</f>
        <v>483</v>
      </c>
      <c r="V6" s="205">
        <f ca="1">SUM(V15:V174)</f>
        <v>4665.660100000001</v>
      </c>
      <c r="W6" s="205">
        <f ca="1">SUM(W15:W174)</f>
        <v>202250</v>
      </c>
    </row>
    <row r="7" spans="1:28" ht="13" thickBot="1">
      <c r="C7" s="204"/>
      <c r="D7" s="204"/>
      <c r="E7" s="204"/>
      <c r="F7" s="204"/>
      <c r="G7" s="204"/>
      <c r="H7" s="204"/>
      <c r="I7" s="88"/>
      <c r="J7" s="88"/>
      <c r="K7" s="88"/>
      <c r="L7" s="88"/>
      <c r="M7" s="88"/>
      <c r="N7" s="204"/>
      <c r="O7" s="204"/>
      <c r="P7" s="90" t="s">
        <v>131</v>
      </c>
      <c r="Q7" s="90" t="s">
        <v>132</v>
      </c>
      <c r="R7" s="91" t="s">
        <v>44</v>
      </c>
      <c r="S7" s="91">
        <f ca="1">MAX(S15:S174)</f>
        <v>9</v>
      </c>
      <c r="T7" s="91">
        <f ca="1">MAX(T15:T174)</f>
        <v>18</v>
      </c>
      <c r="U7" s="91">
        <f ca="1">MAX(U15:U174)</f>
        <v>18</v>
      </c>
      <c r="V7" s="127">
        <f ca="1">MAX(V15:V174)</f>
        <v>803.14200000000017</v>
      </c>
      <c r="W7" s="127">
        <f ca="1">MAX(W15:W174)</f>
        <v>1600</v>
      </c>
    </row>
    <row r="8" spans="1:28" ht="13" thickBot="1">
      <c r="C8" s="204"/>
      <c r="D8" s="204"/>
      <c r="E8" s="204"/>
      <c r="F8" s="204"/>
      <c r="G8" s="204"/>
      <c r="H8" s="204"/>
      <c r="I8" s="88"/>
      <c r="N8" s="204"/>
      <c r="O8" s="188" t="s">
        <v>46</v>
      </c>
      <c r="P8" s="212">
        <f ca="1">($P$9-T6/60)/$P$9</f>
        <v>0.61224489795918369</v>
      </c>
      <c r="Q8" s="212">
        <f ca="1">($P$9-U6/60)/$P$9</f>
        <v>0.5892857142857143</v>
      </c>
      <c r="R8" s="187" t="s">
        <v>47</v>
      </c>
      <c r="S8" s="91">
        <f ca="1">MIN(S15:S174)</f>
        <v>0</v>
      </c>
      <c r="T8" s="91">
        <f ca="1">MIN(T15:T174)</f>
        <v>0</v>
      </c>
      <c r="U8" s="91">
        <f ca="1">MIN(U15:U174)</f>
        <v>0</v>
      </c>
      <c r="V8" s="127">
        <f ca="1">MIN(V15:V174)</f>
        <v>0</v>
      </c>
      <c r="W8" s="127">
        <f ca="1">MIN(W15:W174)</f>
        <v>850</v>
      </c>
    </row>
    <row r="9" spans="1:28">
      <c r="F9" s="66"/>
      <c r="O9" s="186" t="s">
        <v>45</v>
      </c>
      <c r="P9" s="190">
        <f ca="1">MAX(Q15:R174)/60</f>
        <v>19.600000000000001</v>
      </c>
      <c r="Q9" s="190"/>
      <c r="R9" s="91" t="s">
        <v>48</v>
      </c>
      <c r="S9" s="91">
        <f ca="1">AVERAGE(S15:S174)</f>
        <v>0.88124999999999998</v>
      </c>
      <c r="T9" s="91">
        <f ca="1">AVERAGE(T15:T174)</f>
        <v>2.85</v>
      </c>
      <c r="U9" s="91">
        <f ca="1">AVERAGE(U15:U174)</f>
        <v>3.0187499999999998</v>
      </c>
      <c r="V9" s="127">
        <f ca="1">AVERAGE(V15:V174)</f>
        <v>29.160375625000007</v>
      </c>
      <c r="W9" s="127">
        <f ca="1">AVERAGE(W15:W174)</f>
        <v>1264.0625</v>
      </c>
      <c r="Y9" s="66" t="s">
        <v>49</v>
      </c>
      <c r="Z9" s="45" t="s">
        <v>50</v>
      </c>
    </row>
    <row r="10" spans="1:28">
      <c r="P10" s="66" t="s">
        <v>133</v>
      </c>
      <c r="Q10" s="213">
        <f ca="1">P8+Q8</f>
        <v>1.2015306122448979</v>
      </c>
      <c r="R10" s="91" t="s">
        <v>51</v>
      </c>
      <c r="S10" s="91">
        <f ca="1">_xlfn.STDEV.S(S15:S174)</f>
        <v>2.195970795764155</v>
      </c>
      <c r="T10" s="91">
        <f ca="1">_xlfn.STDEV.S(T15:T174)</f>
        <v>4.5739211533410948</v>
      </c>
      <c r="U10" s="91">
        <f ca="1">_xlfn.STDEV.S(U15:U174)</f>
        <v>4.5701683425498985</v>
      </c>
      <c r="V10" s="91">
        <f ca="1">_xlfn.STDEV.S(V15:V174)</f>
        <v>113.34479487425976</v>
      </c>
      <c r="W10" s="91">
        <f ca="1">_xlfn.STDEV.S(W15:W2084)</f>
        <v>263.69244729609966</v>
      </c>
      <c r="Y10" s="91">
        <v>6</v>
      </c>
      <c r="Z10" s="91">
        <f ca="1">SUMIF($O$15:$O$174, 6,$Z$15:$Z$174)</f>
        <v>4</v>
      </c>
      <c r="AA10" s="91">
        <f ca="1">SUMIF($O$15:$O$174, 6,$AA$15:$AA$174)</f>
        <v>31</v>
      </c>
      <c r="AB10" s="91">
        <f ca="1">SUMIF($O$15:$O$174, 6,$AB$15:$AB$174)</f>
        <v>20</v>
      </c>
    </row>
    <row r="11" spans="1:28" ht="13" thickBot="1">
      <c r="B11" s="3"/>
      <c r="C11" s="56"/>
      <c r="D11" s="4" t="s">
        <v>52</v>
      </c>
      <c r="E11" s="4"/>
      <c r="F11" s="4"/>
      <c r="G11" s="3"/>
      <c r="H11" s="3"/>
      <c r="I11" s="3"/>
      <c r="J11" s="3"/>
      <c r="K11" s="87"/>
      <c r="L11" s="87"/>
      <c r="M11" s="87"/>
      <c r="N11" s="3"/>
      <c r="O11" s="64" t="s">
        <v>53</v>
      </c>
      <c r="P11" s="3"/>
      <c r="Q11" s="3"/>
      <c r="R11" s="66" t="s">
        <v>54</v>
      </c>
      <c r="S11" s="66"/>
      <c r="T11" s="7"/>
      <c r="U11" s="7"/>
      <c r="V11" s="45"/>
      <c r="Y11" s="91">
        <v>9</v>
      </c>
      <c r="Z11" s="91">
        <f ca="1">SUMIF($O$15:$O$174, 9,$Z$15:$Z$174)</f>
        <v>18</v>
      </c>
      <c r="AA11" s="91">
        <f ca="1">SUMIF($O$15:$O$174, 9,$AA$15:$AA$174)</f>
        <v>35</v>
      </c>
      <c r="AB11" s="91">
        <f ca="1">SUMIF($O$15:$O$174, 9,$AB$15:$AB$174)</f>
        <v>8</v>
      </c>
    </row>
    <row r="12" spans="1:28" ht="13" thickTop="1">
      <c r="A12" s="5"/>
      <c r="B12" s="5" t="s">
        <v>55</v>
      </c>
      <c r="C12" s="54" t="s">
        <v>56</v>
      </c>
      <c r="D12" s="5" t="s">
        <v>55</v>
      </c>
      <c r="E12" s="5" t="s">
        <v>55</v>
      </c>
      <c r="F12" s="57" t="s">
        <v>56</v>
      </c>
      <c r="G12" s="5" t="s">
        <v>57</v>
      </c>
      <c r="H12" s="5" t="s">
        <v>23</v>
      </c>
      <c r="I12" s="52" t="s">
        <v>56</v>
      </c>
      <c r="J12" s="5" t="s">
        <v>58</v>
      </c>
      <c r="K12" s="5" t="s">
        <v>124</v>
      </c>
      <c r="L12" s="5" t="s">
        <v>122</v>
      </c>
      <c r="M12" s="5" t="s">
        <v>125</v>
      </c>
      <c r="N12" s="61" t="s">
        <v>56</v>
      </c>
      <c r="O12" s="5" t="s">
        <v>60</v>
      </c>
      <c r="P12" s="5" t="s">
        <v>60</v>
      </c>
      <c r="Q12" s="5" t="s">
        <v>60</v>
      </c>
      <c r="R12" s="5" t="s">
        <v>60</v>
      </c>
      <c r="S12" s="5" t="s">
        <v>61</v>
      </c>
      <c r="T12" s="5" t="s">
        <v>87</v>
      </c>
      <c r="U12" s="5" t="s">
        <v>128</v>
      </c>
      <c r="V12" s="5" t="s">
        <v>63</v>
      </c>
      <c r="W12" s="5" t="s">
        <v>64</v>
      </c>
      <c r="Y12" s="91">
        <v>12</v>
      </c>
      <c r="Z12" s="91">
        <f ca="1">SUMIF($O$15:$O$174, 12,$Z$15:$Z$174)</f>
        <v>29</v>
      </c>
      <c r="AA12" s="91">
        <f ca="1">SUMIF($O$15:$O$174, 12,$AA$15:$AA$174)</f>
        <v>14</v>
      </c>
      <c r="AB12" s="91">
        <f ca="1">SUMIF($O$15:$O$174, 12,$AB$15:$AB$174)</f>
        <v>1</v>
      </c>
    </row>
    <row r="13" spans="1:28" ht="13" thickBot="1">
      <c r="A13" s="6"/>
      <c r="B13" s="6" t="s">
        <v>65</v>
      </c>
      <c r="C13" s="55" t="s">
        <v>66</v>
      </c>
      <c r="D13" s="6" t="s">
        <v>66</v>
      </c>
      <c r="E13" s="6" t="s">
        <v>67</v>
      </c>
      <c r="F13" s="58" t="s">
        <v>68</v>
      </c>
      <c r="G13" s="6" t="s">
        <v>23</v>
      </c>
      <c r="H13" s="6" t="s">
        <v>69</v>
      </c>
      <c r="I13" s="53" t="s">
        <v>18</v>
      </c>
      <c r="J13" s="6" t="s">
        <v>60</v>
      </c>
      <c r="K13" s="6" t="s">
        <v>123</v>
      </c>
      <c r="L13" s="6" t="s">
        <v>123</v>
      </c>
      <c r="M13" s="6" t="s">
        <v>126</v>
      </c>
      <c r="N13" s="62" t="s">
        <v>71</v>
      </c>
      <c r="O13" s="6" t="s">
        <v>71</v>
      </c>
      <c r="P13" s="6" t="s">
        <v>72</v>
      </c>
      <c r="Q13" s="6" t="s">
        <v>120</v>
      </c>
      <c r="R13" s="6" t="s">
        <v>121</v>
      </c>
      <c r="S13" s="6" t="s">
        <v>74</v>
      </c>
      <c r="T13" s="6" t="s">
        <v>75</v>
      </c>
      <c r="U13" s="6" t="s">
        <v>75</v>
      </c>
      <c r="V13" s="6" t="s">
        <v>76</v>
      </c>
      <c r="W13" s="6" t="s">
        <v>77</v>
      </c>
      <c r="X13" s="63"/>
      <c r="Y13" s="7"/>
      <c r="Z13" s="92" t="s">
        <v>11</v>
      </c>
      <c r="AA13" s="92" t="s">
        <v>13</v>
      </c>
      <c r="AB13" s="92" t="s">
        <v>15</v>
      </c>
    </row>
    <row r="14" spans="1:28" s="63" customFormat="1" ht="14" thickTop="1">
      <c r="A14" s="182" t="s">
        <v>78</v>
      </c>
      <c r="B14" s="182"/>
      <c r="C14" s="182"/>
      <c r="D14" s="182"/>
      <c r="E14" s="184">
        <v>0</v>
      </c>
      <c r="F14" s="182"/>
      <c r="G14" s="182"/>
      <c r="H14" s="182"/>
      <c r="I14" s="182"/>
      <c r="J14" s="182"/>
      <c r="K14" s="185"/>
      <c r="L14" s="185"/>
      <c r="M14" s="185"/>
      <c r="N14" s="182"/>
      <c r="O14" s="182"/>
      <c r="P14" s="182"/>
      <c r="Q14" s="182">
        <v>0</v>
      </c>
      <c r="R14" s="185">
        <v>0</v>
      </c>
      <c r="S14" s="182"/>
      <c r="T14" s="182"/>
      <c r="U14" s="182"/>
      <c r="V14" s="183"/>
      <c r="W14" s="183"/>
      <c r="Y14" s="125" t="s">
        <v>79</v>
      </c>
      <c r="Z14" s="88">
        <f ca="1">SUM(Z10:Z12)</f>
        <v>51</v>
      </c>
      <c r="AA14" s="88">
        <f t="shared" ref="AA14:AB14" ca="1" si="0">SUM(AA10:AA12)</f>
        <v>80</v>
      </c>
      <c r="AB14" s="88">
        <f t="shared" ca="1" si="0"/>
        <v>29</v>
      </c>
    </row>
    <row r="15" spans="1:28">
      <c r="B15" s="7">
        <v>1</v>
      </c>
      <c r="C15" s="65">
        <f ca="1">RAND()</f>
        <v>5.0467580569947712E-2</v>
      </c>
      <c r="D15" s="7">
        <f t="shared" ref="D15:D16" ca="1" si="1">VLOOKUP(C15,arrival_gap,3,TRUE)</f>
        <v>0</v>
      </c>
      <c r="E15" s="7">
        <f ca="1">E14+D15</f>
        <v>0</v>
      </c>
      <c r="F15" s="65">
        <f ca="1">RAND()</f>
        <v>0.66741037416753834</v>
      </c>
      <c r="G15" s="66" t="str">
        <f t="shared" ref="G15:G16" ca="1" si="2">VLOOKUP(F15,jet_type,3,TRUE)</f>
        <v>Medium</v>
      </c>
      <c r="H15" s="7">
        <f t="shared" ref="H15:H16" ca="1" si="3">VLOOKUP(G15,jet_indicator,2,)</f>
        <v>2</v>
      </c>
      <c r="I15" s="65">
        <f ca="1">RAND()</f>
        <v>0.46110653756545339</v>
      </c>
      <c r="J15" s="7" t="str">
        <f t="shared" ref="J15:J16" ca="1" si="4">VLOOKUP(I15,action_type,3,TRUE)</f>
        <v>Take-Off</v>
      </c>
      <c r="K15" s="7">
        <f t="shared" ref="K15:L17" si="5">Q14</f>
        <v>0</v>
      </c>
      <c r="L15" s="7">
        <f t="shared" si="5"/>
        <v>0</v>
      </c>
      <c r="M15" s="7">
        <f>IF(K15&lt;=L15,1,2)</f>
        <v>1</v>
      </c>
      <c r="N15" s="65">
        <f ca="1">RAND()</f>
        <v>0.91213181889902539</v>
      </c>
      <c r="O15" s="7">
        <f t="shared" ref="O15:O46" ca="1" si="6">IF(H15=1, VLOOKUP(N15, jumbo_comp,3,TRUE), IF(H15=2, VLOOKUP(N15, mid_comp,3,TRUE), IF(H15=3, VLOOKUP(N15, small_comp, 3, TRUE))))</f>
        <v>12</v>
      </c>
      <c r="P15" s="7">
        <f ca="1">IF(E15&gt;MIN(K15:L15),E15,MIN(Q14:R14))</f>
        <v>0</v>
      </c>
      <c r="Q15" s="7">
        <f ca="1">IF(M15=1,P15+O15,Q14)</f>
        <v>12</v>
      </c>
      <c r="R15" s="7">
        <f>IF(M15=2,P15+O15,R14)</f>
        <v>0</v>
      </c>
      <c r="S15" s="7">
        <v>0</v>
      </c>
      <c r="T15" s="7">
        <v>0</v>
      </c>
      <c r="U15" s="7">
        <v>0</v>
      </c>
      <c r="V15" s="124">
        <f t="shared" ref="V15:V46" ca="1" si="7">S15*VLOOKUP(G15,fuel_cost,IF(J15="Landing",3,2),FALSE)</f>
        <v>0</v>
      </c>
      <c r="W15" s="124">
        <f t="shared" ref="W15:W46" ca="1" si="8">VLOOKUP(G15,service_fee,IF(J15="Landing",3,2),FALSE)</f>
        <v>1200</v>
      </c>
      <c r="Z15" s="7">
        <f ca="1">IF(H15=1,1,0)</f>
        <v>0</v>
      </c>
      <c r="AA15" s="7">
        <f ca="1">IF(H15=2,1,0)</f>
        <v>1</v>
      </c>
      <c r="AB15" s="7">
        <f ca="1">IF(H15=3,1,0)</f>
        <v>0</v>
      </c>
    </row>
    <row r="16" spans="1:28">
      <c r="B16" s="7">
        <v>2</v>
      </c>
      <c r="C16" s="65">
        <f t="shared" ref="C16:C79" ca="1" si="9">RAND()</f>
        <v>0.75329452176820266</v>
      </c>
      <c r="D16" s="7">
        <f t="shared" ca="1" si="1"/>
        <v>9</v>
      </c>
      <c r="E16" s="7">
        <f ca="1">E15+D16</f>
        <v>9</v>
      </c>
      <c r="F16" s="65">
        <f t="shared" ref="F16:F79" ca="1" si="10">RAND()</f>
        <v>0.54414252599935031</v>
      </c>
      <c r="G16" s="66" t="str">
        <f t="shared" ca="1" si="2"/>
        <v>Medium</v>
      </c>
      <c r="H16" s="7">
        <f t="shared" ca="1" si="3"/>
        <v>2</v>
      </c>
      <c r="I16" s="65">
        <f t="shared" ref="I16:I79" ca="1" si="11">RAND()</f>
        <v>0.23563686893323499</v>
      </c>
      <c r="J16" s="7" t="str">
        <f t="shared" ca="1" si="4"/>
        <v>Take-Off</v>
      </c>
      <c r="K16" s="7">
        <f t="shared" ca="1" si="5"/>
        <v>12</v>
      </c>
      <c r="L16" s="7">
        <f t="shared" si="5"/>
        <v>0</v>
      </c>
      <c r="M16" s="7">
        <f ca="1">IF(K16&lt;=L16,1,2)</f>
        <v>2</v>
      </c>
      <c r="N16" s="65">
        <f t="shared" ref="N16:N79" ca="1" si="12">RAND()</f>
        <v>0.6933419749491001</v>
      </c>
      <c r="O16" s="7">
        <f t="shared" ca="1" si="6"/>
        <v>9</v>
      </c>
      <c r="P16" s="7">
        <f ca="1">IF(E16&gt;MIN(K16:L16),E16,MIN(Q15:R15))</f>
        <v>9</v>
      </c>
      <c r="Q16" s="7">
        <f ca="1">IF(M16=1,P16+O16,Q15)</f>
        <v>12</v>
      </c>
      <c r="R16" s="7">
        <f ca="1">IF(M16=2,P16+O16,R15)</f>
        <v>18</v>
      </c>
      <c r="S16" s="7">
        <f ca="1">IF(P16&gt;E16,P16-E16,0)</f>
        <v>0</v>
      </c>
      <c r="T16" s="7">
        <f ca="1">IF(M16=1,IF(Q15&lt;E16,E16-Q15,0),0)</f>
        <v>0</v>
      </c>
      <c r="U16" s="7">
        <f ca="1">IF(M16=2,IF(R15&lt;E16,E16-R15,0),0)</f>
        <v>9</v>
      </c>
      <c r="V16" s="124">
        <f t="shared" ca="1" si="7"/>
        <v>0</v>
      </c>
      <c r="W16" s="124">
        <f t="shared" ca="1" si="8"/>
        <v>1200</v>
      </c>
      <c r="Z16" s="7">
        <f ca="1">IF(H16=1,1,0)</f>
        <v>0</v>
      </c>
      <c r="AA16" s="7">
        <f ca="1">IF(H16=2,1,0)</f>
        <v>1</v>
      </c>
      <c r="AB16" s="7">
        <f ca="1">IF(H16=3,1,0)</f>
        <v>0</v>
      </c>
    </row>
    <row r="17" spans="2:28">
      <c r="B17" s="7">
        <v>3</v>
      </c>
      <c r="C17" s="65">
        <f t="shared" ca="1" si="9"/>
        <v>0.27169897454502656</v>
      </c>
      <c r="D17" s="7">
        <f t="shared" ref="D17:D19" ca="1" si="13">VLOOKUP(C17,arrival_gap,3,TRUE)</f>
        <v>6</v>
      </c>
      <c r="E17" s="7">
        <f ca="1">E16+D17</f>
        <v>15</v>
      </c>
      <c r="F17" s="65">
        <f t="shared" ca="1" si="10"/>
        <v>0.76770255938589693</v>
      </c>
      <c r="G17" s="66" t="str">
        <f t="shared" ref="G17:G19" ca="1" si="14">VLOOKUP(F17,jet_type,3,TRUE)</f>
        <v>Medium</v>
      </c>
      <c r="H17" s="7">
        <f t="shared" ref="H17:H19" ca="1" si="15">VLOOKUP(G17,jet_indicator,2,)</f>
        <v>2</v>
      </c>
      <c r="I17" s="65">
        <f t="shared" ca="1" si="11"/>
        <v>0.78582964909380459</v>
      </c>
      <c r="J17" s="7" t="str">
        <f t="shared" ref="J17:J19" ca="1" si="16">VLOOKUP(I17,action_type,3,TRUE)</f>
        <v>Landing</v>
      </c>
      <c r="K17" s="7">
        <f t="shared" ca="1" si="5"/>
        <v>12</v>
      </c>
      <c r="L17" s="7">
        <f t="shared" ca="1" si="5"/>
        <v>18</v>
      </c>
      <c r="M17" s="7">
        <f ca="1">IF(K17&lt;=L17,1,2)</f>
        <v>1</v>
      </c>
      <c r="N17" s="65">
        <f t="shared" ca="1" si="12"/>
        <v>0.91113953744617904</v>
      </c>
      <c r="O17" s="7">
        <f t="shared" ca="1" si="6"/>
        <v>12</v>
      </c>
      <c r="P17" s="7">
        <f ca="1">IF(E17&gt;MIN(K17:L17),E17,MIN(Q16:R16))</f>
        <v>15</v>
      </c>
      <c r="Q17" s="7">
        <f ca="1">IF(M17=1,P17+O17,Q16)</f>
        <v>27</v>
      </c>
      <c r="R17" s="7">
        <f ca="1">IF(M17=2,P17+O17,R16)</f>
        <v>18</v>
      </c>
      <c r="S17" s="7">
        <f ca="1">IF(P17&gt;E17,P17-E17,0)</f>
        <v>0</v>
      </c>
      <c r="T17" s="7">
        <f t="shared" ref="T17:T80" ca="1" si="17">IF(M17=1,IF(Q16&lt;E17,E17-Q16,0),0)</f>
        <v>3</v>
      </c>
      <c r="U17" s="7">
        <f t="shared" ref="U17:U80" ca="1" si="18">IF(M17=2,IF(R16&lt;E17,E17-R16,0),0)</f>
        <v>0</v>
      </c>
      <c r="V17" s="124">
        <f t="shared" ca="1" si="7"/>
        <v>0</v>
      </c>
      <c r="W17" s="124">
        <f t="shared" ca="1" si="8"/>
        <v>1200</v>
      </c>
      <c r="Z17" s="7">
        <f t="shared" ref="Z17:Z80" ca="1" si="19">IF(H17=1,1,0)</f>
        <v>0</v>
      </c>
      <c r="AA17" s="7">
        <f t="shared" ref="AA17:AA80" ca="1" si="20">IF(H17=2,1,0)</f>
        <v>1</v>
      </c>
      <c r="AB17" s="7">
        <f t="shared" ref="AB17:AB80" ca="1" si="21">IF(H17=3,1,0)</f>
        <v>0</v>
      </c>
    </row>
    <row r="18" spans="2:28">
      <c r="B18" s="7">
        <v>4</v>
      </c>
      <c r="C18" s="65">
        <f t="shared" ca="1" si="9"/>
        <v>0.9786478700896194</v>
      </c>
      <c r="D18" s="7">
        <f t="shared" ca="1" si="13"/>
        <v>12</v>
      </c>
      <c r="E18" s="7">
        <f t="shared" ref="E18:E81" ca="1" si="22">E17+D18</f>
        <v>27</v>
      </c>
      <c r="F18" s="65">
        <f t="shared" ca="1" si="10"/>
        <v>0.74726999760462454</v>
      </c>
      <c r="G18" s="66" t="str">
        <f t="shared" ca="1" si="14"/>
        <v>Medium</v>
      </c>
      <c r="H18" s="7">
        <f t="shared" ca="1" si="15"/>
        <v>2</v>
      </c>
      <c r="I18" s="65">
        <f t="shared" ca="1" si="11"/>
        <v>0.35009777980277379</v>
      </c>
      <c r="J18" s="7" t="str">
        <f t="shared" ca="1" si="16"/>
        <v>Take-Off</v>
      </c>
      <c r="K18" s="7">
        <f t="shared" ref="K18:K81" ca="1" si="23">Q17</f>
        <v>27</v>
      </c>
      <c r="L18" s="7">
        <f t="shared" ref="L18:L81" ca="1" si="24">R17</f>
        <v>18</v>
      </c>
      <c r="M18" s="7">
        <f t="shared" ref="M18:M81" ca="1" si="25">IF(K18&lt;=L18,1,2)</f>
        <v>2</v>
      </c>
      <c r="N18" s="65">
        <f t="shared" ca="1" si="12"/>
        <v>0.62068542997978282</v>
      </c>
      <c r="O18" s="7">
        <f t="shared" ca="1" si="6"/>
        <v>9</v>
      </c>
      <c r="P18" s="7">
        <f t="shared" ref="P18:P81" ca="1" si="26">IF(E18&gt;MIN(K18:L18),E18,MIN(Q17:R17))</f>
        <v>27</v>
      </c>
      <c r="Q18" s="7">
        <f t="shared" ref="Q18:Q81" ca="1" si="27">IF(M18=1,P18+O18,Q17)</f>
        <v>27</v>
      </c>
      <c r="R18" s="7">
        <f t="shared" ref="R18:R81" ca="1" si="28">IF(M18=2,P18+O18,R17)</f>
        <v>36</v>
      </c>
      <c r="S18" s="7">
        <f t="shared" ref="S18:S81" ca="1" si="29">IF(P18&gt;E18,P18-E18,0)</f>
        <v>0</v>
      </c>
      <c r="T18" s="7">
        <f t="shared" ca="1" si="17"/>
        <v>0</v>
      </c>
      <c r="U18" s="7">
        <f t="shared" ca="1" si="18"/>
        <v>9</v>
      </c>
      <c r="V18" s="124">
        <f t="shared" ca="1" si="7"/>
        <v>0</v>
      </c>
      <c r="W18" s="124">
        <f t="shared" ca="1" si="8"/>
        <v>1200</v>
      </c>
      <c r="Z18" s="7">
        <f t="shared" ca="1" si="19"/>
        <v>0</v>
      </c>
      <c r="AA18" s="7">
        <f t="shared" ca="1" si="20"/>
        <v>1</v>
      </c>
      <c r="AB18" s="7">
        <f t="shared" ca="1" si="21"/>
        <v>0</v>
      </c>
    </row>
    <row r="19" spans="2:28">
      <c r="B19" s="7">
        <v>5</v>
      </c>
      <c r="C19" s="65">
        <f t="shared" ca="1" si="9"/>
        <v>0.99684665380477999</v>
      </c>
      <c r="D19" s="7">
        <f t="shared" ca="1" si="13"/>
        <v>12</v>
      </c>
      <c r="E19" s="7">
        <f t="shared" ca="1" si="22"/>
        <v>39</v>
      </c>
      <c r="F19" s="65">
        <f t="shared" ca="1" si="10"/>
        <v>0.16887319367047926</v>
      </c>
      <c r="G19" s="66" t="str">
        <f t="shared" ca="1" si="14"/>
        <v>Jumbo</v>
      </c>
      <c r="H19" s="7">
        <f t="shared" ca="1" si="15"/>
        <v>1</v>
      </c>
      <c r="I19" s="65">
        <f t="shared" ca="1" si="11"/>
        <v>0.12485942097843361</v>
      </c>
      <c r="J19" s="7" t="str">
        <f t="shared" ca="1" si="16"/>
        <v>Take-Off</v>
      </c>
      <c r="K19" s="7">
        <f t="shared" ca="1" si="23"/>
        <v>27</v>
      </c>
      <c r="L19" s="7">
        <f t="shared" ca="1" si="24"/>
        <v>36</v>
      </c>
      <c r="M19" s="7">
        <f t="shared" ca="1" si="25"/>
        <v>1</v>
      </c>
      <c r="N19" s="65">
        <f t="shared" ca="1" si="12"/>
        <v>0.77012318654792122</v>
      </c>
      <c r="O19" s="7">
        <f t="shared" ca="1" si="6"/>
        <v>12</v>
      </c>
      <c r="P19" s="7">
        <f t="shared" ca="1" si="26"/>
        <v>39</v>
      </c>
      <c r="Q19" s="7">
        <f t="shared" ca="1" si="27"/>
        <v>51</v>
      </c>
      <c r="R19" s="7">
        <f t="shared" ca="1" si="28"/>
        <v>36</v>
      </c>
      <c r="S19" s="7">
        <f t="shared" ca="1" si="29"/>
        <v>0</v>
      </c>
      <c r="T19" s="7">
        <f t="shared" ca="1" si="17"/>
        <v>12</v>
      </c>
      <c r="U19" s="7">
        <f t="shared" ca="1" si="18"/>
        <v>0</v>
      </c>
      <c r="V19" s="124">
        <f t="shared" ca="1" si="7"/>
        <v>0</v>
      </c>
      <c r="W19" s="124">
        <f t="shared" ca="1" si="8"/>
        <v>1600</v>
      </c>
      <c r="Z19" s="7">
        <f t="shared" ca="1" si="19"/>
        <v>1</v>
      </c>
      <c r="AA19" s="7">
        <f t="shared" ca="1" si="20"/>
        <v>0</v>
      </c>
      <c r="AB19" s="7">
        <f t="shared" ca="1" si="21"/>
        <v>0</v>
      </c>
    </row>
    <row r="20" spans="2:28">
      <c r="B20" s="7">
        <v>6</v>
      </c>
      <c r="C20" s="65">
        <f t="shared" ca="1" si="9"/>
        <v>0.32231810837384489</v>
      </c>
      <c r="D20" s="7">
        <f t="shared" ref="D20:D83" ca="1" si="30">VLOOKUP(C20,arrival_gap,3,TRUE)</f>
        <v>6</v>
      </c>
      <c r="E20" s="7">
        <f t="shared" ca="1" si="22"/>
        <v>45</v>
      </c>
      <c r="F20" s="65">
        <f t="shared" ca="1" si="10"/>
        <v>8.5715233951609515E-2</v>
      </c>
      <c r="G20" s="66" t="str">
        <f t="shared" ref="G20:G83" ca="1" si="31">VLOOKUP(F20,jet_type,3,TRUE)</f>
        <v>Jumbo</v>
      </c>
      <c r="H20" s="7">
        <f t="shared" ref="H20:H83" ca="1" si="32">VLOOKUP(G20,jet_indicator,2,)</f>
        <v>1</v>
      </c>
      <c r="I20" s="65">
        <f t="shared" ca="1" si="11"/>
        <v>0.80909980611961962</v>
      </c>
      <c r="J20" s="7" t="str">
        <f t="shared" ref="J20:J83" ca="1" si="33">VLOOKUP(I20,action_type,3,TRUE)</f>
        <v>Landing</v>
      </c>
      <c r="K20" s="7">
        <f t="shared" ca="1" si="23"/>
        <v>51</v>
      </c>
      <c r="L20" s="7">
        <f t="shared" ca="1" si="24"/>
        <v>36</v>
      </c>
      <c r="M20" s="7">
        <f t="shared" ca="1" si="25"/>
        <v>2</v>
      </c>
      <c r="N20" s="65">
        <f t="shared" ca="1" si="12"/>
        <v>0.18845310662941583</v>
      </c>
      <c r="O20" s="7">
        <f t="shared" ca="1" si="6"/>
        <v>9</v>
      </c>
      <c r="P20" s="7">
        <f t="shared" ca="1" si="26"/>
        <v>45</v>
      </c>
      <c r="Q20" s="7">
        <f t="shared" ca="1" si="27"/>
        <v>51</v>
      </c>
      <c r="R20" s="7">
        <f t="shared" ca="1" si="28"/>
        <v>54</v>
      </c>
      <c r="S20" s="7">
        <f t="shared" ca="1" si="29"/>
        <v>0</v>
      </c>
      <c r="T20" s="7">
        <f t="shared" ca="1" si="17"/>
        <v>0</v>
      </c>
      <c r="U20" s="7">
        <f t="shared" ca="1" si="18"/>
        <v>9</v>
      </c>
      <c r="V20" s="124">
        <f t="shared" ca="1" si="7"/>
        <v>0</v>
      </c>
      <c r="W20" s="124">
        <f t="shared" ca="1" si="8"/>
        <v>1600</v>
      </c>
      <c r="Z20" s="7">
        <f t="shared" ca="1" si="19"/>
        <v>1</v>
      </c>
      <c r="AA20" s="7">
        <f t="shared" ca="1" si="20"/>
        <v>0</v>
      </c>
      <c r="AB20" s="7">
        <f t="shared" ca="1" si="21"/>
        <v>0</v>
      </c>
    </row>
    <row r="21" spans="2:28">
      <c r="B21" s="7">
        <v>7</v>
      </c>
      <c r="C21" s="65">
        <f t="shared" ca="1" si="9"/>
        <v>0.60821517376584666</v>
      </c>
      <c r="D21" s="7">
        <f t="shared" ca="1" si="30"/>
        <v>9</v>
      </c>
      <c r="E21" s="7">
        <f t="shared" ca="1" si="22"/>
        <v>54</v>
      </c>
      <c r="F21" s="65">
        <f t="shared" ca="1" si="10"/>
        <v>0.36971244526867164</v>
      </c>
      <c r="G21" s="66" t="str">
        <f t="shared" ca="1" si="31"/>
        <v>Medium</v>
      </c>
      <c r="H21" s="7">
        <f t="shared" ca="1" si="32"/>
        <v>2</v>
      </c>
      <c r="I21" s="65">
        <f t="shared" ca="1" si="11"/>
        <v>0.20745042040998662</v>
      </c>
      <c r="J21" s="7" t="str">
        <f t="shared" ca="1" si="33"/>
        <v>Take-Off</v>
      </c>
      <c r="K21" s="7">
        <f t="shared" ca="1" si="23"/>
        <v>51</v>
      </c>
      <c r="L21" s="7">
        <f t="shared" ca="1" si="24"/>
        <v>54</v>
      </c>
      <c r="M21" s="7">
        <f t="shared" ca="1" si="25"/>
        <v>1</v>
      </c>
      <c r="N21" s="65">
        <f t="shared" ca="1" si="12"/>
        <v>0.50358458094661795</v>
      </c>
      <c r="O21" s="7">
        <f t="shared" ca="1" si="6"/>
        <v>9</v>
      </c>
      <c r="P21" s="7">
        <f t="shared" ca="1" si="26"/>
        <v>54</v>
      </c>
      <c r="Q21" s="7">
        <f t="shared" ca="1" si="27"/>
        <v>63</v>
      </c>
      <c r="R21" s="7">
        <f t="shared" ca="1" si="28"/>
        <v>54</v>
      </c>
      <c r="S21" s="7">
        <f t="shared" ca="1" si="29"/>
        <v>0</v>
      </c>
      <c r="T21" s="7">
        <f t="shared" ca="1" si="17"/>
        <v>3</v>
      </c>
      <c r="U21" s="7">
        <f t="shared" ca="1" si="18"/>
        <v>0</v>
      </c>
      <c r="V21" s="124">
        <f t="shared" ca="1" si="7"/>
        <v>0</v>
      </c>
      <c r="W21" s="124">
        <f t="shared" ca="1" si="8"/>
        <v>1200</v>
      </c>
      <c r="Z21" s="7">
        <f t="shared" ca="1" si="19"/>
        <v>0</v>
      </c>
      <c r="AA21" s="7">
        <f t="shared" ca="1" si="20"/>
        <v>1</v>
      </c>
      <c r="AB21" s="7">
        <f t="shared" ca="1" si="21"/>
        <v>0</v>
      </c>
    </row>
    <row r="22" spans="2:28">
      <c r="B22" s="7">
        <v>8</v>
      </c>
      <c r="C22" s="65">
        <f t="shared" ca="1" si="9"/>
        <v>0.9979226944931634</v>
      </c>
      <c r="D22" s="7">
        <f t="shared" ca="1" si="30"/>
        <v>12</v>
      </c>
      <c r="E22" s="7">
        <f t="shared" ca="1" si="22"/>
        <v>66</v>
      </c>
      <c r="F22" s="65">
        <f t="shared" ca="1" si="10"/>
        <v>0.70997482304178072</v>
      </c>
      <c r="G22" s="66" t="str">
        <f t="shared" ca="1" si="31"/>
        <v>Medium</v>
      </c>
      <c r="H22" s="7">
        <f t="shared" ca="1" si="32"/>
        <v>2</v>
      </c>
      <c r="I22" s="65">
        <f t="shared" ca="1" si="11"/>
        <v>0.19196617748055644</v>
      </c>
      <c r="J22" s="7" t="str">
        <f t="shared" ca="1" si="33"/>
        <v>Take-Off</v>
      </c>
      <c r="K22" s="7">
        <f t="shared" ca="1" si="23"/>
        <v>63</v>
      </c>
      <c r="L22" s="7">
        <f t="shared" ca="1" si="24"/>
        <v>54</v>
      </c>
      <c r="M22" s="7">
        <f t="shared" ca="1" si="25"/>
        <v>2</v>
      </c>
      <c r="N22" s="65">
        <f t="shared" ca="1" si="12"/>
        <v>0.42061851743925671</v>
      </c>
      <c r="O22" s="7">
        <f t="shared" ca="1" si="6"/>
        <v>9</v>
      </c>
      <c r="P22" s="7">
        <f t="shared" ca="1" si="26"/>
        <v>66</v>
      </c>
      <c r="Q22" s="7">
        <f t="shared" ca="1" si="27"/>
        <v>63</v>
      </c>
      <c r="R22" s="7">
        <f t="shared" ca="1" si="28"/>
        <v>75</v>
      </c>
      <c r="S22" s="7">
        <f t="shared" ca="1" si="29"/>
        <v>0</v>
      </c>
      <c r="T22" s="7">
        <f t="shared" ca="1" si="17"/>
        <v>0</v>
      </c>
      <c r="U22" s="7">
        <f t="shared" ca="1" si="18"/>
        <v>12</v>
      </c>
      <c r="V22" s="124">
        <f t="shared" ca="1" si="7"/>
        <v>0</v>
      </c>
      <c r="W22" s="124">
        <f t="shared" ca="1" si="8"/>
        <v>1200</v>
      </c>
      <c r="Z22" s="7">
        <f t="shared" ca="1" si="19"/>
        <v>0</v>
      </c>
      <c r="AA22" s="7">
        <f t="shared" ca="1" si="20"/>
        <v>1</v>
      </c>
      <c r="AB22" s="7">
        <f t="shared" ca="1" si="21"/>
        <v>0</v>
      </c>
    </row>
    <row r="23" spans="2:28">
      <c r="B23" s="7">
        <v>9</v>
      </c>
      <c r="C23" s="65">
        <f t="shared" ca="1" si="9"/>
        <v>0.23884866314307673</v>
      </c>
      <c r="D23" s="7">
        <f t="shared" ca="1" si="30"/>
        <v>6</v>
      </c>
      <c r="E23" s="7">
        <f t="shared" ca="1" si="22"/>
        <v>72</v>
      </c>
      <c r="F23" s="65">
        <f t="shared" ca="1" si="10"/>
        <v>0.80989977047921102</v>
      </c>
      <c r="G23" s="66" t="str">
        <f t="shared" ca="1" si="31"/>
        <v>Small</v>
      </c>
      <c r="H23" s="7">
        <f t="shared" ca="1" si="32"/>
        <v>3</v>
      </c>
      <c r="I23" s="65">
        <f t="shared" ca="1" si="11"/>
        <v>8.1271314938465733E-2</v>
      </c>
      <c r="J23" s="7" t="str">
        <f t="shared" ca="1" si="33"/>
        <v>Take-Off</v>
      </c>
      <c r="K23" s="7">
        <f t="shared" ca="1" si="23"/>
        <v>63</v>
      </c>
      <c r="L23" s="7">
        <f t="shared" ca="1" si="24"/>
        <v>75</v>
      </c>
      <c r="M23" s="7">
        <f t="shared" ca="1" si="25"/>
        <v>1</v>
      </c>
      <c r="N23" s="65">
        <f t="shared" ca="1" si="12"/>
        <v>0.53524970701246422</v>
      </c>
      <c r="O23" s="7">
        <f t="shared" ca="1" si="6"/>
        <v>6</v>
      </c>
      <c r="P23" s="7">
        <f t="shared" ca="1" si="26"/>
        <v>72</v>
      </c>
      <c r="Q23" s="7">
        <f t="shared" ca="1" si="27"/>
        <v>78</v>
      </c>
      <c r="R23" s="7">
        <f t="shared" ca="1" si="28"/>
        <v>75</v>
      </c>
      <c r="S23" s="7">
        <f t="shared" ca="1" si="29"/>
        <v>0</v>
      </c>
      <c r="T23" s="7">
        <f t="shared" ca="1" si="17"/>
        <v>9</v>
      </c>
      <c r="U23" s="7">
        <f t="shared" ca="1" si="18"/>
        <v>0</v>
      </c>
      <c r="V23" s="124">
        <f t="shared" ca="1" si="7"/>
        <v>0</v>
      </c>
      <c r="W23" s="124">
        <f t="shared" ca="1" si="8"/>
        <v>850</v>
      </c>
      <c r="Z23" s="7">
        <f t="shared" ca="1" si="19"/>
        <v>0</v>
      </c>
      <c r="AA23" s="7">
        <f t="shared" ca="1" si="20"/>
        <v>0</v>
      </c>
      <c r="AB23" s="7">
        <f t="shared" ca="1" si="21"/>
        <v>1</v>
      </c>
    </row>
    <row r="24" spans="2:28">
      <c r="B24" s="7">
        <v>10</v>
      </c>
      <c r="C24" s="65">
        <f t="shared" ca="1" si="9"/>
        <v>5.8857924136595297E-2</v>
      </c>
      <c r="D24" s="7">
        <f t="shared" ca="1" si="30"/>
        <v>0</v>
      </c>
      <c r="E24" s="7">
        <f t="shared" ca="1" si="22"/>
        <v>72</v>
      </c>
      <c r="F24" s="65">
        <f t="shared" ca="1" si="10"/>
        <v>0.42791560059170808</v>
      </c>
      <c r="G24" s="66" t="str">
        <f t="shared" ca="1" si="31"/>
        <v>Medium</v>
      </c>
      <c r="H24" s="7">
        <f t="shared" ca="1" si="32"/>
        <v>2</v>
      </c>
      <c r="I24" s="65">
        <f t="shared" ca="1" si="11"/>
        <v>0.30827016090653425</v>
      </c>
      <c r="J24" s="7" t="str">
        <f t="shared" ca="1" si="33"/>
        <v>Take-Off</v>
      </c>
      <c r="K24" s="7">
        <f t="shared" ca="1" si="23"/>
        <v>78</v>
      </c>
      <c r="L24" s="7">
        <f t="shared" ca="1" si="24"/>
        <v>75</v>
      </c>
      <c r="M24" s="7">
        <f t="shared" ca="1" si="25"/>
        <v>2</v>
      </c>
      <c r="N24" s="65">
        <f t="shared" ca="1" si="12"/>
        <v>0.36047515862105561</v>
      </c>
      <c r="O24" s="7">
        <f t="shared" ca="1" si="6"/>
        <v>9</v>
      </c>
      <c r="P24" s="7">
        <f t="shared" ca="1" si="26"/>
        <v>75</v>
      </c>
      <c r="Q24" s="7">
        <f t="shared" ca="1" si="27"/>
        <v>78</v>
      </c>
      <c r="R24" s="7">
        <f t="shared" ca="1" si="28"/>
        <v>84</v>
      </c>
      <c r="S24" s="7">
        <f t="shared" ca="1" si="29"/>
        <v>3</v>
      </c>
      <c r="T24" s="7">
        <f t="shared" ca="1" si="17"/>
        <v>0</v>
      </c>
      <c r="U24" s="7">
        <f t="shared" ca="1" si="18"/>
        <v>0</v>
      </c>
      <c r="V24" s="124">
        <f t="shared" ca="1" si="7"/>
        <v>23.796800000000005</v>
      </c>
      <c r="W24" s="124">
        <f t="shared" ca="1" si="8"/>
        <v>1200</v>
      </c>
      <c r="Z24" s="7">
        <f t="shared" ca="1" si="19"/>
        <v>0</v>
      </c>
      <c r="AA24" s="7">
        <f t="shared" ca="1" si="20"/>
        <v>1</v>
      </c>
      <c r="AB24" s="7">
        <f t="shared" ca="1" si="21"/>
        <v>0</v>
      </c>
    </row>
    <row r="25" spans="2:28">
      <c r="B25" s="7">
        <v>11</v>
      </c>
      <c r="C25" s="65">
        <f t="shared" ca="1" si="9"/>
        <v>9.5010991853668458E-2</v>
      </c>
      <c r="D25" s="7">
        <f t="shared" ca="1" si="30"/>
        <v>0</v>
      </c>
      <c r="E25" s="7">
        <f t="shared" ca="1" si="22"/>
        <v>72</v>
      </c>
      <c r="F25" s="65">
        <f t="shared" ca="1" si="10"/>
        <v>0.13418518244001632</v>
      </c>
      <c r="G25" s="66" t="str">
        <f t="shared" ca="1" si="31"/>
        <v>Jumbo</v>
      </c>
      <c r="H25" s="7">
        <f t="shared" ca="1" si="32"/>
        <v>1</v>
      </c>
      <c r="I25" s="65">
        <f t="shared" ca="1" si="11"/>
        <v>0.67031471000056697</v>
      </c>
      <c r="J25" s="7" t="str">
        <f t="shared" ca="1" si="33"/>
        <v>Landing</v>
      </c>
      <c r="K25" s="7">
        <f t="shared" ca="1" si="23"/>
        <v>78</v>
      </c>
      <c r="L25" s="7">
        <f t="shared" ca="1" si="24"/>
        <v>84</v>
      </c>
      <c r="M25" s="7">
        <f t="shared" ca="1" si="25"/>
        <v>1</v>
      </c>
      <c r="N25" s="65">
        <f t="shared" ca="1" si="12"/>
        <v>0.342554080850061</v>
      </c>
      <c r="O25" s="7">
        <f t="shared" ca="1" si="6"/>
        <v>9</v>
      </c>
      <c r="P25" s="7">
        <f t="shared" ca="1" si="26"/>
        <v>78</v>
      </c>
      <c r="Q25" s="7">
        <f t="shared" ca="1" si="27"/>
        <v>87</v>
      </c>
      <c r="R25" s="7">
        <f t="shared" ca="1" si="28"/>
        <v>84</v>
      </c>
      <c r="S25" s="7">
        <f t="shared" ca="1" si="29"/>
        <v>6</v>
      </c>
      <c r="T25" s="7">
        <f t="shared" ca="1" si="17"/>
        <v>0</v>
      </c>
      <c r="U25" s="7">
        <f t="shared" ca="1" si="18"/>
        <v>0</v>
      </c>
      <c r="V25" s="124">
        <f t="shared" ca="1" si="7"/>
        <v>535.42800000000011</v>
      </c>
      <c r="W25" s="124">
        <f t="shared" ca="1" si="8"/>
        <v>1600</v>
      </c>
      <c r="Z25" s="7">
        <f t="shared" ca="1" si="19"/>
        <v>1</v>
      </c>
      <c r="AA25" s="7">
        <f t="shared" ca="1" si="20"/>
        <v>0</v>
      </c>
      <c r="AB25" s="7">
        <f t="shared" ca="1" si="21"/>
        <v>0</v>
      </c>
    </row>
    <row r="26" spans="2:28">
      <c r="B26" s="7">
        <v>12</v>
      </c>
      <c r="C26" s="65">
        <f t="shared" ca="1" si="9"/>
        <v>0.44562208895647093</v>
      </c>
      <c r="D26" s="7">
        <f t="shared" ca="1" si="30"/>
        <v>6</v>
      </c>
      <c r="E26" s="7">
        <f t="shared" ca="1" si="22"/>
        <v>78</v>
      </c>
      <c r="F26" s="65">
        <f t="shared" ca="1" si="10"/>
        <v>0.78344889583472699</v>
      </c>
      <c r="G26" s="66" t="str">
        <f t="shared" ca="1" si="31"/>
        <v>Medium</v>
      </c>
      <c r="H26" s="7">
        <f t="shared" ca="1" si="32"/>
        <v>2</v>
      </c>
      <c r="I26" s="65">
        <f t="shared" ca="1" si="11"/>
        <v>0.94176669540011648</v>
      </c>
      <c r="J26" s="7" t="str">
        <f t="shared" ca="1" si="33"/>
        <v>Landing</v>
      </c>
      <c r="K26" s="7">
        <f t="shared" ca="1" si="23"/>
        <v>87</v>
      </c>
      <c r="L26" s="7">
        <f t="shared" ca="1" si="24"/>
        <v>84</v>
      </c>
      <c r="M26" s="7">
        <f t="shared" ca="1" si="25"/>
        <v>2</v>
      </c>
      <c r="N26" s="65">
        <f t="shared" ca="1" si="12"/>
        <v>4.928168800831656E-2</v>
      </c>
      <c r="O26" s="7">
        <f t="shared" ca="1" si="6"/>
        <v>6</v>
      </c>
      <c r="P26" s="7">
        <f t="shared" ca="1" si="26"/>
        <v>84</v>
      </c>
      <c r="Q26" s="7">
        <f t="shared" ca="1" si="27"/>
        <v>87</v>
      </c>
      <c r="R26" s="7">
        <f t="shared" ca="1" si="28"/>
        <v>90</v>
      </c>
      <c r="S26" s="7">
        <f t="shared" ca="1" si="29"/>
        <v>6</v>
      </c>
      <c r="T26" s="7">
        <f t="shared" ca="1" si="17"/>
        <v>0</v>
      </c>
      <c r="U26" s="7">
        <f t="shared" ca="1" si="18"/>
        <v>0</v>
      </c>
      <c r="V26" s="124">
        <f t="shared" ca="1" si="7"/>
        <v>89.238000000000014</v>
      </c>
      <c r="W26" s="124">
        <f t="shared" ca="1" si="8"/>
        <v>1200</v>
      </c>
      <c r="Z26" s="7">
        <f t="shared" ca="1" si="19"/>
        <v>0</v>
      </c>
      <c r="AA26" s="7">
        <f t="shared" ca="1" si="20"/>
        <v>1</v>
      </c>
      <c r="AB26" s="7">
        <f t="shared" ca="1" si="21"/>
        <v>0</v>
      </c>
    </row>
    <row r="27" spans="2:28">
      <c r="B27" s="7">
        <v>13</v>
      </c>
      <c r="C27" s="65">
        <f t="shared" ca="1" si="9"/>
        <v>0.22208640754953768</v>
      </c>
      <c r="D27" s="7">
        <f t="shared" ca="1" si="30"/>
        <v>6</v>
      </c>
      <c r="E27" s="7">
        <f t="shared" ca="1" si="22"/>
        <v>84</v>
      </c>
      <c r="F27" s="65">
        <f t="shared" ca="1" si="10"/>
        <v>0.38590574675905265</v>
      </c>
      <c r="G27" s="66" t="str">
        <f t="shared" ca="1" si="31"/>
        <v>Medium</v>
      </c>
      <c r="H27" s="7">
        <f t="shared" ca="1" si="32"/>
        <v>2</v>
      </c>
      <c r="I27" s="65">
        <f t="shared" ca="1" si="11"/>
        <v>0.39232892814430853</v>
      </c>
      <c r="J27" s="7" t="str">
        <f t="shared" ca="1" si="33"/>
        <v>Take-Off</v>
      </c>
      <c r="K27" s="7">
        <f t="shared" ca="1" si="23"/>
        <v>87</v>
      </c>
      <c r="L27" s="7">
        <f t="shared" ca="1" si="24"/>
        <v>90</v>
      </c>
      <c r="M27" s="7">
        <f t="shared" ca="1" si="25"/>
        <v>1</v>
      </c>
      <c r="N27" s="65">
        <f t="shared" ca="1" si="12"/>
        <v>0.80498606150531682</v>
      </c>
      <c r="O27" s="7">
        <f t="shared" ca="1" si="6"/>
        <v>9</v>
      </c>
      <c r="P27" s="7">
        <f t="shared" ca="1" si="26"/>
        <v>87</v>
      </c>
      <c r="Q27" s="7">
        <f t="shared" ca="1" si="27"/>
        <v>96</v>
      </c>
      <c r="R27" s="7">
        <f t="shared" ca="1" si="28"/>
        <v>90</v>
      </c>
      <c r="S27" s="7">
        <f t="shared" ca="1" si="29"/>
        <v>3</v>
      </c>
      <c r="T27" s="7">
        <f t="shared" ca="1" si="17"/>
        <v>0</v>
      </c>
      <c r="U27" s="7">
        <f t="shared" ca="1" si="18"/>
        <v>0</v>
      </c>
      <c r="V27" s="124">
        <f t="shared" ca="1" si="7"/>
        <v>23.796800000000005</v>
      </c>
      <c r="W27" s="124">
        <f t="shared" ca="1" si="8"/>
        <v>1200</v>
      </c>
      <c r="Z27" s="7">
        <f t="shared" ca="1" si="19"/>
        <v>0</v>
      </c>
      <c r="AA27" s="7">
        <f t="shared" ca="1" si="20"/>
        <v>1</v>
      </c>
      <c r="AB27" s="7">
        <f t="shared" ca="1" si="21"/>
        <v>0</v>
      </c>
    </row>
    <row r="28" spans="2:28">
      <c r="B28" s="7">
        <v>14</v>
      </c>
      <c r="C28" s="65">
        <f t="shared" ca="1" si="9"/>
        <v>0.90080584947699882</v>
      </c>
      <c r="D28" s="7">
        <f t="shared" ca="1" si="30"/>
        <v>12</v>
      </c>
      <c r="E28" s="7">
        <f t="shared" ca="1" si="22"/>
        <v>96</v>
      </c>
      <c r="F28" s="65">
        <f t="shared" ca="1" si="10"/>
        <v>0.76030549518484236</v>
      </c>
      <c r="G28" s="66" t="str">
        <f t="shared" ca="1" si="31"/>
        <v>Medium</v>
      </c>
      <c r="H28" s="7">
        <f t="shared" ca="1" si="32"/>
        <v>2</v>
      </c>
      <c r="I28" s="65">
        <f t="shared" ca="1" si="11"/>
        <v>0.99222324809949203</v>
      </c>
      <c r="J28" s="7" t="str">
        <f t="shared" ca="1" si="33"/>
        <v>Landing</v>
      </c>
      <c r="K28" s="7">
        <f t="shared" ca="1" si="23"/>
        <v>96</v>
      </c>
      <c r="L28" s="7">
        <f t="shared" ca="1" si="24"/>
        <v>90</v>
      </c>
      <c r="M28" s="7">
        <f t="shared" ca="1" si="25"/>
        <v>2</v>
      </c>
      <c r="N28" s="65">
        <f t="shared" ca="1" si="12"/>
        <v>5.6770359821120442E-2</v>
      </c>
      <c r="O28" s="7">
        <f t="shared" ca="1" si="6"/>
        <v>6</v>
      </c>
      <c r="P28" s="7">
        <f t="shared" ca="1" si="26"/>
        <v>96</v>
      </c>
      <c r="Q28" s="7">
        <f t="shared" ca="1" si="27"/>
        <v>96</v>
      </c>
      <c r="R28" s="7">
        <f t="shared" ca="1" si="28"/>
        <v>102</v>
      </c>
      <c r="S28" s="7">
        <f t="shared" ca="1" si="29"/>
        <v>0</v>
      </c>
      <c r="T28" s="7">
        <f t="shared" ca="1" si="17"/>
        <v>0</v>
      </c>
      <c r="U28" s="7">
        <f t="shared" ca="1" si="18"/>
        <v>6</v>
      </c>
      <c r="V28" s="124">
        <f t="shared" ca="1" si="7"/>
        <v>0</v>
      </c>
      <c r="W28" s="124">
        <f t="shared" ca="1" si="8"/>
        <v>1200</v>
      </c>
      <c r="Z28" s="7">
        <f t="shared" ca="1" si="19"/>
        <v>0</v>
      </c>
      <c r="AA28" s="7">
        <f t="shared" ca="1" si="20"/>
        <v>1</v>
      </c>
      <c r="AB28" s="7">
        <f t="shared" ca="1" si="21"/>
        <v>0</v>
      </c>
    </row>
    <row r="29" spans="2:28">
      <c r="B29" s="7">
        <v>15</v>
      </c>
      <c r="C29" s="65">
        <f t="shared" ca="1" si="9"/>
        <v>0.82350699364373958</v>
      </c>
      <c r="D29" s="7">
        <f t="shared" ca="1" si="30"/>
        <v>12</v>
      </c>
      <c r="E29" s="7">
        <f t="shared" ca="1" si="22"/>
        <v>108</v>
      </c>
      <c r="F29" s="65">
        <f t="shared" ca="1" si="10"/>
        <v>0.85961285981492763</v>
      </c>
      <c r="G29" s="66" t="str">
        <f t="shared" ca="1" si="31"/>
        <v>Small</v>
      </c>
      <c r="H29" s="7">
        <f t="shared" ca="1" si="32"/>
        <v>3</v>
      </c>
      <c r="I29" s="65">
        <f t="shared" ca="1" si="11"/>
        <v>0.49717360145509526</v>
      </c>
      <c r="J29" s="7" t="str">
        <f t="shared" ca="1" si="33"/>
        <v>Take-Off</v>
      </c>
      <c r="K29" s="7">
        <f t="shared" ca="1" si="23"/>
        <v>96</v>
      </c>
      <c r="L29" s="7">
        <f t="shared" ca="1" si="24"/>
        <v>102</v>
      </c>
      <c r="M29" s="7">
        <f t="shared" ca="1" si="25"/>
        <v>1</v>
      </c>
      <c r="N29" s="65">
        <f t="shared" ca="1" si="12"/>
        <v>0.62357924290324529</v>
      </c>
      <c r="O29" s="7">
        <f t="shared" ca="1" si="6"/>
        <v>6</v>
      </c>
      <c r="P29" s="7">
        <f t="shared" ca="1" si="26"/>
        <v>108</v>
      </c>
      <c r="Q29" s="7">
        <f t="shared" ca="1" si="27"/>
        <v>114</v>
      </c>
      <c r="R29" s="7">
        <f t="shared" ca="1" si="28"/>
        <v>102</v>
      </c>
      <c r="S29" s="7">
        <f t="shared" ca="1" si="29"/>
        <v>0</v>
      </c>
      <c r="T29" s="7">
        <f t="shared" ca="1" si="17"/>
        <v>12</v>
      </c>
      <c r="U29" s="7">
        <f t="shared" ca="1" si="18"/>
        <v>0</v>
      </c>
      <c r="V29" s="124">
        <f t="shared" ca="1" si="7"/>
        <v>0</v>
      </c>
      <c r="W29" s="124">
        <f t="shared" ca="1" si="8"/>
        <v>850</v>
      </c>
      <c r="Z29" s="7">
        <f t="shared" ca="1" si="19"/>
        <v>0</v>
      </c>
      <c r="AA29" s="7">
        <f t="shared" ca="1" si="20"/>
        <v>0</v>
      </c>
      <c r="AB29" s="7">
        <f t="shared" ca="1" si="21"/>
        <v>1</v>
      </c>
    </row>
    <row r="30" spans="2:28">
      <c r="B30" s="7">
        <v>16</v>
      </c>
      <c r="C30" s="65">
        <f t="shared" ca="1" si="9"/>
        <v>0.19568949378390799</v>
      </c>
      <c r="D30" s="7">
        <f t="shared" ca="1" si="30"/>
        <v>6</v>
      </c>
      <c r="E30" s="7">
        <f t="shared" ca="1" si="22"/>
        <v>114</v>
      </c>
      <c r="F30" s="65">
        <f t="shared" ca="1" si="10"/>
        <v>0.84579532533334434</v>
      </c>
      <c r="G30" s="66" t="str">
        <f t="shared" ca="1" si="31"/>
        <v>Small</v>
      </c>
      <c r="H30" s="7">
        <f t="shared" ca="1" si="32"/>
        <v>3</v>
      </c>
      <c r="I30" s="65">
        <f t="shared" ca="1" si="11"/>
        <v>0.90246822964241546</v>
      </c>
      <c r="J30" s="7" t="str">
        <f t="shared" ca="1" si="33"/>
        <v>Landing</v>
      </c>
      <c r="K30" s="7">
        <f t="shared" ca="1" si="23"/>
        <v>114</v>
      </c>
      <c r="L30" s="7">
        <f t="shared" ca="1" si="24"/>
        <v>102</v>
      </c>
      <c r="M30" s="7">
        <f t="shared" ca="1" si="25"/>
        <v>2</v>
      </c>
      <c r="N30" s="65">
        <f t="shared" ca="1" si="12"/>
        <v>0.94626497029558321</v>
      </c>
      <c r="O30" s="7">
        <f t="shared" ca="1" si="6"/>
        <v>9</v>
      </c>
      <c r="P30" s="7">
        <f t="shared" ca="1" si="26"/>
        <v>114</v>
      </c>
      <c r="Q30" s="7">
        <f t="shared" ca="1" si="27"/>
        <v>114</v>
      </c>
      <c r="R30" s="7">
        <f t="shared" ca="1" si="28"/>
        <v>123</v>
      </c>
      <c r="S30" s="7">
        <f t="shared" ca="1" si="29"/>
        <v>0</v>
      </c>
      <c r="T30" s="7">
        <f t="shared" ca="1" si="17"/>
        <v>0</v>
      </c>
      <c r="U30" s="7">
        <f t="shared" ca="1" si="18"/>
        <v>12</v>
      </c>
      <c r="V30" s="124">
        <f t="shared" ca="1" si="7"/>
        <v>0</v>
      </c>
      <c r="W30" s="124">
        <f t="shared" ca="1" si="8"/>
        <v>850</v>
      </c>
      <c r="Z30" s="7">
        <f t="shared" ca="1" si="19"/>
        <v>0</v>
      </c>
      <c r="AA30" s="7">
        <f t="shared" ca="1" si="20"/>
        <v>0</v>
      </c>
      <c r="AB30" s="7">
        <f t="shared" ca="1" si="21"/>
        <v>1</v>
      </c>
    </row>
    <row r="31" spans="2:28">
      <c r="B31" s="7">
        <v>17</v>
      </c>
      <c r="C31" s="65">
        <f t="shared" ca="1" si="9"/>
        <v>0.10329995410322546</v>
      </c>
      <c r="D31" s="7">
        <f t="shared" ca="1" si="30"/>
        <v>6</v>
      </c>
      <c r="E31" s="7">
        <f t="shared" ca="1" si="22"/>
        <v>120</v>
      </c>
      <c r="F31" s="65">
        <f t="shared" ca="1" si="10"/>
        <v>0.74300499005213794</v>
      </c>
      <c r="G31" s="66" t="str">
        <f t="shared" ca="1" si="31"/>
        <v>Medium</v>
      </c>
      <c r="H31" s="7">
        <f t="shared" ca="1" si="32"/>
        <v>2</v>
      </c>
      <c r="I31" s="65">
        <f t="shared" ca="1" si="11"/>
        <v>0.63574876406651459</v>
      </c>
      <c r="J31" s="7" t="str">
        <f t="shared" ca="1" si="33"/>
        <v>Landing</v>
      </c>
      <c r="K31" s="7">
        <f t="shared" ca="1" si="23"/>
        <v>114</v>
      </c>
      <c r="L31" s="7">
        <f t="shared" ca="1" si="24"/>
        <v>123</v>
      </c>
      <c r="M31" s="7">
        <f t="shared" ca="1" si="25"/>
        <v>1</v>
      </c>
      <c r="N31" s="65">
        <f t="shared" ca="1" si="12"/>
        <v>0.62847612955541809</v>
      </c>
      <c r="O31" s="7">
        <f t="shared" ca="1" si="6"/>
        <v>9</v>
      </c>
      <c r="P31" s="7">
        <f t="shared" ca="1" si="26"/>
        <v>120</v>
      </c>
      <c r="Q31" s="7">
        <f t="shared" ca="1" si="27"/>
        <v>129</v>
      </c>
      <c r="R31" s="7">
        <f t="shared" ca="1" si="28"/>
        <v>123</v>
      </c>
      <c r="S31" s="7">
        <f t="shared" ca="1" si="29"/>
        <v>0</v>
      </c>
      <c r="T31" s="7">
        <f t="shared" ca="1" si="17"/>
        <v>6</v>
      </c>
      <c r="U31" s="7">
        <f t="shared" ca="1" si="18"/>
        <v>0</v>
      </c>
      <c r="V31" s="124">
        <f t="shared" ca="1" si="7"/>
        <v>0</v>
      </c>
      <c r="W31" s="124">
        <f t="shared" ca="1" si="8"/>
        <v>1200</v>
      </c>
      <c r="Z31" s="7">
        <f t="shared" ca="1" si="19"/>
        <v>0</v>
      </c>
      <c r="AA31" s="7">
        <f t="shared" ca="1" si="20"/>
        <v>1</v>
      </c>
      <c r="AB31" s="7">
        <f t="shared" ca="1" si="21"/>
        <v>0</v>
      </c>
    </row>
    <row r="32" spans="2:28">
      <c r="B32" s="7">
        <v>18</v>
      </c>
      <c r="C32" s="65">
        <f t="shared" ca="1" si="9"/>
        <v>0.38948660039876526</v>
      </c>
      <c r="D32" s="7">
        <f t="shared" ca="1" si="30"/>
        <v>6</v>
      </c>
      <c r="E32" s="7">
        <f t="shared" ca="1" si="22"/>
        <v>126</v>
      </c>
      <c r="F32" s="65">
        <f t="shared" ca="1" si="10"/>
        <v>0.19345704200792846</v>
      </c>
      <c r="G32" s="66" t="str">
        <f t="shared" ca="1" si="31"/>
        <v>Jumbo</v>
      </c>
      <c r="H32" s="7">
        <f t="shared" ca="1" si="32"/>
        <v>1</v>
      </c>
      <c r="I32" s="65">
        <f t="shared" ca="1" si="11"/>
        <v>0.72582708856889933</v>
      </c>
      <c r="J32" s="7" t="str">
        <f t="shared" ca="1" si="33"/>
        <v>Landing</v>
      </c>
      <c r="K32" s="7">
        <f t="shared" ca="1" si="23"/>
        <v>129</v>
      </c>
      <c r="L32" s="7">
        <f t="shared" ca="1" si="24"/>
        <v>123</v>
      </c>
      <c r="M32" s="7">
        <f t="shared" ca="1" si="25"/>
        <v>2</v>
      </c>
      <c r="N32" s="65">
        <f t="shared" ca="1" si="12"/>
        <v>0.38421171583013991</v>
      </c>
      <c r="O32" s="7">
        <f t="shared" ca="1" si="6"/>
        <v>9</v>
      </c>
      <c r="P32" s="7">
        <f t="shared" ca="1" si="26"/>
        <v>126</v>
      </c>
      <c r="Q32" s="7">
        <f t="shared" ca="1" si="27"/>
        <v>129</v>
      </c>
      <c r="R32" s="7">
        <f t="shared" ca="1" si="28"/>
        <v>135</v>
      </c>
      <c r="S32" s="7">
        <f t="shared" ca="1" si="29"/>
        <v>0</v>
      </c>
      <c r="T32" s="7">
        <f t="shared" ca="1" si="17"/>
        <v>0</v>
      </c>
      <c r="U32" s="7">
        <f t="shared" ca="1" si="18"/>
        <v>3</v>
      </c>
      <c r="V32" s="124">
        <f t="shared" ca="1" si="7"/>
        <v>0</v>
      </c>
      <c r="W32" s="124">
        <f t="shared" ca="1" si="8"/>
        <v>1600</v>
      </c>
      <c r="Z32" s="7">
        <f t="shared" ca="1" si="19"/>
        <v>1</v>
      </c>
      <c r="AA32" s="7">
        <f t="shared" ca="1" si="20"/>
        <v>0</v>
      </c>
      <c r="AB32" s="7">
        <f t="shared" ca="1" si="21"/>
        <v>0</v>
      </c>
    </row>
    <row r="33" spans="2:28">
      <c r="B33" s="7">
        <v>19</v>
      </c>
      <c r="C33" s="65">
        <f t="shared" ca="1" si="9"/>
        <v>5.7869922462947421E-2</v>
      </c>
      <c r="D33" s="7">
        <f t="shared" ca="1" si="30"/>
        <v>0</v>
      </c>
      <c r="E33" s="7">
        <f t="shared" ca="1" si="22"/>
        <v>126</v>
      </c>
      <c r="F33" s="65">
        <f t="shared" ca="1" si="10"/>
        <v>0.47260921821653645</v>
      </c>
      <c r="G33" s="66" t="str">
        <f t="shared" ca="1" si="31"/>
        <v>Medium</v>
      </c>
      <c r="H33" s="7">
        <f t="shared" ca="1" si="32"/>
        <v>2</v>
      </c>
      <c r="I33" s="65">
        <f t="shared" ca="1" si="11"/>
        <v>0.76296687224549653</v>
      </c>
      <c r="J33" s="7" t="str">
        <f t="shared" ca="1" si="33"/>
        <v>Landing</v>
      </c>
      <c r="K33" s="7">
        <f t="shared" ca="1" si="23"/>
        <v>129</v>
      </c>
      <c r="L33" s="7">
        <f t="shared" ca="1" si="24"/>
        <v>135</v>
      </c>
      <c r="M33" s="7">
        <f t="shared" ca="1" si="25"/>
        <v>1</v>
      </c>
      <c r="N33" s="65">
        <f t="shared" ca="1" si="12"/>
        <v>0.33426250958088033</v>
      </c>
      <c r="O33" s="7">
        <f t="shared" ca="1" si="6"/>
        <v>6</v>
      </c>
      <c r="P33" s="7">
        <f t="shared" ca="1" si="26"/>
        <v>129</v>
      </c>
      <c r="Q33" s="7">
        <f t="shared" ca="1" si="27"/>
        <v>135</v>
      </c>
      <c r="R33" s="7">
        <f t="shared" ca="1" si="28"/>
        <v>135</v>
      </c>
      <c r="S33" s="7">
        <f t="shared" ca="1" si="29"/>
        <v>3</v>
      </c>
      <c r="T33" s="7">
        <f t="shared" ca="1" si="17"/>
        <v>0</v>
      </c>
      <c r="U33" s="7">
        <f t="shared" ca="1" si="18"/>
        <v>0</v>
      </c>
      <c r="V33" s="124">
        <f t="shared" ca="1" si="7"/>
        <v>44.619000000000007</v>
      </c>
      <c r="W33" s="124">
        <f t="shared" ca="1" si="8"/>
        <v>1200</v>
      </c>
      <c r="Z33" s="7">
        <f t="shared" ca="1" si="19"/>
        <v>0</v>
      </c>
      <c r="AA33" s="7">
        <f t="shared" ca="1" si="20"/>
        <v>1</v>
      </c>
      <c r="AB33" s="7">
        <f t="shared" ca="1" si="21"/>
        <v>0</v>
      </c>
    </row>
    <row r="34" spans="2:28">
      <c r="B34" s="7">
        <v>20</v>
      </c>
      <c r="C34" s="65">
        <f t="shared" ca="1" si="9"/>
        <v>0.8804963606982672</v>
      </c>
      <c r="D34" s="7">
        <f t="shared" ca="1" si="30"/>
        <v>12</v>
      </c>
      <c r="E34" s="7">
        <f t="shared" ca="1" si="22"/>
        <v>138</v>
      </c>
      <c r="F34" s="65">
        <f t="shared" ca="1" si="10"/>
        <v>0.43306125418436703</v>
      </c>
      <c r="G34" s="66" t="str">
        <f t="shared" ca="1" si="31"/>
        <v>Medium</v>
      </c>
      <c r="H34" s="7">
        <f t="shared" ca="1" si="32"/>
        <v>2</v>
      </c>
      <c r="I34" s="65">
        <f t="shared" ca="1" si="11"/>
        <v>0.24631883543027144</v>
      </c>
      <c r="J34" s="7" t="str">
        <f t="shared" ca="1" si="33"/>
        <v>Take-Off</v>
      </c>
      <c r="K34" s="7">
        <f t="shared" ca="1" si="23"/>
        <v>135</v>
      </c>
      <c r="L34" s="7">
        <f t="shared" ca="1" si="24"/>
        <v>135</v>
      </c>
      <c r="M34" s="7">
        <f t="shared" ca="1" si="25"/>
        <v>1</v>
      </c>
      <c r="N34" s="65">
        <f t="shared" ca="1" si="12"/>
        <v>0.74736254207155028</v>
      </c>
      <c r="O34" s="7">
        <f t="shared" ca="1" si="6"/>
        <v>9</v>
      </c>
      <c r="P34" s="7">
        <f t="shared" ca="1" si="26"/>
        <v>138</v>
      </c>
      <c r="Q34" s="7">
        <f t="shared" ca="1" si="27"/>
        <v>147</v>
      </c>
      <c r="R34" s="7">
        <f t="shared" ca="1" si="28"/>
        <v>135</v>
      </c>
      <c r="S34" s="7">
        <f t="shared" ca="1" si="29"/>
        <v>0</v>
      </c>
      <c r="T34" s="7">
        <f t="shared" ca="1" si="17"/>
        <v>3</v>
      </c>
      <c r="U34" s="7">
        <f t="shared" ca="1" si="18"/>
        <v>0</v>
      </c>
      <c r="V34" s="124">
        <f t="shared" ca="1" si="7"/>
        <v>0</v>
      </c>
      <c r="W34" s="124">
        <f t="shared" ca="1" si="8"/>
        <v>1200</v>
      </c>
      <c r="Z34" s="7">
        <f t="shared" ca="1" si="19"/>
        <v>0</v>
      </c>
      <c r="AA34" s="7">
        <f t="shared" ca="1" si="20"/>
        <v>1</v>
      </c>
      <c r="AB34" s="7">
        <f t="shared" ca="1" si="21"/>
        <v>0</v>
      </c>
    </row>
    <row r="35" spans="2:28">
      <c r="B35" s="7">
        <v>21</v>
      </c>
      <c r="C35" s="65">
        <f t="shared" ca="1" si="9"/>
        <v>0.81238689029756994</v>
      </c>
      <c r="D35" s="7">
        <f t="shared" ca="1" si="30"/>
        <v>12</v>
      </c>
      <c r="E35" s="7">
        <f t="shared" ca="1" si="22"/>
        <v>150</v>
      </c>
      <c r="F35" s="65">
        <f t="shared" ca="1" si="10"/>
        <v>0.66782436482037477</v>
      </c>
      <c r="G35" s="66" t="str">
        <f t="shared" ca="1" si="31"/>
        <v>Medium</v>
      </c>
      <c r="H35" s="7">
        <f t="shared" ca="1" si="32"/>
        <v>2</v>
      </c>
      <c r="I35" s="65">
        <f t="shared" ca="1" si="11"/>
        <v>0.10463824540522659</v>
      </c>
      <c r="J35" s="7" t="str">
        <f t="shared" ca="1" si="33"/>
        <v>Take-Off</v>
      </c>
      <c r="K35" s="7">
        <f t="shared" ca="1" si="23"/>
        <v>147</v>
      </c>
      <c r="L35" s="7">
        <f t="shared" ca="1" si="24"/>
        <v>135</v>
      </c>
      <c r="M35" s="7">
        <f t="shared" ca="1" si="25"/>
        <v>2</v>
      </c>
      <c r="N35" s="65">
        <f t="shared" ca="1" si="12"/>
        <v>0.23951882870926933</v>
      </c>
      <c r="O35" s="7">
        <f t="shared" ca="1" si="6"/>
        <v>6</v>
      </c>
      <c r="P35" s="7">
        <f t="shared" ca="1" si="26"/>
        <v>150</v>
      </c>
      <c r="Q35" s="7">
        <f t="shared" ca="1" si="27"/>
        <v>147</v>
      </c>
      <c r="R35" s="7">
        <f t="shared" ca="1" si="28"/>
        <v>156</v>
      </c>
      <c r="S35" s="7">
        <f t="shared" ca="1" si="29"/>
        <v>0</v>
      </c>
      <c r="T35" s="7">
        <f t="shared" ca="1" si="17"/>
        <v>0</v>
      </c>
      <c r="U35" s="7">
        <f t="shared" ca="1" si="18"/>
        <v>15</v>
      </c>
      <c r="V35" s="124">
        <f t="shared" ca="1" si="7"/>
        <v>0</v>
      </c>
      <c r="W35" s="124">
        <f t="shared" ca="1" si="8"/>
        <v>1200</v>
      </c>
      <c r="Z35" s="7">
        <f t="shared" ca="1" si="19"/>
        <v>0</v>
      </c>
      <c r="AA35" s="7">
        <f t="shared" ca="1" si="20"/>
        <v>1</v>
      </c>
      <c r="AB35" s="7">
        <f t="shared" ca="1" si="21"/>
        <v>0</v>
      </c>
    </row>
    <row r="36" spans="2:28">
      <c r="B36" s="7">
        <v>22</v>
      </c>
      <c r="C36" s="65">
        <f t="shared" ca="1" si="9"/>
        <v>0.10819675654067973</v>
      </c>
      <c r="D36" s="7">
        <f t="shared" ca="1" si="30"/>
        <v>6</v>
      </c>
      <c r="E36" s="7">
        <f t="shared" ca="1" si="22"/>
        <v>156</v>
      </c>
      <c r="F36" s="65">
        <f t="shared" ca="1" si="10"/>
        <v>0.40197652381476567</v>
      </c>
      <c r="G36" s="66" t="str">
        <f t="shared" ca="1" si="31"/>
        <v>Medium</v>
      </c>
      <c r="H36" s="7">
        <f t="shared" ca="1" si="32"/>
        <v>2</v>
      </c>
      <c r="I36" s="65">
        <f t="shared" ca="1" si="11"/>
        <v>0.97225869880619442</v>
      </c>
      <c r="J36" s="7" t="str">
        <f t="shared" ca="1" si="33"/>
        <v>Landing</v>
      </c>
      <c r="K36" s="7">
        <f t="shared" ca="1" si="23"/>
        <v>147</v>
      </c>
      <c r="L36" s="7">
        <f t="shared" ca="1" si="24"/>
        <v>156</v>
      </c>
      <c r="M36" s="7">
        <f t="shared" ca="1" si="25"/>
        <v>1</v>
      </c>
      <c r="N36" s="65">
        <f t="shared" ca="1" si="12"/>
        <v>0.6869611892972548</v>
      </c>
      <c r="O36" s="7">
        <f t="shared" ca="1" si="6"/>
        <v>9</v>
      </c>
      <c r="P36" s="7">
        <f t="shared" ca="1" si="26"/>
        <v>156</v>
      </c>
      <c r="Q36" s="7">
        <f t="shared" ca="1" si="27"/>
        <v>165</v>
      </c>
      <c r="R36" s="7">
        <f t="shared" ca="1" si="28"/>
        <v>156</v>
      </c>
      <c r="S36" s="7">
        <f t="shared" ca="1" si="29"/>
        <v>0</v>
      </c>
      <c r="T36" s="7">
        <f t="shared" ca="1" si="17"/>
        <v>9</v>
      </c>
      <c r="U36" s="7">
        <f t="shared" ca="1" si="18"/>
        <v>0</v>
      </c>
      <c r="V36" s="124">
        <f t="shared" ca="1" si="7"/>
        <v>0</v>
      </c>
      <c r="W36" s="124">
        <f t="shared" ca="1" si="8"/>
        <v>1200</v>
      </c>
      <c r="Z36" s="7">
        <f t="shared" ca="1" si="19"/>
        <v>0</v>
      </c>
      <c r="AA36" s="7">
        <f t="shared" ca="1" si="20"/>
        <v>1</v>
      </c>
      <c r="AB36" s="7">
        <f t="shared" ca="1" si="21"/>
        <v>0</v>
      </c>
    </row>
    <row r="37" spans="2:28">
      <c r="B37" s="7">
        <v>23</v>
      </c>
      <c r="C37" s="65">
        <f t="shared" ca="1" si="9"/>
        <v>0.2329448218353849</v>
      </c>
      <c r="D37" s="7">
        <f t="shared" ca="1" si="30"/>
        <v>6</v>
      </c>
      <c r="E37" s="7">
        <f t="shared" ca="1" si="22"/>
        <v>162</v>
      </c>
      <c r="F37" s="65">
        <f t="shared" ca="1" si="10"/>
        <v>0.93476949850823121</v>
      </c>
      <c r="G37" s="66" t="str">
        <f t="shared" ca="1" si="31"/>
        <v>Small</v>
      </c>
      <c r="H37" s="7">
        <f t="shared" ca="1" si="32"/>
        <v>3</v>
      </c>
      <c r="I37" s="65">
        <f t="shared" ca="1" si="11"/>
        <v>0.31405526113079452</v>
      </c>
      <c r="J37" s="7" t="str">
        <f t="shared" ca="1" si="33"/>
        <v>Take-Off</v>
      </c>
      <c r="K37" s="7">
        <f t="shared" ca="1" si="23"/>
        <v>165</v>
      </c>
      <c r="L37" s="7">
        <f t="shared" ca="1" si="24"/>
        <v>156</v>
      </c>
      <c r="M37" s="7">
        <f t="shared" ca="1" si="25"/>
        <v>2</v>
      </c>
      <c r="N37" s="65">
        <f t="shared" ca="1" si="12"/>
        <v>0.85394247969612447</v>
      </c>
      <c r="O37" s="7">
        <f t="shared" ca="1" si="6"/>
        <v>9</v>
      </c>
      <c r="P37" s="7">
        <f t="shared" ca="1" si="26"/>
        <v>162</v>
      </c>
      <c r="Q37" s="7">
        <f t="shared" ca="1" si="27"/>
        <v>165</v>
      </c>
      <c r="R37" s="7">
        <f t="shared" ca="1" si="28"/>
        <v>171</v>
      </c>
      <c r="S37" s="7">
        <f t="shared" ca="1" si="29"/>
        <v>0</v>
      </c>
      <c r="T37" s="7">
        <f t="shared" ca="1" si="17"/>
        <v>0</v>
      </c>
      <c r="U37" s="7">
        <f t="shared" ca="1" si="18"/>
        <v>6</v>
      </c>
      <c r="V37" s="124">
        <f t="shared" ca="1" si="7"/>
        <v>0</v>
      </c>
      <c r="W37" s="124">
        <f t="shared" ca="1" si="8"/>
        <v>850</v>
      </c>
      <c r="Z37" s="7">
        <f t="shared" ca="1" si="19"/>
        <v>0</v>
      </c>
      <c r="AA37" s="7">
        <f t="shared" ca="1" si="20"/>
        <v>0</v>
      </c>
      <c r="AB37" s="7">
        <f t="shared" ca="1" si="21"/>
        <v>1</v>
      </c>
    </row>
    <row r="38" spans="2:28">
      <c r="B38" s="7">
        <v>24</v>
      </c>
      <c r="C38" s="65">
        <f t="shared" ca="1" si="9"/>
        <v>0.91340081280729279</v>
      </c>
      <c r="D38" s="7">
        <f t="shared" ca="1" si="30"/>
        <v>12</v>
      </c>
      <c r="E38" s="7">
        <f t="shared" ca="1" si="22"/>
        <v>174</v>
      </c>
      <c r="F38" s="65">
        <f t="shared" ca="1" si="10"/>
        <v>0.49255162019011578</v>
      </c>
      <c r="G38" s="66" t="str">
        <f t="shared" ca="1" si="31"/>
        <v>Medium</v>
      </c>
      <c r="H38" s="7">
        <f t="shared" ca="1" si="32"/>
        <v>2</v>
      </c>
      <c r="I38" s="65">
        <f t="shared" ca="1" si="11"/>
        <v>0.77034239073419952</v>
      </c>
      <c r="J38" s="7" t="str">
        <f t="shared" ca="1" si="33"/>
        <v>Landing</v>
      </c>
      <c r="K38" s="7">
        <f t="shared" ca="1" si="23"/>
        <v>165</v>
      </c>
      <c r="L38" s="7">
        <f t="shared" ca="1" si="24"/>
        <v>171</v>
      </c>
      <c r="M38" s="7">
        <f t="shared" ca="1" si="25"/>
        <v>1</v>
      </c>
      <c r="N38" s="65">
        <f t="shared" ca="1" si="12"/>
        <v>0.36728705300591091</v>
      </c>
      <c r="O38" s="7">
        <f t="shared" ca="1" si="6"/>
        <v>9</v>
      </c>
      <c r="P38" s="7">
        <f t="shared" ca="1" si="26"/>
        <v>174</v>
      </c>
      <c r="Q38" s="7">
        <f t="shared" ca="1" si="27"/>
        <v>183</v>
      </c>
      <c r="R38" s="7">
        <f t="shared" ca="1" si="28"/>
        <v>171</v>
      </c>
      <c r="S38" s="7">
        <f t="shared" ca="1" si="29"/>
        <v>0</v>
      </c>
      <c r="T38" s="7">
        <f t="shared" ca="1" si="17"/>
        <v>9</v>
      </c>
      <c r="U38" s="7">
        <f t="shared" ca="1" si="18"/>
        <v>0</v>
      </c>
      <c r="V38" s="124">
        <f t="shared" ca="1" si="7"/>
        <v>0</v>
      </c>
      <c r="W38" s="124">
        <f t="shared" ca="1" si="8"/>
        <v>1200</v>
      </c>
      <c r="Z38" s="7">
        <f t="shared" ca="1" si="19"/>
        <v>0</v>
      </c>
      <c r="AA38" s="7">
        <f t="shared" ca="1" si="20"/>
        <v>1</v>
      </c>
      <c r="AB38" s="7">
        <f t="shared" ca="1" si="21"/>
        <v>0</v>
      </c>
    </row>
    <row r="39" spans="2:28">
      <c r="B39" s="7">
        <v>25</v>
      </c>
      <c r="C39" s="65">
        <f t="shared" ca="1" si="9"/>
        <v>0.95262813713783567</v>
      </c>
      <c r="D39" s="7">
        <f t="shared" ca="1" si="30"/>
        <v>12</v>
      </c>
      <c r="E39" s="7">
        <f t="shared" ca="1" si="22"/>
        <v>186</v>
      </c>
      <c r="F39" s="65">
        <f t="shared" ca="1" si="10"/>
        <v>0.4949030484330782</v>
      </c>
      <c r="G39" s="66" t="str">
        <f t="shared" ca="1" si="31"/>
        <v>Medium</v>
      </c>
      <c r="H39" s="7">
        <f t="shared" ca="1" si="32"/>
        <v>2</v>
      </c>
      <c r="I39" s="65">
        <f t="shared" ca="1" si="11"/>
        <v>0.92685536001459257</v>
      </c>
      <c r="J39" s="7" t="str">
        <f t="shared" ca="1" si="33"/>
        <v>Landing</v>
      </c>
      <c r="K39" s="7">
        <f t="shared" ca="1" si="23"/>
        <v>183</v>
      </c>
      <c r="L39" s="7">
        <f t="shared" ca="1" si="24"/>
        <v>171</v>
      </c>
      <c r="M39" s="7">
        <f t="shared" ca="1" si="25"/>
        <v>2</v>
      </c>
      <c r="N39" s="65">
        <f t="shared" ca="1" si="12"/>
        <v>5.8607371929496166E-2</v>
      </c>
      <c r="O39" s="7">
        <f t="shared" ca="1" si="6"/>
        <v>6</v>
      </c>
      <c r="P39" s="7">
        <f t="shared" ca="1" si="26"/>
        <v>186</v>
      </c>
      <c r="Q39" s="7">
        <f t="shared" ca="1" si="27"/>
        <v>183</v>
      </c>
      <c r="R39" s="7">
        <f t="shared" ca="1" si="28"/>
        <v>192</v>
      </c>
      <c r="S39" s="7">
        <f t="shared" ca="1" si="29"/>
        <v>0</v>
      </c>
      <c r="T39" s="7">
        <f t="shared" ca="1" si="17"/>
        <v>0</v>
      </c>
      <c r="U39" s="7">
        <f t="shared" ca="1" si="18"/>
        <v>15</v>
      </c>
      <c r="V39" s="124">
        <f t="shared" ca="1" si="7"/>
        <v>0</v>
      </c>
      <c r="W39" s="124">
        <f t="shared" ca="1" si="8"/>
        <v>1200</v>
      </c>
      <c r="Z39" s="7">
        <f t="shared" ca="1" si="19"/>
        <v>0</v>
      </c>
      <c r="AA39" s="7">
        <f t="shared" ca="1" si="20"/>
        <v>1</v>
      </c>
      <c r="AB39" s="7">
        <f t="shared" ca="1" si="21"/>
        <v>0</v>
      </c>
    </row>
    <row r="40" spans="2:28">
      <c r="B40" s="7">
        <v>26</v>
      </c>
      <c r="C40" s="65">
        <f t="shared" ca="1" si="9"/>
        <v>0.86981632468593895</v>
      </c>
      <c r="D40" s="7">
        <f t="shared" ca="1" si="30"/>
        <v>12</v>
      </c>
      <c r="E40" s="7">
        <f t="shared" ca="1" si="22"/>
        <v>198</v>
      </c>
      <c r="F40" s="65">
        <f t="shared" ca="1" si="10"/>
        <v>0.58538506577133709</v>
      </c>
      <c r="G40" s="66" t="str">
        <f t="shared" ca="1" si="31"/>
        <v>Medium</v>
      </c>
      <c r="H40" s="7">
        <f t="shared" ca="1" si="32"/>
        <v>2</v>
      </c>
      <c r="I40" s="65">
        <f t="shared" ca="1" si="11"/>
        <v>0.9198613508178175</v>
      </c>
      <c r="J40" s="7" t="str">
        <f t="shared" ca="1" si="33"/>
        <v>Landing</v>
      </c>
      <c r="K40" s="7">
        <f t="shared" ca="1" si="23"/>
        <v>183</v>
      </c>
      <c r="L40" s="7">
        <f t="shared" ca="1" si="24"/>
        <v>192</v>
      </c>
      <c r="M40" s="7">
        <f t="shared" ca="1" si="25"/>
        <v>1</v>
      </c>
      <c r="N40" s="65">
        <f t="shared" ca="1" si="12"/>
        <v>0.21878702324555843</v>
      </c>
      <c r="O40" s="7">
        <f t="shared" ca="1" si="6"/>
        <v>6</v>
      </c>
      <c r="P40" s="7">
        <f t="shared" ca="1" si="26"/>
        <v>198</v>
      </c>
      <c r="Q40" s="7">
        <f t="shared" ca="1" si="27"/>
        <v>204</v>
      </c>
      <c r="R40" s="7">
        <f t="shared" ca="1" si="28"/>
        <v>192</v>
      </c>
      <c r="S40" s="7">
        <f t="shared" ca="1" si="29"/>
        <v>0</v>
      </c>
      <c r="T40" s="7">
        <f t="shared" ca="1" si="17"/>
        <v>15</v>
      </c>
      <c r="U40" s="7">
        <f t="shared" ca="1" si="18"/>
        <v>0</v>
      </c>
      <c r="V40" s="124">
        <f t="shared" ca="1" si="7"/>
        <v>0</v>
      </c>
      <c r="W40" s="124">
        <f t="shared" ca="1" si="8"/>
        <v>1200</v>
      </c>
      <c r="Z40" s="7">
        <f t="shared" ca="1" si="19"/>
        <v>0</v>
      </c>
      <c r="AA40" s="7">
        <f t="shared" ca="1" si="20"/>
        <v>1</v>
      </c>
      <c r="AB40" s="7">
        <f t="shared" ca="1" si="21"/>
        <v>0</v>
      </c>
    </row>
    <row r="41" spans="2:28">
      <c r="B41" s="7">
        <v>27</v>
      </c>
      <c r="C41" s="65">
        <f t="shared" ca="1" si="9"/>
        <v>0.71856590762930161</v>
      </c>
      <c r="D41" s="7">
        <f t="shared" ca="1" si="30"/>
        <v>9</v>
      </c>
      <c r="E41" s="7">
        <f t="shared" ca="1" si="22"/>
        <v>207</v>
      </c>
      <c r="F41" s="65">
        <f t="shared" ca="1" si="10"/>
        <v>0.43997039540859761</v>
      </c>
      <c r="G41" s="66" t="str">
        <f t="shared" ca="1" si="31"/>
        <v>Medium</v>
      </c>
      <c r="H41" s="7">
        <f t="shared" ca="1" si="32"/>
        <v>2</v>
      </c>
      <c r="I41" s="65">
        <f t="shared" ca="1" si="11"/>
        <v>0.42775274684547027</v>
      </c>
      <c r="J41" s="7" t="str">
        <f t="shared" ca="1" si="33"/>
        <v>Take-Off</v>
      </c>
      <c r="K41" s="7">
        <f t="shared" ca="1" si="23"/>
        <v>204</v>
      </c>
      <c r="L41" s="7">
        <f t="shared" ca="1" si="24"/>
        <v>192</v>
      </c>
      <c r="M41" s="7">
        <f t="shared" ca="1" si="25"/>
        <v>2</v>
      </c>
      <c r="N41" s="65">
        <f t="shared" ca="1" si="12"/>
        <v>0.12165108430736171</v>
      </c>
      <c r="O41" s="7">
        <f t="shared" ca="1" si="6"/>
        <v>6</v>
      </c>
      <c r="P41" s="7">
        <f t="shared" ca="1" si="26"/>
        <v>207</v>
      </c>
      <c r="Q41" s="7">
        <f t="shared" ca="1" si="27"/>
        <v>204</v>
      </c>
      <c r="R41" s="7">
        <f t="shared" ca="1" si="28"/>
        <v>213</v>
      </c>
      <c r="S41" s="7">
        <f t="shared" ca="1" si="29"/>
        <v>0</v>
      </c>
      <c r="T41" s="7">
        <f t="shared" ca="1" si="17"/>
        <v>0</v>
      </c>
      <c r="U41" s="7">
        <f t="shared" ca="1" si="18"/>
        <v>15</v>
      </c>
      <c r="V41" s="124">
        <f t="shared" ca="1" si="7"/>
        <v>0</v>
      </c>
      <c r="W41" s="124">
        <f t="shared" ca="1" si="8"/>
        <v>1200</v>
      </c>
      <c r="Z41" s="7">
        <f t="shared" ca="1" si="19"/>
        <v>0</v>
      </c>
      <c r="AA41" s="7">
        <f t="shared" ca="1" si="20"/>
        <v>1</v>
      </c>
      <c r="AB41" s="7">
        <f t="shared" ca="1" si="21"/>
        <v>0</v>
      </c>
    </row>
    <row r="42" spans="2:28">
      <c r="B42" s="7">
        <v>28</v>
      </c>
      <c r="C42" s="65">
        <f t="shared" ca="1" si="9"/>
        <v>0.89019965474033369</v>
      </c>
      <c r="D42" s="7">
        <f t="shared" ca="1" si="30"/>
        <v>12</v>
      </c>
      <c r="E42" s="7">
        <f t="shared" ca="1" si="22"/>
        <v>219</v>
      </c>
      <c r="F42" s="65">
        <f t="shared" ca="1" si="10"/>
        <v>0.6462162746357526</v>
      </c>
      <c r="G42" s="66" t="str">
        <f t="shared" ca="1" si="31"/>
        <v>Medium</v>
      </c>
      <c r="H42" s="7">
        <f t="shared" ca="1" si="32"/>
        <v>2</v>
      </c>
      <c r="I42" s="65">
        <f t="shared" ca="1" si="11"/>
        <v>0.11597118296826958</v>
      </c>
      <c r="J42" s="7" t="str">
        <f t="shared" ca="1" si="33"/>
        <v>Take-Off</v>
      </c>
      <c r="K42" s="7">
        <f t="shared" ca="1" si="23"/>
        <v>204</v>
      </c>
      <c r="L42" s="7">
        <f t="shared" ca="1" si="24"/>
        <v>213</v>
      </c>
      <c r="M42" s="7">
        <f t="shared" ca="1" si="25"/>
        <v>1</v>
      </c>
      <c r="N42" s="65">
        <f t="shared" ca="1" si="12"/>
        <v>0.52336637385488372</v>
      </c>
      <c r="O42" s="7">
        <f t="shared" ca="1" si="6"/>
        <v>9</v>
      </c>
      <c r="P42" s="7">
        <f t="shared" ca="1" si="26"/>
        <v>219</v>
      </c>
      <c r="Q42" s="7">
        <f t="shared" ca="1" si="27"/>
        <v>228</v>
      </c>
      <c r="R42" s="7">
        <f t="shared" ca="1" si="28"/>
        <v>213</v>
      </c>
      <c r="S42" s="7">
        <f t="shared" ca="1" si="29"/>
        <v>0</v>
      </c>
      <c r="T42" s="7">
        <f t="shared" ca="1" si="17"/>
        <v>15</v>
      </c>
      <c r="U42" s="7">
        <f t="shared" ca="1" si="18"/>
        <v>0</v>
      </c>
      <c r="V42" s="124">
        <f t="shared" ca="1" si="7"/>
        <v>0</v>
      </c>
      <c r="W42" s="124">
        <f t="shared" ca="1" si="8"/>
        <v>1200</v>
      </c>
      <c r="Z42" s="7">
        <f t="shared" ca="1" si="19"/>
        <v>0</v>
      </c>
      <c r="AA42" s="7">
        <f t="shared" ca="1" si="20"/>
        <v>1</v>
      </c>
      <c r="AB42" s="7">
        <f t="shared" ca="1" si="21"/>
        <v>0</v>
      </c>
    </row>
    <row r="43" spans="2:28">
      <c r="B43" s="7">
        <v>29</v>
      </c>
      <c r="C43" s="65">
        <f t="shared" ca="1" si="9"/>
        <v>0.11591211154186076</v>
      </c>
      <c r="D43" s="7">
        <f t="shared" ca="1" si="30"/>
        <v>6</v>
      </c>
      <c r="E43" s="7">
        <f t="shared" ca="1" si="22"/>
        <v>225</v>
      </c>
      <c r="F43" s="65">
        <f t="shared" ca="1" si="10"/>
        <v>0.14419130319898654</v>
      </c>
      <c r="G43" s="66" t="str">
        <f t="shared" ca="1" si="31"/>
        <v>Jumbo</v>
      </c>
      <c r="H43" s="7">
        <f t="shared" ca="1" si="32"/>
        <v>1</v>
      </c>
      <c r="I43" s="65">
        <f t="shared" ca="1" si="11"/>
        <v>0.71575712966756644</v>
      </c>
      <c r="J43" s="7" t="str">
        <f t="shared" ca="1" si="33"/>
        <v>Landing</v>
      </c>
      <c r="K43" s="7">
        <f t="shared" ca="1" si="23"/>
        <v>228</v>
      </c>
      <c r="L43" s="7">
        <f t="shared" ca="1" si="24"/>
        <v>213</v>
      </c>
      <c r="M43" s="7">
        <f t="shared" ca="1" si="25"/>
        <v>2</v>
      </c>
      <c r="N43" s="65">
        <f t="shared" ca="1" si="12"/>
        <v>0.2344917350619814</v>
      </c>
      <c r="O43" s="7">
        <f t="shared" ca="1" si="6"/>
        <v>9</v>
      </c>
      <c r="P43" s="7">
        <f t="shared" ca="1" si="26"/>
        <v>225</v>
      </c>
      <c r="Q43" s="7">
        <f t="shared" ca="1" si="27"/>
        <v>228</v>
      </c>
      <c r="R43" s="7">
        <f t="shared" ca="1" si="28"/>
        <v>234</v>
      </c>
      <c r="S43" s="7">
        <f t="shared" ca="1" si="29"/>
        <v>0</v>
      </c>
      <c r="T43" s="7">
        <f t="shared" ca="1" si="17"/>
        <v>0</v>
      </c>
      <c r="U43" s="7">
        <f t="shared" ca="1" si="18"/>
        <v>12</v>
      </c>
      <c r="V43" s="124">
        <f t="shared" ca="1" si="7"/>
        <v>0</v>
      </c>
      <c r="W43" s="124">
        <f t="shared" ca="1" si="8"/>
        <v>1600</v>
      </c>
      <c r="Z43" s="7">
        <f t="shared" ca="1" si="19"/>
        <v>1</v>
      </c>
      <c r="AA43" s="7">
        <f t="shared" ca="1" si="20"/>
        <v>0</v>
      </c>
      <c r="AB43" s="7">
        <f t="shared" ca="1" si="21"/>
        <v>0</v>
      </c>
    </row>
    <row r="44" spans="2:28">
      <c r="B44" s="7">
        <v>30</v>
      </c>
      <c r="C44" s="65">
        <f t="shared" ca="1" si="9"/>
        <v>0.40974293748821999</v>
      </c>
      <c r="D44" s="7">
        <f t="shared" ca="1" si="30"/>
        <v>6</v>
      </c>
      <c r="E44" s="7">
        <f t="shared" ca="1" si="22"/>
        <v>231</v>
      </c>
      <c r="F44" s="65">
        <f t="shared" ca="1" si="10"/>
        <v>0.77274337091718215</v>
      </c>
      <c r="G44" s="66" t="str">
        <f t="shared" ca="1" si="31"/>
        <v>Medium</v>
      </c>
      <c r="H44" s="7">
        <f t="shared" ca="1" si="32"/>
        <v>2</v>
      </c>
      <c r="I44" s="65">
        <f t="shared" ca="1" si="11"/>
        <v>0.94095871364943462</v>
      </c>
      <c r="J44" s="7" t="str">
        <f t="shared" ca="1" si="33"/>
        <v>Landing</v>
      </c>
      <c r="K44" s="7">
        <f t="shared" ca="1" si="23"/>
        <v>228</v>
      </c>
      <c r="L44" s="7">
        <f t="shared" ca="1" si="24"/>
        <v>234</v>
      </c>
      <c r="M44" s="7">
        <f t="shared" ca="1" si="25"/>
        <v>1</v>
      </c>
      <c r="N44" s="65">
        <f t="shared" ca="1" si="12"/>
        <v>0.55077693621697077</v>
      </c>
      <c r="O44" s="7">
        <f t="shared" ca="1" si="6"/>
        <v>9</v>
      </c>
      <c r="P44" s="7">
        <f t="shared" ca="1" si="26"/>
        <v>231</v>
      </c>
      <c r="Q44" s="7">
        <f t="shared" ca="1" si="27"/>
        <v>240</v>
      </c>
      <c r="R44" s="7">
        <f t="shared" ca="1" si="28"/>
        <v>234</v>
      </c>
      <c r="S44" s="7">
        <f t="shared" ca="1" si="29"/>
        <v>0</v>
      </c>
      <c r="T44" s="7">
        <f t="shared" ca="1" si="17"/>
        <v>3</v>
      </c>
      <c r="U44" s="7">
        <f t="shared" ca="1" si="18"/>
        <v>0</v>
      </c>
      <c r="V44" s="124">
        <f t="shared" ca="1" si="7"/>
        <v>0</v>
      </c>
      <c r="W44" s="124">
        <f t="shared" ca="1" si="8"/>
        <v>1200</v>
      </c>
      <c r="Z44" s="7">
        <f t="shared" ca="1" si="19"/>
        <v>0</v>
      </c>
      <c r="AA44" s="7">
        <f t="shared" ca="1" si="20"/>
        <v>1</v>
      </c>
      <c r="AB44" s="7">
        <f t="shared" ca="1" si="21"/>
        <v>0</v>
      </c>
    </row>
    <row r="45" spans="2:28">
      <c r="B45" s="7">
        <v>31</v>
      </c>
      <c r="C45" s="65">
        <f t="shared" ca="1" si="9"/>
        <v>0.67678491076999114</v>
      </c>
      <c r="D45" s="7">
        <f t="shared" ca="1" si="30"/>
        <v>9</v>
      </c>
      <c r="E45" s="7">
        <f t="shared" ca="1" si="22"/>
        <v>240</v>
      </c>
      <c r="F45" s="65">
        <f t="shared" ca="1" si="10"/>
        <v>0.36400539302058754</v>
      </c>
      <c r="G45" s="66" t="str">
        <f t="shared" ca="1" si="31"/>
        <v>Medium</v>
      </c>
      <c r="H45" s="7">
        <f t="shared" ca="1" si="32"/>
        <v>2</v>
      </c>
      <c r="I45" s="65">
        <f t="shared" ca="1" si="11"/>
        <v>0.95937960789463517</v>
      </c>
      <c r="J45" s="7" t="str">
        <f t="shared" ca="1" si="33"/>
        <v>Landing</v>
      </c>
      <c r="K45" s="7">
        <f t="shared" ca="1" si="23"/>
        <v>240</v>
      </c>
      <c r="L45" s="7">
        <f t="shared" ca="1" si="24"/>
        <v>234</v>
      </c>
      <c r="M45" s="7">
        <f t="shared" ca="1" si="25"/>
        <v>2</v>
      </c>
      <c r="N45" s="65">
        <f t="shared" ca="1" si="12"/>
        <v>0.5160565568642651</v>
      </c>
      <c r="O45" s="7">
        <f t="shared" ca="1" si="6"/>
        <v>9</v>
      </c>
      <c r="P45" s="7">
        <f t="shared" ca="1" si="26"/>
        <v>240</v>
      </c>
      <c r="Q45" s="7">
        <f t="shared" ca="1" si="27"/>
        <v>240</v>
      </c>
      <c r="R45" s="7">
        <f t="shared" ca="1" si="28"/>
        <v>249</v>
      </c>
      <c r="S45" s="7">
        <f t="shared" ca="1" si="29"/>
        <v>0</v>
      </c>
      <c r="T45" s="7">
        <f t="shared" ca="1" si="17"/>
        <v>0</v>
      </c>
      <c r="U45" s="7">
        <f t="shared" ca="1" si="18"/>
        <v>6</v>
      </c>
      <c r="V45" s="124">
        <f t="shared" ca="1" si="7"/>
        <v>0</v>
      </c>
      <c r="W45" s="124">
        <f t="shared" ca="1" si="8"/>
        <v>1200</v>
      </c>
      <c r="Z45" s="7">
        <f t="shared" ca="1" si="19"/>
        <v>0</v>
      </c>
      <c r="AA45" s="7">
        <f t="shared" ca="1" si="20"/>
        <v>1</v>
      </c>
      <c r="AB45" s="7">
        <f t="shared" ca="1" si="21"/>
        <v>0</v>
      </c>
    </row>
    <row r="46" spans="2:28">
      <c r="B46" s="7">
        <v>32</v>
      </c>
      <c r="C46" s="65">
        <f t="shared" ca="1" si="9"/>
        <v>6.6670660894112888E-2</v>
      </c>
      <c r="D46" s="7">
        <f t="shared" ca="1" si="30"/>
        <v>0</v>
      </c>
      <c r="E46" s="7">
        <f t="shared" ca="1" si="22"/>
        <v>240</v>
      </c>
      <c r="F46" s="65">
        <f t="shared" ca="1" si="10"/>
        <v>0.37552386252775094</v>
      </c>
      <c r="G46" s="66" t="str">
        <f t="shared" ca="1" si="31"/>
        <v>Medium</v>
      </c>
      <c r="H46" s="7">
        <f t="shared" ca="1" si="32"/>
        <v>2</v>
      </c>
      <c r="I46" s="65">
        <f t="shared" ca="1" si="11"/>
        <v>0.73974802245559268</v>
      </c>
      <c r="J46" s="7" t="str">
        <f t="shared" ca="1" si="33"/>
        <v>Landing</v>
      </c>
      <c r="K46" s="7">
        <f t="shared" ca="1" si="23"/>
        <v>240</v>
      </c>
      <c r="L46" s="7">
        <f t="shared" ca="1" si="24"/>
        <v>249</v>
      </c>
      <c r="M46" s="7">
        <f t="shared" ca="1" si="25"/>
        <v>1</v>
      </c>
      <c r="N46" s="65">
        <f t="shared" ca="1" si="12"/>
        <v>0.5721967195437373</v>
      </c>
      <c r="O46" s="7">
        <f t="shared" ca="1" si="6"/>
        <v>9</v>
      </c>
      <c r="P46" s="7">
        <f t="shared" ca="1" si="26"/>
        <v>240</v>
      </c>
      <c r="Q46" s="7">
        <f t="shared" ca="1" si="27"/>
        <v>249</v>
      </c>
      <c r="R46" s="7">
        <f t="shared" ca="1" si="28"/>
        <v>249</v>
      </c>
      <c r="S46" s="7">
        <f t="shared" ca="1" si="29"/>
        <v>0</v>
      </c>
      <c r="T46" s="7">
        <f t="shared" ca="1" si="17"/>
        <v>0</v>
      </c>
      <c r="U46" s="7">
        <f t="shared" ca="1" si="18"/>
        <v>0</v>
      </c>
      <c r="V46" s="124">
        <f t="shared" ca="1" si="7"/>
        <v>0</v>
      </c>
      <c r="W46" s="124">
        <f t="shared" ca="1" si="8"/>
        <v>1200</v>
      </c>
      <c r="Z46" s="7">
        <f t="shared" ca="1" si="19"/>
        <v>0</v>
      </c>
      <c r="AA46" s="7">
        <f t="shared" ca="1" si="20"/>
        <v>1</v>
      </c>
      <c r="AB46" s="7">
        <f t="shared" ca="1" si="21"/>
        <v>0</v>
      </c>
    </row>
    <row r="47" spans="2:28">
      <c r="B47" s="7">
        <v>33</v>
      </c>
      <c r="C47" s="65">
        <f t="shared" ca="1" si="9"/>
        <v>0.40818716974461089</v>
      </c>
      <c r="D47" s="7">
        <f t="shared" ca="1" si="30"/>
        <v>6</v>
      </c>
      <c r="E47" s="7">
        <f t="shared" ca="1" si="22"/>
        <v>246</v>
      </c>
      <c r="F47" s="65">
        <f t="shared" ca="1" si="10"/>
        <v>0.25138468141377202</v>
      </c>
      <c r="G47" s="66" t="str">
        <f t="shared" ca="1" si="31"/>
        <v>Jumbo</v>
      </c>
      <c r="H47" s="7">
        <f t="shared" ca="1" si="32"/>
        <v>1</v>
      </c>
      <c r="I47" s="65">
        <f t="shared" ca="1" si="11"/>
        <v>0.33737471470969549</v>
      </c>
      <c r="J47" s="7" t="str">
        <f t="shared" ca="1" si="33"/>
        <v>Take-Off</v>
      </c>
      <c r="K47" s="7">
        <f t="shared" ca="1" si="23"/>
        <v>249</v>
      </c>
      <c r="L47" s="7">
        <f t="shared" ca="1" si="24"/>
        <v>249</v>
      </c>
      <c r="M47" s="7">
        <f t="shared" ca="1" si="25"/>
        <v>1</v>
      </c>
      <c r="N47" s="65">
        <f t="shared" ca="1" si="12"/>
        <v>0.48698427582224035</v>
      </c>
      <c r="O47" s="7">
        <f t="shared" ref="O47:O78" ca="1" si="34">IF(H47=1, VLOOKUP(N47, jumbo_comp,3,TRUE), IF(H47=2, VLOOKUP(N47, mid_comp,3,TRUE), IF(H47=3, VLOOKUP(N47, small_comp, 3, TRUE))))</f>
        <v>9</v>
      </c>
      <c r="P47" s="7">
        <f t="shared" ca="1" si="26"/>
        <v>249</v>
      </c>
      <c r="Q47" s="7">
        <f t="shared" ca="1" si="27"/>
        <v>258</v>
      </c>
      <c r="R47" s="7">
        <f t="shared" ca="1" si="28"/>
        <v>249</v>
      </c>
      <c r="S47" s="7">
        <f t="shared" ca="1" si="29"/>
        <v>3</v>
      </c>
      <c r="T47" s="7">
        <f t="shared" ca="1" si="17"/>
        <v>0</v>
      </c>
      <c r="U47" s="7">
        <f t="shared" ca="1" si="18"/>
        <v>0</v>
      </c>
      <c r="V47" s="124">
        <f t="shared" ref="V47:V78" ca="1" si="35">S47*VLOOKUP(G47,fuel_cost,IF(J47="Landing",3,2),FALSE)</f>
        <v>65.441200000000009</v>
      </c>
      <c r="W47" s="124">
        <f t="shared" ref="W47:W78" ca="1" si="36">VLOOKUP(G47,service_fee,IF(J47="Landing",3,2),FALSE)</f>
        <v>1600</v>
      </c>
      <c r="Z47" s="7">
        <f t="shared" ca="1" si="19"/>
        <v>1</v>
      </c>
      <c r="AA47" s="7">
        <f t="shared" ca="1" si="20"/>
        <v>0</v>
      </c>
      <c r="AB47" s="7">
        <f t="shared" ca="1" si="21"/>
        <v>0</v>
      </c>
    </row>
    <row r="48" spans="2:28">
      <c r="B48" s="7">
        <v>34</v>
      </c>
      <c r="C48" s="65">
        <f t="shared" ca="1" si="9"/>
        <v>0.31670711417467867</v>
      </c>
      <c r="D48" s="7">
        <f t="shared" ca="1" si="30"/>
        <v>6</v>
      </c>
      <c r="E48" s="7">
        <f t="shared" ca="1" si="22"/>
        <v>252</v>
      </c>
      <c r="F48" s="65">
        <f t="shared" ca="1" si="10"/>
        <v>0.29164919633507502</v>
      </c>
      <c r="G48" s="66" t="str">
        <f t="shared" ca="1" si="31"/>
        <v>Jumbo</v>
      </c>
      <c r="H48" s="7">
        <f t="shared" ca="1" si="32"/>
        <v>1</v>
      </c>
      <c r="I48" s="65">
        <f t="shared" ca="1" si="11"/>
        <v>0.30293092452450776</v>
      </c>
      <c r="J48" s="7" t="str">
        <f t="shared" ca="1" si="33"/>
        <v>Take-Off</v>
      </c>
      <c r="K48" s="7">
        <f t="shared" ca="1" si="23"/>
        <v>258</v>
      </c>
      <c r="L48" s="7">
        <f t="shared" ca="1" si="24"/>
        <v>249</v>
      </c>
      <c r="M48" s="7">
        <f t="shared" ca="1" si="25"/>
        <v>2</v>
      </c>
      <c r="N48" s="65">
        <f t="shared" ca="1" si="12"/>
        <v>0.1922784515357685</v>
      </c>
      <c r="O48" s="7">
        <f t="shared" ca="1" si="34"/>
        <v>9</v>
      </c>
      <c r="P48" s="7">
        <f t="shared" ca="1" si="26"/>
        <v>252</v>
      </c>
      <c r="Q48" s="7">
        <f t="shared" ca="1" si="27"/>
        <v>258</v>
      </c>
      <c r="R48" s="7">
        <f t="shared" ca="1" si="28"/>
        <v>261</v>
      </c>
      <c r="S48" s="7">
        <f t="shared" ca="1" si="29"/>
        <v>0</v>
      </c>
      <c r="T48" s="7">
        <f t="shared" ca="1" si="17"/>
        <v>0</v>
      </c>
      <c r="U48" s="7">
        <f t="shared" ca="1" si="18"/>
        <v>3</v>
      </c>
      <c r="V48" s="124">
        <f t="shared" ca="1" si="35"/>
        <v>0</v>
      </c>
      <c r="W48" s="124">
        <f t="shared" ca="1" si="36"/>
        <v>1600</v>
      </c>
      <c r="Z48" s="7">
        <f t="shared" ca="1" si="19"/>
        <v>1</v>
      </c>
      <c r="AA48" s="7">
        <f t="shared" ca="1" si="20"/>
        <v>0</v>
      </c>
      <c r="AB48" s="7">
        <f t="shared" ca="1" si="21"/>
        <v>0</v>
      </c>
    </row>
    <row r="49" spans="2:28">
      <c r="B49" s="7">
        <v>35</v>
      </c>
      <c r="C49" s="65">
        <f t="shared" ca="1" si="9"/>
        <v>0.90915294190946105</v>
      </c>
      <c r="D49" s="7">
        <f t="shared" ca="1" si="30"/>
        <v>12</v>
      </c>
      <c r="E49" s="7">
        <f t="shared" ca="1" si="22"/>
        <v>264</v>
      </c>
      <c r="F49" s="65">
        <f t="shared" ca="1" si="10"/>
        <v>0.72871432483813547</v>
      </c>
      <c r="G49" s="66" t="str">
        <f t="shared" ca="1" si="31"/>
        <v>Medium</v>
      </c>
      <c r="H49" s="7">
        <f t="shared" ca="1" si="32"/>
        <v>2</v>
      </c>
      <c r="I49" s="65">
        <f t="shared" ca="1" si="11"/>
        <v>0.10643039516319142</v>
      </c>
      <c r="J49" s="7" t="str">
        <f t="shared" ca="1" si="33"/>
        <v>Take-Off</v>
      </c>
      <c r="K49" s="7">
        <f t="shared" ca="1" si="23"/>
        <v>258</v>
      </c>
      <c r="L49" s="7">
        <f t="shared" ca="1" si="24"/>
        <v>261</v>
      </c>
      <c r="M49" s="7">
        <f t="shared" ca="1" si="25"/>
        <v>1</v>
      </c>
      <c r="N49" s="65">
        <f t="shared" ca="1" si="12"/>
        <v>0.89636824693339512</v>
      </c>
      <c r="O49" s="7">
        <f t="shared" ca="1" si="34"/>
        <v>12</v>
      </c>
      <c r="P49" s="7">
        <f t="shared" ca="1" si="26"/>
        <v>264</v>
      </c>
      <c r="Q49" s="7">
        <f t="shared" ca="1" si="27"/>
        <v>276</v>
      </c>
      <c r="R49" s="7">
        <f t="shared" ca="1" si="28"/>
        <v>261</v>
      </c>
      <c r="S49" s="7">
        <f t="shared" ca="1" si="29"/>
        <v>0</v>
      </c>
      <c r="T49" s="7">
        <f t="shared" ca="1" si="17"/>
        <v>6</v>
      </c>
      <c r="U49" s="7">
        <f t="shared" ca="1" si="18"/>
        <v>0</v>
      </c>
      <c r="V49" s="124">
        <f t="shared" ca="1" si="35"/>
        <v>0</v>
      </c>
      <c r="W49" s="124">
        <f t="shared" ca="1" si="36"/>
        <v>1200</v>
      </c>
      <c r="Z49" s="7">
        <f t="shared" ca="1" si="19"/>
        <v>0</v>
      </c>
      <c r="AA49" s="7">
        <f t="shared" ca="1" si="20"/>
        <v>1</v>
      </c>
      <c r="AB49" s="7">
        <f t="shared" ca="1" si="21"/>
        <v>0</v>
      </c>
    </row>
    <row r="50" spans="2:28">
      <c r="B50" s="7">
        <v>36</v>
      </c>
      <c r="C50" s="65">
        <f t="shared" ca="1" si="9"/>
        <v>0.99560935576959064</v>
      </c>
      <c r="D50" s="7">
        <f t="shared" ca="1" si="30"/>
        <v>12</v>
      </c>
      <c r="E50" s="7">
        <f t="shared" ca="1" si="22"/>
        <v>276</v>
      </c>
      <c r="F50" s="65">
        <f t="shared" ca="1" si="10"/>
        <v>0.70260470351249626</v>
      </c>
      <c r="G50" s="66" t="str">
        <f t="shared" ca="1" si="31"/>
        <v>Medium</v>
      </c>
      <c r="H50" s="7">
        <f t="shared" ca="1" si="32"/>
        <v>2</v>
      </c>
      <c r="I50" s="65">
        <f t="shared" ca="1" si="11"/>
        <v>0.79560545620176104</v>
      </c>
      <c r="J50" s="7" t="str">
        <f t="shared" ca="1" si="33"/>
        <v>Landing</v>
      </c>
      <c r="K50" s="7">
        <f t="shared" ca="1" si="23"/>
        <v>276</v>
      </c>
      <c r="L50" s="7">
        <f t="shared" ca="1" si="24"/>
        <v>261</v>
      </c>
      <c r="M50" s="7">
        <f t="shared" ca="1" si="25"/>
        <v>2</v>
      </c>
      <c r="N50" s="65">
        <f t="shared" ca="1" si="12"/>
        <v>0.64586695322402232</v>
      </c>
      <c r="O50" s="7">
        <f t="shared" ca="1" si="34"/>
        <v>9</v>
      </c>
      <c r="P50" s="7">
        <f t="shared" ca="1" si="26"/>
        <v>276</v>
      </c>
      <c r="Q50" s="7">
        <f t="shared" ca="1" si="27"/>
        <v>276</v>
      </c>
      <c r="R50" s="7">
        <f t="shared" ca="1" si="28"/>
        <v>285</v>
      </c>
      <c r="S50" s="7">
        <f t="shared" ca="1" si="29"/>
        <v>0</v>
      </c>
      <c r="T50" s="7">
        <f t="shared" ca="1" si="17"/>
        <v>0</v>
      </c>
      <c r="U50" s="7">
        <f t="shared" ca="1" si="18"/>
        <v>15</v>
      </c>
      <c r="V50" s="124">
        <f t="shared" ca="1" si="35"/>
        <v>0</v>
      </c>
      <c r="W50" s="124">
        <f t="shared" ca="1" si="36"/>
        <v>1200</v>
      </c>
      <c r="Z50" s="7">
        <f t="shared" ca="1" si="19"/>
        <v>0</v>
      </c>
      <c r="AA50" s="7">
        <f t="shared" ca="1" si="20"/>
        <v>1</v>
      </c>
      <c r="AB50" s="7">
        <f t="shared" ca="1" si="21"/>
        <v>0</v>
      </c>
    </row>
    <row r="51" spans="2:28">
      <c r="B51" s="7">
        <v>37</v>
      </c>
      <c r="C51" s="65">
        <f t="shared" ca="1" si="9"/>
        <v>0.15255096938722279</v>
      </c>
      <c r="D51" s="7">
        <f t="shared" ca="1" si="30"/>
        <v>6</v>
      </c>
      <c r="E51" s="7">
        <f t="shared" ca="1" si="22"/>
        <v>282</v>
      </c>
      <c r="F51" s="65">
        <f t="shared" ca="1" si="10"/>
        <v>0.26247870213425994</v>
      </c>
      <c r="G51" s="66" t="str">
        <f t="shared" ca="1" si="31"/>
        <v>Jumbo</v>
      </c>
      <c r="H51" s="7">
        <f t="shared" ca="1" si="32"/>
        <v>1</v>
      </c>
      <c r="I51" s="65">
        <f t="shared" ca="1" si="11"/>
        <v>0.39255519749474632</v>
      </c>
      <c r="J51" s="7" t="str">
        <f t="shared" ca="1" si="33"/>
        <v>Take-Off</v>
      </c>
      <c r="K51" s="7">
        <f t="shared" ca="1" si="23"/>
        <v>276</v>
      </c>
      <c r="L51" s="7">
        <f t="shared" ca="1" si="24"/>
        <v>285</v>
      </c>
      <c r="M51" s="7">
        <f t="shared" ca="1" si="25"/>
        <v>1</v>
      </c>
      <c r="N51" s="65">
        <f t="shared" ca="1" si="12"/>
        <v>0.54062180895624179</v>
      </c>
      <c r="O51" s="7">
        <f t="shared" ca="1" si="34"/>
        <v>12</v>
      </c>
      <c r="P51" s="7">
        <f t="shared" ca="1" si="26"/>
        <v>282</v>
      </c>
      <c r="Q51" s="7">
        <f t="shared" ca="1" si="27"/>
        <v>294</v>
      </c>
      <c r="R51" s="7">
        <f t="shared" ca="1" si="28"/>
        <v>285</v>
      </c>
      <c r="S51" s="7">
        <f t="shared" ca="1" si="29"/>
        <v>0</v>
      </c>
      <c r="T51" s="7">
        <f t="shared" ca="1" si="17"/>
        <v>6</v>
      </c>
      <c r="U51" s="7">
        <f t="shared" ca="1" si="18"/>
        <v>0</v>
      </c>
      <c r="V51" s="124">
        <f t="shared" ca="1" si="35"/>
        <v>0</v>
      </c>
      <c r="W51" s="124">
        <f t="shared" ca="1" si="36"/>
        <v>1600</v>
      </c>
      <c r="Z51" s="7">
        <f t="shared" ca="1" si="19"/>
        <v>1</v>
      </c>
      <c r="AA51" s="7">
        <f t="shared" ca="1" si="20"/>
        <v>0</v>
      </c>
      <c r="AB51" s="7">
        <f t="shared" ca="1" si="21"/>
        <v>0</v>
      </c>
    </row>
    <row r="52" spans="2:28">
      <c r="B52" s="7">
        <v>38</v>
      </c>
      <c r="C52" s="65">
        <f t="shared" ca="1" si="9"/>
        <v>4.2541532250719438E-2</v>
      </c>
      <c r="D52" s="7">
        <f t="shared" ca="1" si="30"/>
        <v>0</v>
      </c>
      <c r="E52" s="7">
        <f t="shared" ca="1" si="22"/>
        <v>282</v>
      </c>
      <c r="F52" s="65">
        <f t="shared" ca="1" si="10"/>
        <v>0.59440201732452536</v>
      </c>
      <c r="G52" s="66" t="str">
        <f t="shared" ca="1" si="31"/>
        <v>Medium</v>
      </c>
      <c r="H52" s="7">
        <f t="shared" ca="1" si="32"/>
        <v>2</v>
      </c>
      <c r="I52" s="65">
        <f t="shared" ca="1" si="11"/>
        <v>0.66147668309177066</v>
      </c>
      <c r="J52" s="7" t="str">
        <f t="shared" ca="1" si="33"/>
        <v>Landing</v>
      </c>
      <c r="K52" s="7">
        <f t="shared" ca="1" si="23"/>
        <v>294</v>
      </c>
      <c r="L52" s="7">
        <f t="shared" ca="1" si="24"/>
        <v>285</v>
      </c>
      <c r="M52" s="7">
        <f t="shared" ca="1" si="25"/>
        <v>2</v>
      </c>
      <c r="N52" s="65">
        <f t="shared" ca="1" si="12"/>
        <v>0.89809101606089448</v>
      </c>
      <c r="O52" s="7">
        <f t="shared" ca="1" si="34"/>
        <v>12</v>
      </c>
      <c r="P52" s="7">
        <f t="shared" ca="1" si="26"/>
        <v>285</v>
      </c>
      <c r="Q52" s="7">
        <f t="shared" ca="1" si="27"/>
        <v>294</v>
      </c>
      <c r="R52" s="7">
        <f t="shared" ca="1" si="28"/>
        <v>297</v>
      </c>
      <c r="S52" s="7">
        <f t="shared" ca="1" si="29"/>
        <v>3</v>
      </c>
      <c r="T52" s="7">
        <f t="shared" ca="1" si="17"/>
        <v>0</v>
      </c>
      <c r="U52" s="7">
        <f t="shared" ca="1" si="18"/>
        <v>0</v>
      </c>
      <c r="V52" s="124">
        <f t="shared" ca="1" si="35"/>
        <v>44.619000000000007</v>
      </c>
      <c r="W52" s="124">
        <f t="shared" ca="1" si="36"/>
        <v>1200</v>
      </c>
      <c r="Z52" s="7">
        <f t="shared" ca="1" si="19"/>
        <v>0</v>
      </c>
      <c r="AA52" s="7">
        <f t="shared" ca="1" si="20"/>
        <v>1</v>
      </c>
      <c r="AB52" s="7">
        <f t="shared" ca="1" si="21"/>
        <v>0</v>
      </c>
    </row>
    <row r="53" spans="2:28">
      <c r="B53" s="7">
        <v>39</v>
      </c>
      <c r="C53" s="65">
        <f t="shared" ca="1" si="9"/>
        <v>0.70663021240022117</v>
      </c>
      <c r="D53" s="7">
        <f t="shared" ca="1" si="30"/>
        <v>9</v>
      </c>
      <c r="E53" s="7">
        <f t="shared" ca="1" si="22"/>
        <v>291</v>
      </c>
      <c r="F53" s="65">
        <f t="shared" ca="1" si="10"/>
        <v>0.44405325448992838</v>
      </c>
      <c r="G53" s="66" t="str">
        <f t="shared" ca="1" si="31"/>
        <v>Medium</v>
      </c>
      <c r="H53" s="7">
        <f t="shared" ca="1" si="32"/>
        <v>2</v>
      </c>
      <c r="I53" s="65">
        <f t="shared" ca="1" si="11"/>
        <v>0.4906298984371108</v>
      </c>
      <c r="J53" s="7" t="str">
        <f t="shared" ca="1" si="33"/>
        <v>Take-Off</v>
      </c>
      <c r="K53" s="7">
        <f t="shared" ca="1" si="23"/>
        <v>294</v>
      </c>
      <c r="L53" s="7">
        <f t="shared" ca="1" si="24"/>
        <v>297</v>
      </c>
      <c r="M53" s="7">
        <f t="shared" ca="1" si="25"/>
        <v>1</v>
      </c>
      <c r="N53" s="65">
        <f t="shared" ca="1" si="12"/>
        <v>8.8614493001270112E-2</v>
      </c>
      <c r="O53" s="7">
        <f t="shared" ca="1" si="34"/>
        <v>6</v>
      </c>
      <c r="P53" s="7">
        <f t="shared" ca="1" si="26"/>
        <v>294</v>
      </c>
      <c r="Q53" s="7">
        <f t="shared" ca="1" si="27"/>
        <v>300</v>
      </c>
      <c r="R53" s="7">
        <f t="shared" ca="1" si="28"/>
        <v>297</v>
      </c>
      <c r="S53" s="7">
        <f t="shared" ca="1" si="29"/>
        <v>3</v>
      </c>
      <c r="T53" s="7">
        <f t="shared" ca="1" si="17"/>
        <v>0</v>
      </c>
      <c r="U53" s="7">
        <f t="shared" ca="1" si="18"/>
        <v>0</v>
      </c>
      <c r="V53" s="124">
        <f t="shared" ca="1" si="35"/>
        <v>23.796800000000005</v>
      </c>
      <c r="W53" s="124">
        <f t="shared" ca="1" si="36"/>
        <v>1200</v>
      </c>
      <c r="Z53" s="7">
        <f t="shared" ca="1" si="19"/>
        <v>0</v>
      </c>
      <c r="AA53" s="7">
        <f t="shared" ca="1" si="20"/>
        <v>1</v>
      </c>
      <c r="AB53" s="7">
        <f t="shared" ca="1" si="21"/>
        <v>0</v>
      </c>
    </row>
    <row r="54" spans="2:28">
      <c r="B54" s="7">
        <v>40</v>
      </c>
      <c r="C54" s="65">
        <f t="shared" ca="1" si="9"/>
        <v>0.59550297421846288</v>
      </c>
      <c r="D54" s="7">
        <f t="shared" ca="1" si="30"/>
        <v>9</v>
      </c>
      <c r="E54" s="7">
        <f t="shared" ca="1" si="22"/>
        <v>300</v>
      </c>
      <c r="F54" s="65">
        <f t="shared" ca="1" si="10"/>
        <v>0.56943296289018563</v>
      </c>
      <c r="G54" s="66" t="str">
        <f t="shared" ca="1" si="31"/>
        <v>Medium</v>
      </c>
      <c r="H54" s="7">
        <f t="shared" ca="1" si="32"/>
        <v>2</v>
      </c>
      <c r="I54" s="65">
        <f t="shared" ca="1" si="11"/>
        <v>0.3978532888596531</v>
      </c>
      <c r="J54" s="7" t="str">
        <f t="shared" ca="1" si="33"/>
        <v>Take-Off</v>
      </c>
      <c r="K54" s="7">
        <f t="shared" ca="1" si="23"/>
        <v>300</v>
      </c>
      <c r="L54" s="7">
        <f t="shared" ca="1" si="24"/>
        <v>297</v>
      </c>
      <c r="M54" s="7">
        <f t="shared" ca="1" si="25"/>
        <v>2</v>
      </c>
      <c r="N54" s="65">
        <f t="shared" ca="1" si="12"/>
        <v>0.31245248312137786</v>
      </c>
      <c r="O54" s="7">
        <f t="shared" ca="1" si="34"/>
        <v>6</v>
      </c>
      <c r="P54" s="7">
        <f t="shared" ca="1" si="26"/>
        <v>300</v>
      </c>
      <c r="Q54" s="7">
        <f t="shared" ca="1" si="27"/>
        <v>300</v>
      </c>
      <c r="R54" s="7">
        <f t="shared" ca="1" si="28"/>
        <v>306</v>
      </c>
      <c r="S54" s="7">
        <f t="shared" ca="1" si="29"/>
        <v>0</v>
      </c>
      <c r="T54" s="7">
        <f t="shared" ca="1" si="17"/>
        <v>0</v>
      </c>
      <c r="U54" s="7">
        <f t="shared" ca="1" si="18"/>
        <v>3</v>
      </c>
      <c r="V54" s="124">
        <f t="shared" ca="1" si="35"/>
        <v>0</v>
      </c>
      <c r="W54" s="124">
        <f t="shared" ca="1" si="36"/>
        <v>1200</v>
      </c>
      <c r="Z54" s="7">
        <f t="shared" ca="1" si="19"/>
        <v>0</v>
      </c>
      <c r="AA54" s="7">
        <f t="shared" ca="1" si="20"/>
        <v>1</v>
      </c>
      <c r="AB54" s="7">
        <f t="shared" ca="1" si="21"/>
        <v>0</v>
      </c>
    </row>
    <row r="55" spans="2:28">
      <c r="B55" s="7">
        <v>41</v>
      </c>
      <c r="C55" s="65">
        <f t="shared" ca="1" si="9"/>
        <v>0.1532984055485439</v>
      </c>
      <c r="D55" s="7">
        <f t="shared" ca="1" si="30"/>
        <v>6</v>
      </c>
      <c r="E55" s="7">
        <f t="shared" ca="1" si="22"/>
        <v>306</v>
      </c>
      <c r="F55" s="65">
        <f t="shared" ca="1" si="10"/>
        <v>0.1822021058224097</v>
      </c>
      <c r="G55" s="66" t="str">
        <f t="shared" ca="1" si="31"/>
        <v>Jumbo</v>
      </c>
      <c r="H55" s="7">
        <f t="shared" ca="1" si="32"/>
        <v>1</v>
      </c>
      <c r="I55" s="65">
        <f t="shared" ca="1" si="11"/>
        <v>0.99323292067691182</v>
      </c>
      <c r="J55" s="7" t="str">
        <f t="shared" ca="1" si="33"/>
        <v>Landing</v>
      </c>
      <c r="K55" s="7">
        <f t="shared" ca="1" si="23"/>
        <v>300</v>
      </c>
      <c r="L55" s="7">
        <f t="shared" ca="1" si="24"/>
        <v>306</v>
      </c>
      <c r="M55" s="7">
        <f t="shared" ca="1" si="25"/>
        <v>1</v>
      </c>
      <c r="N55" s="65">
        <f t="shared" ca="1" si="12"/>
        <v>0.82541157569382773</v>
      </c>
      <c r="O55" s="7">
        <f t="shared" ca="1" si="34"/>
        <v>12</v>
      </c>
      <c r="P55" s="7">
        <f t="shared" ca="1" si="26"/>
        <v>306</v>
      </c>
      <c r="Q55" s="7">
        <f t="shared" ca="1" si="27"/>
        <v>318</v>
      </c>
      <c r="R55" s="7">
        <f t="shared" ca="1" si="28"/>
        <v>306</v>
      </c>
      <c r="S55" s="7">
        <f t="shared" ca="1" si="29"/>
        <v>0</v>
      </c>
      <c r="T55" s="7">
        <f t="shared" ca="1" si="17"/>
        <v>6</v>
      </c>
      <c r="U55" s="7">
        <f t="shared" ca="1" si="18"/>
        <v>0</v>
      </c>
      <c r="V55" s="124">
        <f t="shared" ca="1" si="35"/>
        <v>0</v>
      </c>
      <c r="W55" s="124">
        <f t="shared" ca="1" si="36"/>
        <v>1600</v>
      </c>
      <c r="Z55" s="7">
        <f t="shared" ca="1" si="19"/>
        <v>1</v>
      </c>
      <c r="AA55" s="7">
        <f t="shared" ca="1" si="20"/>
        <v>0</v>
      </c>
      <c r="AB55" s="7">
        <f t="shared" ca="1" si="21"/>
        <v>0</v>
      </c>
    </row>
    <row r="56" spans="2:28">
      <c r="B56" s="7">
        <v>42</v>
      </c>
      <c r="C56" s="65">
        <f t="shared" ca="1" si="9"/>
        <v>5.3611989488876466E-2</v>
      </c>
      <c r="D56" s="7">
        <f t="shared" ca="1" si="30"/>
        <v>0</v>
      </c>
      <c r="E56" s="7">
        <f t="shared" ca="1" si="22"/>
        <v>306</v>
      </c>
      <c r="F56" s="65">
        <f t="shared" ca="1" si="10"/>
        <v>0.86806984433396717</v>
      </c>
      <c r="G56" s="66" t="str">
        <f t="shared" ca="1" si="31"/>
        <v>Small</v>
      </c>
      <c r="H56" s="7">
        <f t="shared" ca="1" si="32"/>
        <v>3</v>
      </c>
      <c r="I56" s="65">
        <f t="shared" ca="1" si="11"/>
        <v>0.87084228910641737</v>
      </c>
      <c r="J56" s="7" t="str">
        <f t="shared" ca="1" si="33"/>
        <v>Landing</v>
      </c>
      <c r="K56" s="7">
        <f t="shared" ca="1" si="23"/>
        <v>318</v>
      </c>
      <c r="L56" s="7">
        <f t="shared" ca="1" si="24"/>
        <v>306</v>
      </c>
      <c r="M56" s="7">
        <f t="shared" ca="1" si="25"/>
        <v>2</v>
      </c>
      <c r="N56" s="65">
        <f t="shared" ca="1" si="12"/>
        <v>9.5064083030405477E-2</v>
      </c>
      <c r="O56" s="7">
        <f t="shared" ca="1" si="34"/>
        <v>6</v>
      </c>
      <c r="P56" s="7">
        <f t="shared" ca="1" si="26"/>
        <v>306</v>
      </c>
      <c r="Q56" s="7">
        <f t="shared" ca="1" si="27"/>
        <v>318</v>
      </c>
      <c r="R56" s="7">
        <f t="shared" ca="1" si="28"/>
        <v>312</v>
      </c>
      <c r="S56" s="7">
        <f t="shared" ca="1" si="29"/>
        <v>0</v>
      </c>
      <c r="T56" s="7">
        <f t="shared" ca="1" si="17"/>
        <v>0</v>
      </c>
      <c r="U56" s="7">
        <f t="shared" ca="1" si="18"/>
        <v>0</v>
      </c>
      <c r="V56" s="124">
        <f t="shared" ca="1" si="35"/>
        <v>0</v>
      </c>
      <c r="W56" s="124">
        <f t="shared" ca="1" si="36"/>
        <v>850</v>
      </c>
      <c r="Z56" s="7">
        <f t="shared" ca="1" si="19"/>
        <v>0</v>
      </c>
      <c r="AA56" s="7">
        <f t="shared" ca="1" si="20"/>
        <v>0</v>
      </c>
      <c r="AB56" s="7">
        <f t="shared" ca="1" si="21"/>
        <v>1</v>
      </c>
    </row>
    <row r="57" spans="2:28">
      <c r="B57" s="7">
        <v>43</v>
      </c>
      <c r="C57" s="65">
        <f t="shared" ca="1" si="9"/>
        <v>0.55327030461075766</v>
      </c>
      <c r="D57" s="7">
        <f t="shared" ca="1" si="30"/>
        <v>9</v>
      </c>
      <c r="E57" s="7">
        <f t="shared" ca="1" si="22"/>
        <v>315</v>
      </c>
      <c r="F57" s="65">
        <f t="shared" ca="1" si="10"/>
        <v>0.14232134854025325</v>
      </c>
      <c r="G57" s="66" t="str">
        <f t="shared" ca="1" si="31"/>
        <v>Jumbo</v>
      </c>
      <c r="H57" s="7">
        <f t="shared" ca="1" si="32"/>
        <v>1</v>
      </c>
      <c r="I57" s="65">
        <f t="shared" ca="1" si="11"/>
        <v>0.54660152148099117</v>
      </c>
      <c r="J57" s="7" t="str">
        <f t="shared" ca="1" si="33"/>
        <v>Landing</v>
      </c>
      <c r="K57" s="7">
        <f t="shared" ca="1" si="23"/>
        <v>318</v>
      </c>
      <c r="L57" s="7">
        <f t="shared" ca="1" si="24"/>
        <v>312</v>
      </c>
      <c r="M57" s="7">
        <f t="shared" ca="1" si="25"/>
        <v>2</v>
      </c>
      <c r="N57" s="65">
        <f t="shared" ca="1" si="12"/>
        <v>0.64007112516382259</v>
      </c>
      <c r="O57" s="7">
        <f t="shared" ca="1" si="34"/>
        <v>12</v>
      </c>
      <c r="P57" s="7">
        <f t="shared" ca="1" si="26"/>
        <v>315</v>
      </c>
      <c r="Q57" s="7">
        <f t="shared" ca="1" si="27"/>
        <v>318</v>
      </c>
      <c r="R57" s="7">
        <f t="shared" ca="1" si="28"/>
        <v>327</v>
      </c>
      <c r="S57" s="7">
        <f t="shared" ca="1" si="29"/>
        <v>0</v>
      </c>
      <c r="T57" s="7">
        <f t="shared" ca="1" si="17"/>
        <v>0</v>
      </c>
      <c r="U57" s="7">
        <f t="shared" ca="1" si="18"/>
        <v>3</v>
      </c>
      <c r="V57" s="124">
        <f t="shared" ca="1" si="35"/>
        <v>0</v>
      </c>
      <c r="W57" s="124">
        <f t="shared" ca="1" si="36"/>
        <v>1600</v>
      </c>
      <c r="Z57" s="7">
        <f t="shared" ca="1" si="19"/>
        <v>1</v>
      </c>
      <c r="AA57" s="7">
        <f t="shared" ca="1" si="20"/>
        <v>0</v>
      </c>
      <c r="AB57" s="7">
        <f t="shared" ca="1" si="21"/>
        <v>0</v>
      </c>
    </row>
    <row r="58" spans="2:28">
      <c r="B58" s="7">
        <v>44</v>
      </c>
      <c r="C58" s="65">
        <f t="shared" ca="1" si="9"/>
        <v>0.26664996415344311</v>
      </c>
      <c r="D58" s="7">
        <f t="shared" ca="1" si="30"/>
        <v>6</v>
      </c>
      <c r="E58" s="7">
        <f t="shared" ca="1" si="22"/>
        <v>321</v>
      </c>
      <c r="F58" s="65">
        <f t="shared" ca="1" si="10"/>
        <v>0.5512090966359543</v>
      </c>
      <c r="G58" s="66" t="str">
        <f t="shared" ca="1" si="31"/>
        <v>Medium</v>
      </c>
      <c r="H58" s="7">
        <f t="shared" ca="1" si="32"/>
        <v>2</v>
      </c>
      <c r="I58" s="65">
        <f t="shared" ca="1" si="11"/>
        <v>0.30404148481904958</v>
      </c>
      <c r="J58" s="7" t="str">
        <f t="shared" ca="1" si="33"/>
        <v>Take-Off</v>
      </c>
      <c r="K58" s="7">
        <f t="shared" ca="1" si="23"/>
        <v>318</v>
      </c>
      <c r="L58" s="7">
        <f t="shared" ca="1" si="24"/>
        <v>327</v>
      </c>
      <c r="M58" s="7">
        <f t="shared" ca="1" si="25"/>
        <v>1</v>
      </c>
      <c r="N58" s="65">
        <f t="shared" ca="1" si="12"/>
        <v>0.28429217251605854</v>
      </c>
      <c r="O58" s="7">
        <f t="shared" ca="1" si="34"/>
        <v>6</v>
      </c>
      <c r="P58" s="7">
        <f t="shared" ca="1" si="26"/>
        <v>321</v>
      </c>
      <c r="Q58" s="7">
        <f t="shared" ca="1" si="27"/>
        <v>327</v>
      </c>
      <c r="R58" s="7">
        <f t="shared" ca="1" si="28"/>
        <v>327</v>
      </c>
      <c r="S58" s="7">
        <f t="shared" ca="1" si="29"/>
        <v>0</v>
      </c>
      <c r="T58" s="7">
        <f t="shared" ca="1" si="17"/>
        <v>3</v>
      </c>
      <c r="U58" s="7">
        <f t="shared" ca="1" si="18"/>
        <v>0</v>
      </c>
      <c r="V58" s="124">
        <f t="shared" ca="1" si="35"/>
        <v>0</v>
      </c>
      <c r="W58" s="124">
        <f t="shared" ca="1" si="36"/>
        <v>1200</v>
      </c>
      <c r="Z58" s="7">
        <f t="shared" ca="1" si="19"/>
        <v>0</v>
      </c>
      <c r="AA58" s="7">
        <f t="shared" ca="1" si="20"/>
        <v>1</v>
      </c>
      <c r="AB58" s="7">
        <f t="shared" ca="1" si="21"/>
        <v>0</v>
      </c>
    </row>
    <row r="59" spans="2:28">
      <c r="B59" s="7">
        <v>45</v>
      </c>
      <c r="C59" s="65">
        <f t="shared" ca="1" si="9"/>
        <v>7.3171827780714849E-2</v>
      </c>
      <c r="D59" s="7">
        <f t="shared" ca="1" si="30"/>
        <v>0</v>
      </c>
      <c r="E59" s="7">
        <f t="shared" ca="1" si="22"/>
        <v>321</v>
      </c>
      <c r="F59" s="65">
        <f t="shared" ca="1" si="10"/>
        <v>0.34293694621492199</v>
      </c>
      <c r="G59" s="66" t="str">
        <f t="shared" ca="1" si="31"/>
        <v>Jumbo</v>
      </c>
      <c r="H59" s="7">
        <f t="shared" ca="1" si="32"/>
        <v>1</v>
      </c>
      <c r="I59" s="65">
        <f t="shared" ca="1" si="11"/>
        <v>7.2057406350327535E-2</v>
      </c>
      <c r="J59" s="7" t="str">
        <f t="shared" ca="1" si="33"/>
        <v>Take-Off</v>
      </c>
      <c r="K59" s="7">
        <f t="shared" ca="1" si="23"/>
        <v>327</v>
      </c>
      <c r="L59" s="7">
        <f t="shared" ca="1" si="24"/>
        <v>327</v>
      </c>
      <c r="M59" s="7">
        <f t="shared" ca="1" si="25"/>
        <v>1</v>
      </c>
      <c r="N59" s="65">
        <f t="shared" ca="1" si="12"/>
        <v>0.50958620333904137</v>
      </c>
      <c r="O59" s="7">
        <f t="shared" ca="1" si="34"/>
        <v>12</v>
      </c>
      <c r="P59" s="7">
        <f t="shared" ca="1" si="26"/>
        <v>327</v>
      </c>
      <c r="Q59" s="7">
        <f t="shared" ca="1" si="27"/>
        <v>339</v>
      </c>
      <c r="R59" s="7">
        <f t="shared" ca="1" si="28"/>
        <v>327</v>
      </c>
      <c r="S59" s="7">
        <f t="shared" ca="1" si="29"/>
        <v>6</v>
      </c>
      <c r="T59" s="7">
        <f t="shared" ca="1" si="17"/>
        <v>0</v>
      </c>
      <c r="U59" s="7">
        <f t="shared" ca="1" si="18"/>
        <v>0</v>
      </c>
      <c r="V59" s="124">
        <f t="shared" ca="1" si="35"/>
        <v>130.88240000000002</v>
      </c>
      <c r="W59" s="124">
        <f t="shared" ca="1" si="36"/>
        <v>1600</v>
      </c>
      <c r="Z59" s="7">
        <f t="shared" ca="1" si="19"/>
        <v>1</v>
      </c>
      <c r="AA59" s="7">
        <f t="shared" ca="1" si="20"/>
        <v>0</v>
      </c>
      <c r="AB59" s="7">
        <f t="shared" ca="1" si="21"/>
        <v>0</v>
      </c>
    </row>
    <row r="60" spans="2:28">
      <c r="B60" s="7">
        <v>46</v>
      </c>
      <c r="C60" s="65">
        <f t="shared" ca="1" si="9"/>
        <v>0.24360567278107093</v>
      </c>
      <c r="D60" s="7">
        <f t="shared" ca="1" si="30"/>
        <v>6</v>
      </c>
      <c r="E60" s="7">
        <f t="shared" ca="1" si="22"/>
        <v>327</v>
      </c>
      <c r="F60" s="65">
        <f t="shared" ca="1" si="10"/>
        <v>0.45422585540837523</v>
      </c>
      <c r="G60" s="66" t="str">
        <f t="shared" ca="1" si="31"/>
        <v>Medium</v>
      </c>
      <c r="H60" s="7">
        <f t="shared" ca="1" si="32"/>
        <v>2</v>
      </c>
      <c r="I60" s="65">
        <f t="shared" ca="1" si="11"/>
        <v>4.3359289143193314E-3</v>
      </c>
      <c r="J60" s="7" t="str">
        <f t="shared" ca="1" si="33"/>
        <v>Take-Off</v>
      </c>
      <c r="K60" s="7">
        <f t="shared" ca="1" si="23"/>
        <v>339</v>
      </c>
      <c r="L60" s="7">
        <f t="shared" ca="1" si="24"/>
        <v>327</v>
      </c>
      <c r="M60" s="7">
        <f t="shared" ca="1" si="25"/>
        <v>2</v>
      </c>
      <c r="N60" s="65">
        <f t="shared" ca="1" si="12"/>
        <v>0.17672530599120462</v>
      </c>
      <c r="O60" s="7">
        <f t="shared" ca="1" si="34"/>
        <v>6</v>
      </c>
      <c r="P60" s="7">
        <f t="shared" ca="1" si="26"/>
        <v>327</v>
      </c>
      <c r="Q60" s="7">
        <f t="shared" ca="1" si="27"/>
        <v>339</v>
      </c>
      <c r="R60" s="7">
        <f t="shared" ca="1" si="28"/>
        <v>333</v>
      </c>
      <c r="S60" s="7">
        <f t="shared" ca="1" si="29"/>
        <v>0</v>
      </c>
      <c r="T60" s="7">
        <f t="shared" ca="1" si="17"/>
        <v>0</v>
      </c>
      <c r="U60" s="7">
        <f t="shared" ca="1" si="18"/>
        <v>0</v>
      </c>
      <c r="V60" s="124">
        <f t="shared" ca="1" si="35"/>
        <v>0</v>
      </c>
      <c r="W60" s="124">
        <f t="shared" ca="1" si="36"/>
        <v>1200</v>
      </c>
      <c r="Z60" s="7">
        <f t="shared" ca="1" si="19"/>
        <v>0</v>
      </c>
      <c r="AA60" s="7">
        <f t="shared" ca="1" si="20"/>
        <v>1</v>
      </c>
      <c r="AB60" s="7">
        <f t="shared" ca="1" si="21"/>
        <v>0</v>
      </c>
    </row>
    <row r="61" spans="2:28">
      <c r="B61" s="7">
        <v>47</v>
      </c>
      <c r="C61" s="65">
        <f t="shared" ca="1" si="9"/>
        <v>0.12967582461138583</v>
      </c>
      <c r="D61" s="7">
        <f t="shared" ca="1" si="30"/>
        <v>6</v>
      </c>
      <c r="E61" s="7">
        <f t="shared" ca="1" si="22"/>
        <v>333</v>
      </c>
      <c r="F61" s="65">
        <f t="shared" ca="1" si="10"/>
        <v>0.88714639011441443</v>
      </c>
      <c r="G61" s="66" t="str">
        <f t="shared" ca="1" si="31"/>
        <v>Small</v>
      </c>
      <c r="H61" s="7">
        <f t="shared" ca="1" si="32"/>
        <v>3</v>
      </c>
      <c r="I61" s="65">
        <f t="shared" ca="1" si="11"/>
        <v>0.25684033439015874</v>
      </c>
      <c r="J61" s="7" t="str">
        <f t="shared" ca="1" si="33"/>
        <v>Take-Off</v>
      </c>
      <c r="K61" s="7">
        <f t="shared" ca="1" si="23"/>
        <v>339</v>
      </c>
      <c r="L61" s="7">
        <f t="shared" ca="1" si="24"/>
        <v>333</v>
      </c>
      <c r="M61" s="7">
        <f t="shared" ca="1" si="25"/>
        <v>2</v>
      </c>
      <c r="N61" s="65">
        <f t="shared" ca="1" si="12"/>
        <v>0.17946356849534706</v>
      </c>
      <c r="O61" s="7">
        <f t="shared" ca="1" si="34"/>
        <v>6</v>
      </c>
      <c r="P61" s="7">
        <f t="shared" ca="1" si="26"/>
        <v>333</v>
      </c>
      <c r="Q61" s="7">
        <f t="shared" ca="1" si="27"/>
        <v>339</v>
      </c>
      <c r="R61" s="7">
        <f t="shared" ca="1" si="28"/>
        <v>339</v>
      </c>
      <c r="S61" s="7">
        <f t="shared" ca="1" si="29"/>
        <v>0</v>
      </c>
      <c r="T61" s="7">
        <f t="shared" ca="1" si="17"/>
        <v>0</v>
      </c>
      <c r="U61" s="7">
        <f t="shared" ca="1" si="18"/>
        <v>0</v>
      </c>
      <c r="V61" s="124">
        <f t="shared" ca="1" si="35"/>
        <v>0</v>
      </c>
      <c r="W61" s="124">
        <f t="shared" ca="1" si="36"/>
        <v>850</v>
      </c>
      <c r="Z61" s="7">
        <f t="shared" ca="1" si="19"/>
        <v>0</v>
      </c>
      <c r="AA61" s="7">
        <f t="shared" ca="1" si="20"/>
        <v>0</v>
      </c>
      <c r="AB61" s="7">
        <f t="shared" ca="1" si="21"/>
        <v>1</v>
      </c>
    </row>
    <row r="62" spans="2:28">
      <c r="B62" s="7">
        <v>48</v>
      </c>
      <c r="C62" s="65">
        <f t="shared" ca="1" si="9"/>
        <v>0.17384013362462614</v>
      </c>
      <c r="D62" s="7">
        <f t="shared" ca="1" si="30"/>
        <v>6</v>
      </c>
      <c r="E62" s="7">
        <f t="shared" ca="1" si="22"/>
        <v>339</v>
      </c>
      <c r="F62" s="65">
        <f t="shared" ca="1" si="10"/>
        <v>0.60029140477503928</v>
      </c>
      <c r="G62" s="66" t="str">
        <f t="shared" ca="1" si="31"/>
        <v>Medium</v>
      </c>
      <c r="H62" s="7">
        <f t="shared" ca="1" si="32"/>
        <v>2</v>
      </c>
      <c r="I62" s="65">
        <f t="shared" ca="1" si="11"/>
        <v>0.23492624614406288</v>
      </c>
      <c r="J62" s="7" t="str">
        <f t="shared" ca="1" si="33"/>
        <v>Take-Off</v>
      </c>
      <c r="K62" s="7">
        <f t="shared" ca="1" si="23"/>
        <v>339</v>
      </c>
      <c r="L62" s="7">
        <f t="shared" ca="1" si="24"/>
        <v>339</v>
      </c>
      <c r="M62" s="7">
        <f t="shared" ca="1" si="25"/>
        <v>1</v>
      </c>
      <c r="N62" s="65">
        <f t="shared" ca="1" si="12"/>
        <v>0.64778577743247168</v>
      </c>
      <c r="O62" s="7">
        <f t="shared" ca="1" si="34"/>
        <v>9</v>
      </c>
      <c r="P62" s="7">
        <f t="shared" ca="1" si="26"/>
        <v>339</v>
      </c>
      <c r="Q62" s="7">
        <f t="shared" ca="1" si="27"/>
        <v>348</v>
      </c>
      <c r="R62" s="7">
        <f t="shared" ca="1" si="28"/>
        <v>339</v>
      </c>
      <c r="S62" s="7">
        <f t="shared" ca="1" si="29"/>
        <v>0</v>
      </c>
      <c r="T62" s="7">
        <f t="shared" ca="1" si="17"/>
        <v>0</v>
      </c>
      <c r="U62" s="7">
        <f t="shared" ca="1" si="18"/>
        <v>0</v>
      </c>
      <c r="V62" s="124">
        <f t="shared" ca="1" si="35"/>
        <v>0</v>
      </c>
      <c r="W62" s="124">
        <f t="shared" ca="1" si="36"/>
        <v>1200</v>
      </c>
      <c r="Z62" s="7">
        <f t="shared" ca="1" si="19"/>
        <v>0</v>
      </c>
      <c r="AA62" s="7">
        <f t="shared" ca="1" si="20"/>
        <v>1</v>
      </c>
      <c r="AB62" s="7">
        <f t="shared" ca="1" si="21"/>
        <v>0</v>
      </c>
    </row>
    <row r="63" spans="2:28">
      <c r="B63" s="7">
        <v>49</v>
      </c>
      <c r="C63" s="65">
        <f t="shared" ca="1" si="9"/>
        <v>0.28673967276897228</v>
      </c>
      <c r="D63" s="7">
        <f t="shared" ca="1" si="30"/>
        <v>6</v>
      </c>
      <c r="E63" s="7">
        <f t="shared" ca="1" si="22"/>
        <v>345</v>
      </c>
      <c r="F63" s="65">
        <f t="shared" ca="1" si="10"/>
        <v>0.91370147234972143</v>
      </c>
      <c r="G63" s="66" t="str">
        <f t="shared" ca="1" si="31"/>
        <v>Small</v>
      </c>
      <c r="H63" s="7">
        <f t="shared" ca="1" si="32"/>
        <v>3</v>
      </c>
      <c r="I63" s="65">
        <f t="shared" ca="1" si="11"/>
        <v>0.40059464203941397</v>
      </c>
      <c r="J63" s="7" t="str">
        <f t="shared" ca="1" si="33"/>
        <v>Take-Off</v>
      </c>
      <c r="K63" s="7">
        <f t="shared" ca="1" si="23"/>
        <v>348</v>
      </c>
      <c r="L63" s="7">
        <f t="shared" ca="1" si="24"/>
        <v>339</v>
      </c>
      <c r="M63" s="7">
        <f t="shared" ca="1" si="25"/>
        <v>2</v>
      </c>
      <c r="N63" s="65">
        <f t="shared" ca="1" si="12"/>
        <v>0.37894408635033405</v>
      </c>
      <c r="O63" s="7">
        <f t="shared" ca="1" si="34"/>
        <v>6</v>
      </c>
      <c r="P63" s="7">
        <f t="shared" ca="1" si="26"/>
        <v>345</v>
      </c>
      <c r="Q63" s="7">
        <f t="shared" ca="1" si="27"/>
        <v>348</v>
      </c>
      <c r="R63" s="7">
        <f t="shared" ca="1" si="28"/>
        <v>351</v>
      </c>
      <c r="S63" s="7">
        <f t="shared" ca="1" si="29"/>
        <v>0</v>
      </c>
      <c r="T63" s="7">
        <f t="shared" ca="1" si="17"/>
        <v>0</v>
      </c>
      <c r="U63" s="7">
        <f t="shared" ca="1" si="18"/>
        <v>6</v>
      </c>
      <c r="V63" s="124">
        <f t="shared" ca="1" si="35"/>
        <v>0</v>
      </c>
      <c r="W63" s="124">
        <f t="shared" ca="1" si="36"/>
        <v>850</v>
      </c>
      <c r="Z63" s="7">
        <f t="shared" ca="1" si="19"/>
        <v>0</v>
      </c>
      <c r="AA63" s="7">
        <f t="shared" ca="1" si="20"/>
        <v>0</v>
      </c>
      <c r="AB63" s="7">
        <f t="shared" ca="1" si="21"/>
        <v>1</v>
      </c>
    </row>
    <row r="64" spans="2:28">
      <c r="B64" s="7">
        <v>50</v>
      </c>
      <c r="C64" s="65">
        <f t="shared" ca="1" si="9"/>
        <v>0.71702417680882902</v>
      </c>
      <c r="D64" s="7">
        <f t="shared" ca="1" si="30"/>
        <v>9</v>
      </c>
      <c r="E64" s="7">
        <f t="shared" ca="1" si="22"/>
        <v>354</v>
      </c>
      <c r="F64" s="65">
        <f t="shared" ca="1" si="10"/>
        <v>4.7948371010306579E-2</v>
      </c>
      <c r="G64" s="66" t="str">
        <f t="shared" ca="1" si="31"/>
        <v>Jumbo</v>
      </c>
      <c r="H64" s="7">
        <f t="shared" ca="1" si="32"/>
        <v>1</v>
      </c>
      <c r="I64" s="65">
        <f t="shared" ca="1" si="11"/>
        <v>0.77488039244180562</v>
      </c>
      <c r="J64" s="7" t="str">
        <f t="shared" ca="1" si="33"/>
        <v>Landing</v>
      </c>
      <c r="K64" s="7">
        <f t="shared" ca="1" si="23"/>
        <v>348</v>
      </c>
      <c r="L64" s="7">
        <f t="shared" ca="1" si="24"/>
        <v>351</v>
      </c>
      <c r="M64" s="7">
        <f t="shared" ca="1" si="25"/>
        <v>1</v>
      </c>
      <c r="N64" s="65">
        <f t="shared" ca="1" si="12"/>
        <v>0.44353464651499441</v>
      </c>
      <c r="O64" s="7">
        <f t="shared" ca="1" si="34"/>
        <v>9</v>
      </c>
      <c r="P64" s="7">
        <f t="shared" ca="1" si="26"/>
        <v>354</v>
      </c>
      <c r="Q64" s="7">
        <f t="shared" ca="1" si="27"/>
        <v>363</v>
      </c>
      <c r="R64" s="7">
        <f t="shared" ca="1" si="28"/>
        <v>351</v>
      </c>
      <c r="S64" s="7">
        <f t="shared" ca="1" si="29"/>
        <v>0</v>
      </c>
      <c r="T64" s="7">
        <f t="shared" ca="1" si="17"/>
        <v>6</v>
      </c>
      <c r="U64" s="7">
        <f t="shared" ca="1" si="18"/>
        <v>0</v>
      </c>
      <c r="V64" s="124">
        <f t="shared" ca="1" si="35"/>
        <v>0</v>
      </c>
      <c r="W64" s="124">
        <f t="shared" ca="1" si="36"/>
        <v>1600</v>
      </c>
      <c r="Z64" s="7">
        <f t="shared" ca="1" si="19"/>
        <v>1</v>
      </c>
      <c r="AA64" s="7">
        <f t="shared" ca="1" si="20"/>
        <v>0</v>
      </c>
      <c r="AB64" s="7">
        <f t="shared" ca="1" si="21"/>
        <v>0</v>
      </c>
    </row>
    <row r="65" spans="2:28">
      <c r="B65" s="7">
        <v>51</v>
      </c>
      <c r="C65" s="65">
        <f t="shared" ca="1" si="9"/>
        <v>0.49138293198879135</v>
      </c>
      <c r="D65" s="7">
        <f t="shared" ca="1" si="30"/>
        <v>6</v>
      </c>
      <c r="E65" s="7">
        <f t="shared" ca="1" si="22"/>
        <v>360</v>
      </c>
      <c r="F65" s="65">
        <f t="shared" ca="1" si="10"/>
        <v>0.40361518324895718</v>
      </c>
      <c r="G65" s="66" t="str">
        <f t="shared" ca="1" si="31"/>
        <v>Medium</v>
      </c>
      <c r="H65" s="7">
        <f t="shared" ca="1" si="32"/>
        <v>2</v>
      </c>
      <c r="I65" s="65">
        <f t="shared" ca="1" si="11"/>
        <v>0.64360788700738136</v>
      </c>
      <c r="J65" s="7" t="str">
        <f t="shared" ca="1" si="33"/>
        <v>Landing</v>
      </c>
      <c r="K65" s="7">
        <f t="shared" ca="1" si="23"/>
        <v>363</v>
      </c>
      <c r="L65" s="7">
        <f t="shared" ca="1" si="24"/>
        <v>351</v>
      </c>
      <c r="M65" s="7">
        <f t="shared" ca="1" si="25"/>
        <v>2</v>
      </c>
      <c r="N65" s="65">
        <f t="shared" ca="1" si="12"/>
        <v>0.51647673946265094</v>
      </c>
      <c r="O65" s="7">
        <f t="shared" ca="1" si="34"/>
        <v>9</v>
      </c>
      <c r="P65" s="7">
        <f t="shared" ca="1" si="26"/>
        <v>360</v>
      </c>
      <c r="Q65" s="7">
        <f t="shared" ca="1" si="27"/>
        <v>363</v>
      </c>
      <c r="R65" s="7">
        <f t="shared" ca="1" si="28"/>
        <v>369</v>
      </c>
      <c r="S65" s="7">
        <f t="shared" ca="1" si="29"/>
        <v>0</v>
      </c>
      <c r="T65" s="7">
        <f t="shared" ca="1" si="17"/>
        <v>0</v>
      </c>
      <c r="U65" s="7">
        <f t="shared" ca="1" si="18"/>
        <v>9</v>
      </c>
      <c r="V65" s="124">
        <f t="shared" ca="1" si="35"/>
        <v>0</v>
      </c>
      <c r="W65" s="124">
        <f t="shared" ca="1" si="36"/>
        <v>1200</v>
      </c>
      <c r="Z65" s="7">
        <f t="shared" ca="1" si="19"/>
        <v>0</v>
      </c>
      <c r="AA65" s="7">
        <f t="shared" ca="1" si="20"/>
        <v>1</v>
      </c>
      <c r="AB65" s="7">
        <f t="shared" ca="1" si="21"/>
        <v>0</v>
      </c>
    </row>
    <row r="66" spans="2:28">
      <c r="B66" s="7">
        <v>52</v>
      </c>
      <c r="C66" s="65">
        <f t="shared" ca="1" si="9"/>
        <v>0.22741505714223553</v>
      </c>
      <c r="D66" s="7">
        <f t="shared" ca="1" si="30"/>
        <v>6</v>
      </c>
      <c r="E66" s="7">
        <f t="shared" ca="1" si="22"/>
        <v>366</v>
      </c>
      <c r="F66" s="65">
        <f t="shared" ca="1" si="10"/>
        <v>0.98672977908173098</v>
      </c>
      <c r="G66" s="66" t="str">
        <f t="shared" ca="1" si="31"/>
        <v>Small</v>
      </c>
      <c r="H66" s="7">
        <f t="shared" ca="1" si="32"/>
        <v>3</v>
      </c>
      <c r="I66" s="65">
        <f t="shared" ca="1" si="11"/>
        <v>0.94640677620944946</v>
      </c>
      <c r="J66" s="7" t="str">
        <f t="shared" ca="1" si="33"/>
        <v>Landing</v>
      </c>
      <c r="K66" s="7">
        <f t="shared" ca="1" si="23"/>
        <v>363</v>
      </c>
      <c r="L66" s="7">
        <f t="shared" ca="1" si="24"/>
        <v>369</v>
      </c>
      <c r="M66" s="7">
        <f t="shared" ca="1" si="25"/>
        <v>1</v>
      </c>
      <c r="N66" s="65">
        <f t="shared" ca="1" si="12"/>
        <v>0.7389660081543642</v>
      </c>
      <c r="O66" s="7">
        <f t="shared" ca="1" si="34"/>
        <v>6</v>
      </c>
      <c r="P66" s="7">
        <f t="shared" ca="1" si="26"/>
        <v>366</v>
      </c>
      <c r="Q66" s="7">
        <f t="shared" ca="1" si="27"/>
        <v>372</v>
      </c>
      <c r="R66" s="7">
        <f t="shared" ca="1" si="28"/>
        <v>369</v>
      </c>
      <c r="S66" s="7">
        <f t="shared" ca="1" si="29"/>
        <v>0</v>
      </c>
      <c r="T66" s="7">
        <f t="shared" ca="1" si="17"/>
        <v>3</v>
      </c>
      <c r="U66" s="7">
        <f t="shared" ca="1" si="18"/>
        <v>0</v>
      </c>
      <c r="V66" s="124">
        <f t="shared" ca="1" si="35"/>
        <v>0</v>
      </c>
      <c r="W66" s="124">
        <f t="shared" ca="1" si="36"/>
        <v>850</v>
      </c>
      <c r="Z66" s="7">
        <f t="shared" ca="1" si="19"/>
        <v>0</v>
      </c>
      <c r="AA66" s="7">
        <f t="shared" ca="1" si="20"/>
        <v>0</v>
      </c>
      <c r="AB66" s="7">
        <f t="shared" ca="1" si="21"/>
        <v>1</v>
      </c>
    </row>
    <row r="67" spans="2:28">
      <c r="B67" s="7">
        <v>53</v>
      </c>
      <c r="C67" s="65">
        <f t="shared" ca="1" si="9"/>
        <v>0.28387590472080326</v>
      </c>
      <c r="D67" s="7">
        <f t="shared" ca="1" si="30"/>
        <v>6</v>
      </c>
      <c r="E67" s="7">
        <f t="shared" ca="1" si="22"/>
        <v>372</v>
      </c>
      <c r="F67" s="65">
        <f t="shared" ca="1" si="10"/>
        <v>0.95265286802182414</v>
      </c>
      <c r="G67" s="66" t="str">
        <f t="shared" ca="1" si="31"/>
        <v>Small</v>
      </c>
      <c r="H67" s="7">
        <f t="shared" ca="1" si="32"/>
        <v>3</v>
      </c>
      <c r="I67" s="65">
        <f t="shared" ca="1" si="11"/>
        <v>0.37611888514109304</v>
      </c>
      <c r="J67" s="7" t="str">
        <f t="shared" ca="1" si="33"/>
        <v>Take-Off</v>
      </c>
      <c r="K67" s="7">
        <f t="shared" ca="1" si="23"/>
        <v>372</v>
      </c>
      <c r="L67" s="7">
        <f t="shared" ca="1" si="24"/>
        <v>369</v>
      </c>
      <c r="M67" s="7">
        <f t="shared" ca="1" si="25"/>
        <v>2</v>
      </c>
      <c r="N67" s="65">
        <f t="shared" ca="1" si="12"/>
        <v>0.81673770514054334</v>
      </c>
      <c r="O67" s="7">
        <f t="shared" ca="1" si="34"/>
        <v>9</v>
      </c>
      <c r="P67" s="7">
        <f t="shared" ca="1" si="26"/>
        <v>372</v>
      </c>
      <c r="Q67" s="7">
        <f t="shared" ca="1" si="27"/>
        <v>372</v>
      </c>
      <c r="R67" s="7">
        <f t="shared" ca="1" si="28"/>
        <v>381</v>
      </c>
      <c r="S67" s="7">
        <f t="shared" ca="1" si="29"/>
        <v>0</v>
      </c>
      <c r="T67" s="7">
        <f t="shared" ca="1" si="17"/>
        <v>0</v>
      </c>
      <c r="U67" s="7">
        <f t="shared" ca="1" si="18"/>
        <v>3</v>
      </c>
      <c r="V67" s="124">
        <f t="shared" ca="1" si="35"/>
        <v>0</v>
      </c>
      <c r="W67" s="124">
        <f t="shared" ca="1" si="36"/>
        <v>850</v>
      </c>
      <c r="Z67" s="7">
        <f t="shared" ca="1" si="19"/>
        <v>0</v>
      </c>
      <c r="AA67" s="7">
        <f t="shared" ca="1" si="20"/>
        <v>0</v>
      </c>
      <c r="AB67" s="7">
        <f t="shared" ca="1" si="21"/>
        <v>1</v>
      </c>
    </row>
    <row r="68" spans="2:28">
      <c r="B68" s="7">
        <v>54</v>
      </c>
      <c r="C68" s="65">
        <f t="shared" ca="1" si="9"/>
        <v>0.30066530780951628</v>
      </c>
      <c r="D68" s="7">
        <f t="shared" ca="1" si="30"/>
        <v>6</v>
      </c>
      <c r="E68" s="7">
        <f t="shared" ca="1" si="22"/>
        <v>378</v>
      </c>
      <c r="F68" s="65">
        <f t="shared" ca="1" si="10"/>
        <v>0.3128753382917715</v>
      </c>
      <c r="G68" s="66" t="str">
        <f t="shared" ca="1" si="31"/>
        <v>Jumbo</v>
      </c>
      <c r="H68" s="7">
        <f t="shared" ca="1" si="32"/>
        <v>1</v>
      </c>
      <c r="I68" s="65">
        <f t="shared" ca="1" si="11"/>
        <v>0.93760548069495153</v>
      </c>
      <c r="J68" s="7" t="str">
        <f t="shared" ca="1" si="33"/>
        <v>Landing</v>
      </c>
      <c r="K68" s="7">
        <f t="shared" ca="1" si="23"/>
        <v>372</v>
      </c>
      <c r="L68" s="7">
        <f t="shared" ca="1" si="24"/>
        <v>381</v>
      </c>
      <c r="M68" s="7">
        <f t="shared" ca="1" si="25"/>
        <v>1</v>
      </c>
      <c r="N68" s="65">
        <f t="shared" ca="1" si="12"/>
        <v>8.9650833526059959E-2</v>
      </c>
      <c r="O68" s="7">
        <f t="shared" ca="1" si="34"/>
        <v>6</v>
      </c>
      <c r="P68" s="7">
        <f t="shared" ca="1" si="26"/>
        <v>378</v>
      </c>
      <c r="Q68" s="7">
        <f t="shared" ca="1" si="27"/>
        <v>384</v>
      </c>
      <c r="R68" s="7">
        <f t="shared" ca="1" si="28"/>
        <v>381</v>
      </c>
      <c r="S68" s="7">
        <f t="shared" ca="1" si="29"/>
        <v>0</v>
      </c>
      <c r="T68" s="7">
        <f t="shared" ca="1" si="17"/>
        <v>6</v>
      </c>
      <c r="U68" s="7">
        <f t="shared" ca="1" si="18"/>
        <v>0</v>
      </c>
      <c r="V68" s="124">
        <f t="shared" ca="1" si="35"/>
        <v>0</v>
      </c>
      <c r="W68" s="124">
        <f t="shared" ca="1" si="36"/>
        <v>1600</v>
      </c>
      <c r="Z68" s="7">
        <f t="shared" ca="1" si="19"/>
        <v>1</v>
      </c>
      <c r="AA68" s="7">
        <f t="shared" ca="1" si="20"/>
        <v>0</v>
      </c>
      <c r="AB68" s="7">
        <f t="shared" ca="1" si="21"/>
        <v>0</v>
      </c>
    </row>
    <row r="69" spans="2:28">
      <c r="B69" s="7">
        <v>55</v>
      </c>
      <c r="C69" s="65">
        <f t="shared" ca="1" si="9"/>
        <v>0.9559716860841434</v>
      </c>
      <c r="D69" s="7">
        <f t="shared" ca="1" si="30"/>
        <v>12</v>
      </c>
      <c r="E69" s="7">
        <f t="shared" ca="1" si="22"/>
        <v>390</v>
      </c>
      <c r="F69" s="65">
        <f t="shared" ca="1" si="10"/>
        <v>0.50518187584908536</v>
      </c>
      <c r="G69" s="66" t="str">
        <f t="shared" ca="1" si="31"/>
        <v>Medium</v>
      </c>
      <c r="H69" s="7">
        <f t="shared" ca="1" si="32"/>
        <v>2</v>
      </c>
      <c r="I69" s="65">
        <f t="shared" ca="1" si="11"/>
        <v>0.573178165533069</v>
      </c>
      <c r="J69" s="7" t="str">
        <f t="shared" ca="1" si="33"/>
        <v>Landing</v>
      </c>
      <c r="K69" s="7">
        <f t="shared" ca="1" si="23"/>
        <v>384</v>
      </c>
      <c r="L69" s="7">
        <f t="shared" ca="1" si="24"/>
        <v>381</v>
      </c>
      <c r="M69" s="7">
        <f t="shared" ca="1" si="25"/>
        <v>2</v>
      </c>
      <c r="N69" s="65">
        <f t="shared" ca="1" si="12"/>
        <v>0.37852982777557553</v>
      </c>
      <c r="O69" s="7">
        <f t="shared" ca="1" si="34"/>
        <v>9</v>
      </c>
      <c r="P69" s="7">
        <f t="shared" ca="1" si="26"/>
        <v>390</v>
      </c>
      <c r="Q69" s="7">
        <f t="shared" ca="1" si="27"/>
        <v>384</v>
      </c>
      <c r="R69" s="7">
        <f t="shared" ca="1" si="28"/>
        <v>399</v>
      </c>
      <c r="S69" s="7">
        <f t="shared" ca="1" si="29"/>
        <v>0</v>
      </c>
      <c r="T69" s="7">
        <f t="shared" ca="1" si="17"/>
        <v>0</v>
      </c>
      <c r="U69" s="7">
        <f t="shared" ca="1" si="18"/>
        <v>9</v>
      </c>
      <c r="V69" s="124">
        <f t="shared" ca="1" si="35"/>
        <v>0</v>
      </c>
      <c r="W69" s="124">
        <f t="shared" ca="1" si="36"/>
        <v>1200</v>
      </c>
      <c r="Z69" s="7">
        <f t="shared" ca="1" si="19"/>
        <v>0</v>
      </c>
      <c r="AA69" s="7">
        <f t="shared" ca="1" si="20"/>
        <v>1</v>
      </c>
      <c r="AB69" s="7">
        <f t="shared" ca="1" si="21"/>
        <v>0</v>
      </c>
    </row>
    <row r="70" spans="2:28">
      <c r="B70" s="7">
        <v>56</v>
      </c>
      <c r="C70" s="65">
        <f t="shared" ca="1" si="9"/>
        <v>0.16383591297409072</v>
      </c>
      <c r="D70" s="7">
        <f t="shared" ca="1" si="30"/>
        <v>6</v>
      </c>
      <c r="E70" s="7">
        <f t="shared" ca="1" si="22"/>
        <v>396</v>
      </c>
      <c r="F70" s="65">
        <f t="shared" ca="1" si="10"/>
        <v>0.80630004967527846</v>
      </c>
      <c r="G70" s="66" t="str">
        <f t="shared" ca="1" si="31"/>
        <v>Small</v>
      </c>
      <c r="H70" s="7">
        <f t="shared" ca="1" si="32"/>
        <v>3</v>
      </c>
      <c r="I70" s="65">
        <f t="shared" ca="1" si="11"/>
        <v>0.24476423270284486</v>
      </c>
      <c r="J70" s="7" t="str">
        <f t="shared" ca="1" si="33"/>
        <v>Take-Off</v>
      </c>
      <c r="K70" s="7">
        <f t="shared" ca="1" si="23"/>
        <v>384</v>
      </c>
      <c r="L70" s="7">
        <f t="shared" ca="1" si="24"/>
        <v>399</v>
      </c>
      <c r="M70" s="7">
        <f t="shared" ca="1" si="25"/>
        <v>1</v>
      </c>
      <c r="N70" s="65">
        <f t="shared" ca="1" si="12"/>
        <v>0.53565978520020407</v>
      </c>
      <c r="O70" s="7">
        <f t="shared" ca="1" si="34"/>
        <v>6</v>
      </c>
      <c r="P70" s="7">
        <f t="shared" ca="1" si="26"/>
        <v>396</v>
      </c>
      <c r="Q70" s="7">
        <f t="shared" ca="1" si="27"/>
        <v>402</v>
      </c>
      <c r="R70" s="7">
        <f t="shared" ca="1" si="28"/>
        <v>399</v>
      </c>
      <c r="S70" s="7">
        <f t="shared" ca="1" si="29"/>
        <v>0</v>
      </c>
      <c r="T70" s="7">
        <f t="shared" ca="1" si="17"/>
        <v>12</v>
      </c>
      <c r="U70" s="7">
        <f t="shared" ca="1" si="18"/>
        <v>0</v>
      </c>
      <c r="V70" s="124">
        <f t="shared" ca="1" si="35"/>
        <v>0</v>
      </c>
      <c r="W70" s="124">
        <f t="shared" ca="1" si="36"/>
        <v>850</v>
      </c>
      <c r="Z70" s="7">
        <f t="shared" ca="1" si="19"/>
        <v>0</v>
      </c>
      <c r="AA70" s="7">
        <f t="shared" ca="1" si="20"/>
        <v>0</v>
      </c>
      <c r="AB70" s="7">
        <f t="shared" ca="1" si="21"/>
        <v>1</v>
      </c>
    </row>
    <row r="71" spans="2:28">
      <c r="B71" s="7">
        <v>57</v>
      </c>
      <c r="C71" s="65">
        <f t="shared" ca="1" si="9"/>
        <v>0.42703266404555462</v>
      </c>
      <c r="D71" s="7">
        <f t="shared" ca="1" si="30"/>
        <v>6</v>
      </c>
      <c r="E71" s="7">
        <f t="shared" ca="1" si="22"/>
        <v>402</v>
      </c>
      <c r="F71" s="65">
        <f t="shared" ca="1" si="10"/>
        <v>0.55257044182613535</v>
      </c>
      <c r="G71" s="66" t="str">
        <f t="shared" ca="1" si="31"/>
        <v>Medium</v>
      </c>
      <c r="H71" s="7">
        <f t="shared" ca="1" si="32"/>
        <v>2</v>
      </c>
      <c r="I71" s="65">
        <f t="shared" ca="1" si="11"/>
        <v>0.65348776998128177</v>
      </c>
      <c r="J71" s="7" t="str">
        <f t="shared" ca="1" si="33"/>
        <v>Landing</v>
      </c>
      <c r="K71" s="7">
        <f t="shared" ca="1" si="23"/>
        <v>402</v>
      </c>
      <c r="L71" s="7">
        <f t="shared" ca="1" si="24"/>
        <v>399</v>
      </c>
      <c r="M71" s="7">
        <f t="shared" ca="1" si="25"/>
        <v>2</v>
      </c>
      <c r="N71" s="65">
        <f t="shared" ca="1" si="12"/>
        <v>0.1257504611046899</v>
      </c>
      <c r="O71" s="7">
        <f t="shared" ca="1" si="34"/>
        <v>6</v>
      </c>
      <c r="P71" s="7">
        <f t="shared" ca="1" si="26"/>
        <v>402</v>
      </c>
      <c r="Q71" s="7">
        <f t="shared" ca="1" si="27"/>
        <v>402</v>
      </c>
      <c r="R71" s="7">
        <f t="shared" ca="1" si="28"/>
        <v>408</v>
      </c>
      <c r="S71" s="7">
        <f t="shared" ca="1" si="29"/>
        <v>0</v>
      </c>
      <c r="T71" s="7">
        <f t="shared" ca="1" si="17"/>
        <v>0</v>
      </c>
      <c r="U71" s="7">
        <f t="shared" ca="1" si="18"/>
        <v>3</v>
      </c>
      <c r="V71" s="124">
        <f t="shared" ca="1" si="35"/>
        <v>0</v>
      </c>
      <c r="W71" s="124">
        <f t="shared" ca="1" si="36"/>
        <v>1200</v>
      </c>
      <c r="Z71" s="7">
        <f t="shared" ca="1" si="19"/>
        <v>0</v>
      </c>
      <c r="AA71" s="7">
        <f t="shared" ca="1" si="20"/>
        <v>1</v>
      </c>
      <c r="AB71" s="7">
        <f t="shared" ca="1" si="21"/>
        <v>0</v>
      </c>
    </row>
    <row r="72" spans="2:28">
      <c r="B72" s="7">
        <v>58</v>
      </c>
      <c r="C72" s="65">
        <f t="shared" ca="1" si="9"/>
        <v>0.42302935963690502</v>
      </c>
      <c r="D72" s="7">
        <f t="shared" ca="1" si="30"/>
        <v>6</v>
      </c>
      <c r="E72" s="7">
        <f t="shared" ca="1" si="22"/>
        <v>408</v>
      </c>
      <c r="F72" s="65">
        <f t="shared" ca="1" si="10"/>
        <v>9.4364607506557951E-2</v>
      </c>
      <c r="G72" s="66" t="str">
        <f t="shared" ca="1" si="31"/>
        <v>Jumbo</v>
      </c>
      <c r="H72" s="7">
        <f t="shared" ca="1" si="32"/>
        <v>1</v>
      </c>
      <c r="I72" s="65">
        <f t="shared" ca="1" si="11"/>
        <v>0.3072821896660749</v>
      </c>
      <c r="J72" s="7" t="str">
        <f t="shared" ca="1" si="33"/>
        <v>Take-Off</v>
      </c>
      <c r="K72" s="7">
        <f t="shared" ca="1" si="23"/>
        <v>402</v>
      </c>
      <c r="L72" s="7">
        <f t="shared" ca="1" si="24"/>
        <v>408</v>
      </c>
      <c r="M72" s="7">
        <f t="shared" ca="1" si="25"/>
        <v>1</v>
      </c>
      <c r="N72" s="65">
        <f t="shared" ca="1" si="12"/>
        <v>0.94435612692348447</v>
      </c>
      <c r="O72" s="7">
        <f t="shared" ca="1" si="34"/>
        <v>12</v>
      </c>
      <c r="P72" s="7">
        <f t="shared" ca="1" si="26"/>
        <v>408</v>
      </c>
      <c r="Q72" s="7">
        <f t="shared" ca="1" si="27"/>
        <v>420</v>
      </c>
      <c r="R72" s="7">
        <f t="shared" ca="1" si="28"/>
        <v>408</v>
      </c>
      <c r="S72" s="7">
        <f t="shared" ca="1" si="29"/>
        <v>0</v>
      </c>
      <c r="T72" s="7">
        <f t="shared" ca="1" si="17"/>
        <v>6</v>
      </c>
      <c r="U72" s="7">
        <f t="shared" ca="1" si="18"/>
        <v>0</v>
      </c>
      <c r="V72" s="124">
        <f t="shared" ca="1" si="35"/>
        <v>0</v>
      </c>
      <c r="W72" s="124">
        <f t="shared" ca="1" si="36"/>
        <v>1600</v>
      </c>
      <c r="Z72" s="7">
        <f t="shared" ca="1" si="19"/>
        <v>1</v>
      </c>
      <c r="AA72" s="7">
        <f t="shared" ca="1" si="20"/>
        <v>0</v>
      </c>
      <c r="AB72" s="7">
        <f t="shared" ca="1" si="21"/>
        <v>0</v>
      </c>
    </row>
    <row r="73" spans="2:28">
      <c r="B73" s="7">
        <v>59</v>
      </c>
      <c r="C73" s="65">
        <f t="shared" ca="1" si="9"/>
        <v>0.22835260794771539</v>
      </c>
      <c r="D73" s="7">
        <f t="shared" ca="1" si="30"/>
        <v>6</v>
      </c>
      <c r="E73" s="7">
        <f t="shared" ca="1" si="22"/>
        <v>414</v>
      </c>
      <c r="F73" s="65">
        <f t="shared" ca="1" si="10"/>
        <v>0.62238986508403726</v>
      </c>
      <c r="G73" s="66" t="str">
        <f t="shared" ca="1" si="31"/>
        <v>Medium</v>
      </c>
      <c r="H73" s="7">
        <f t="shared" ca="1" si="32"/>
        <v>2</v>
      </c>
      <c r="I73" s="65">
        <f t="shared" ca="1" si="11"/>
        <v>0.24934679366381929</v>
      </c>
      <c r="J73" s="7" t="str">
        <f t="shared" ca="1" si="33"/>
        <v>Take-Off</v>
      </c>
      <c r="K73" s="7">
        <f t="shared" ca="1" si="23"/>
        <v>420</v>
      </c>
      <c r="L73" s="7">
        <f t="shared" ca="1" si="24"/>
        <v>408</v>
      </c>
      <c r="M73" s="7">
        <f t="shared" ca="1" si="25"/>
        <v>2</v>
      </c>
      <c r="N73" s="65">
        <f t="shared" ca="1" si="12"/>
        <v>0.94719952584478806</v>
      </c>
      <c r="O73" s="7">
        <f t="shared" ca="1" si="34"/>
        <v>12</v>
      </c>
      <c r="P73" s="7">
        <f t="shared" ca="1" si="26"/>
        <v>414</v>
      </c>
      <c r="Q73" s="7">
        <f t="shared" ca="1" si="27"/>
        <v>420</v>
      </c>
      <c r="R73" s="7">
        <f t="shared" ca="1" si="28"/>
        <v>426</v>
      </c>
      <c r="S73" s="7">
        <f t="shared" ca="1" si="29"/>
        <v>0</v>
      </c>
      <c r="T73" s="7">
        <f t="shared" ca="1" si="17"/>
        <v>0</v>
      </c>
      <c r="U73" s="7">
        <f t="shared" ca="1" si="18"/>
        <v>6</v>
      </c>
      <c r="V73" s="124">
        <f t="shared" ca="1" si="35"/>
        <v>0</v>
      </c>
      <c r="W73" s="124">
        <f t="shared" ca="1" si="36"/>
        <v>1200</v>
      </c>
      <c r="Z73" s="7">
        <f t="shared" ca="1" si="19"/>
        <v>0</v>
      </c>
      <c r="AA73" s="7">
        <f t="shared" ca="1" si="20"/>
        <v>1</v>
      </c>
      <c r="AB73" s="7">
        <f t="shared" ca="1" si="21"/>
        <v>0</v>
      </c>
    </row>
    <row r="74" spans="2:28">
      <c r="B74" s="7">
        <v>60</v>
      </c>
      <c r="C74" s="65">
        <f t="shared" ca="1" si="9"/>
        <v>0.44638665928189381</v>
      </c>
      <c r="D74" s="7">
        <f t="shared" ca="1" si="30"/>
        <v>6</v>
      </c>
      <c r="E74" s="7">
        <f t="shared" ca="1" si="22"/>
        <v>420</v>
      </c>
      <c r="F74" s="65">
        <f t="shared" ca="1" si="10"/>
        <v>0.18606024584272163</v>
      </c>
      <c r="G74" s="66" t="str">
        <f t="shared" ca="1" si="31"/>
        <v>Jumbo</v>
      </c>
      <c r="H74" s="7">
        <f t="shared" ca="1" si="32"/>
        <v>1</v>
      </c>
      <c r="I74" s="65">
        <f t="shared" ca="1" si="11"/>
        <v>8.2517714012815824E-2</v>
      </c>
      <c r="J74" s="7" t="str">
        <f t="shared" ca="1" si="33"/>
        <v>Take-Off</v>
      </c>
      <c r="K74" s="7">
        <f t="shared" ca="1" si="23"/>
        <v>420</v>
      </c>
      <c r="L74" s="7">
        <f t="shared" ca="1" si="24"/>
        <v>426</v>
      </c>
      <c r="M74" s="7">
        <f t="shared" ca="1" si="25"/>
        <v>1</v>
      </c>
      <c r="N74" s="65">
        <f t="shared" ca="1" si="12"/>
        <v>0.617981266752332</v>
      </c>
      <c r="O74" s="7">
        <f t="shared" ca="1" si="34"/>
        <v>12</v>
      </c>
      <c r="P74" s="7">
        <f t="shared" ca="1" si="26"/>
        <v>420</v>
      </c>
      <c r="Q74" s="7">
        <f t="shared" ca="1" si="27"/>
        <v>432</v>
      </c>
      <c r="R74" s="7">
        <f t="shared" ca="1" si="28"/>
        <v>426</v>
      </c>
      <c r="S74" s="7">
        <f t="shared" ca="1" si="29"/>
        <v>0</v>
      </c>
      <c r="T74" s="7">
        <f t="shared" ca="1" si="17"/>
        <v>0</v>
      </c>
      <c r="U74" s="7">
        <f t="shared" ca="1" si="18"/>
        <v>0</v>
      </c>
      <c r="V74" s="124">
        <f t="shared" ca="1" si="35"/>
        <v>0</v>
      </c>
      <c r="W74" s="124">
        <f t="shared" ca="1" si="36"/>
        <v>1600</v>
      </c>
      <c r="Z74" s="7">
        <f t="shared" ca="1" si="19"/>
        <v>1</v>
      </c>
      <c r="AA74" s="7">
        <f t="shared" ca="1" si="20"/>
        <v>0</v>
      </c>
      <c r="AB74" s="7">
        <f t="shared" ca="1" si="21"/>
        <v>0</v>
      </c>
    </row>
    <row r="75" spans="2:28">
      <c r="B75" s="7">
        <v>61</v>
      </c>
      <c r="C75" s="65">
        <f t="shared" ca="1" si="9"/>
        <v>0.88282552428066297</v>
      </c>
      <c r="D75" s="7">
        <f t="shared" ca="1" si="30"/>
        <v>12</v>
      </c>
      <c r="E75" s="7">
        <f t="shared" ca="1" si="22"/>
        <v>432</v>
      </c>
      <c r="F75" s="65">
        <f t="shared" ca="1" si="10"/>
        <v>0.48657317883228324</v>
      </c>
      <c r="G75" s="66" t="str">
        <f t="shared" ca="1" si="31"/>
        <v>Medium</v>
      </c>
      <c r="H75" s="7">
        <f t="shared" ca="1" si="32"/>
        <v>2</v>
      </c>
      <c r="I75" s="65">
        <f t="shared" ca="1" si="11"/>
        <v>0.65696126184512449</v>
      </c>
      <c r="J75" s="7" t="str">
        <f t="shared" ca="1" si="33"/>
        <v>Landing</v>
      </c>
      <c r="K75" s="7">
        <f t="shared" ca="1" si="23"/>
        <v>432</v>
      </c>
      <c r="L75" s="7">
        <f t="shared" ca="1" si="24"/>
        <v>426</v>
      </c>
      <c r="M75" s="7">
        <f t="shared" ca="1" si="25"/>
        <v>2</v>
      </c>
      <c r="N75" s="65">
        <f t="shared" ca="1" si="12"/>
        <v>0.3592637184944617</v>
      </c>
      <c r="O75" s="7">
        <f t="shared" ca="1" si="34"/>
        <v>9</v>
      </c>
      <c r="P75" s="7">
        <f t="shared" ca="1" si="26"/>
        <v>432</v>
      </c>
      <c r="Q75" s="7">
        <f t="shared" ca="1" si="27"/>
        <v>432</v>
      </c>
      <c r="R75" s="7">
        <f t="shared" ca="1" si="28"/>
        <v>441</v>
      </c>
      <c r="S75" s="7">
        <f t="shared" ca="1" si="29"/>
        <v>0</v>
      </c>
      <c r="T75" s="7">
        <f t="shared" ca="1" si="17"/>
        <v>0</v>
      </c>
      <c r="U75" s="7">
        <f t="shared" ca="1" si="18"/>
        <v>6</v>
      </c>
      <c r="V75" s="124">
        <f t="shared" ca="1" si="35"/>
        <v>0</v>
      </c>
      <c r="W75" s="124">
        <f t="shared" ca="1" si="36"/>
        <v>1200</v>
      </c>
      <c r="Z75" s="7">
        <f t="shared" ca="1" si="19"/>
        <v>0</v>
      </c>
      <c r="AA75" s="7">
        <f t="shared" ca="1" si="20"/>
        <v>1</v>
      </c>
      <c r="AB75" s="7">
        <f t="shared" ca="1" si="21"/>
        <v>0</v>
      </c>
    </row>
    <row r="76" spans="2:28">
      <c r="B76" s="7">
        <v>62</v>
      </c>
      <c r="C76" s="65">
        <f t="shared" ca="1" si="9"/>
        <v>0.52947174694121157</v>
      </c>
      <c r="D76" s="7">
        <f t="shared" ca="1" si="30"/>
        <v>9</v>
      </c>
      <c r="E76" s="7">
        <f t="shared" ca="1" si="22"/>
        <v>441</v>
      </c>
      <c r="F76" s="65">
        <f t="shared" ca="1" si="10"/>
        <v>0.40474747630414576</v>
      </c>
      <c r="G76" s="66" t="str">
        <f t="shared" ca="1" si="31"/>
        <v>Medium</v>
      </c>
      <c r="H76" s="7">
        <f t="shared" ca="1" si="32"/>
        <v>2</v>
      </c>
      <c r="I76" s="65">
        <f t="shared" ca="1" si="11"/>
        <v>0.72394399056449932</v>
      </c>
      <c r="J76" s="7" t="str">
        <f t="shared" ca="1" si="33"/>
        <v>Landing</v>
      </c>
      <c r="K76" s="7">
        <f t="shared" ca="1" si="23"/>
        <v>432</v>
      </c>
      <c r="L76" s="7">
        <f t="shared" ca="1" si="24"/>
        <v>441</v>
      </c>
      <c r="M76" s="7">
        <f t="shared" ca="1" si="25"/>
        <v>1</v>
      </c>
      <c r="N76" s="65">
        <f t="shared" ca="1" si="12"/>
        <v>0.38480237578578358</v>
      </c>
      <c r="O76" s="7">
        <f t="shared" ca="1" si="34"/>
        <v>9</v>
      </c>
      <c r="P76" s="7">
        <f t="shared" ca="1" si="26"/>
        <v>441</v>
      </c>
      <c r="Q76" s="7">
        <f t="shared" ca="1" si="27"/>
        <v>450</v>
      </c>
      <c r="R76" s="7">
        <f t="shared" ca="1" si="28"/>
        <v>441</v>
      </c>
      <c r="S76" s="7">
        <f t="shared" ca="1" si="29"/>
        <v>0</v>
      </c>
      <c r="T76" s="7">
        <f t="shared" ca="1" si="17"/>
        <v>9</v>
      </c>
      <c r="U76" s="7">
        <f t="shared" ca="1" si="18"/>
        <v>0</v>
      </c>
      <c r="V76" s="124">
        <f t="shared" ca="1" si="35"/>
        <v>0</v>
      </c>
      <c r="W76" s="124">
        <f t="shared" ca="1" si="36"/>
        <v>1200</v>
      </c>
      <c r="Z76" s="7">
        <f t="shared" ca="1" si="19"/>
        <v>0</v>
      </c>
      <c r="AA76" s="7">
        <f t="shared" ca="1" si="20"/>
        <v>1</v>
      </c>
      <c r="AB76" s="7">
        <f t="shared" ca="1" si="21"/>
        <v>0</v>
      </c>
    </row>
    <row r="77" spans="2:28">
      <c r="B77" s="7">
        <v>63</v>
      </c>
      <c r="C77" s="65">
        <f t="shared" ca="1" si="9"/>
        <v>0.301858769828387</v>
      </c>
      <c r="D77" s="7">
        <f t="shared" ca="1" si="30"/>
        <v>6</v>
      </c>
      <c r="E77" s="7">
        <f t="shared" ca="1" si="22"/>
        <v>447</v>
      </c>
      <c r="F77" s="65">
        <f t="shared" ca="1" si="10"/>
        <v>0.53348953156833112</v>
      </c>
      <c r="G77" s="66" t="str">
        <f t="shared" ca="1" si="31"/>
        <v>Medium</v>
      </c>
      <c r="H77" s="7">
        <f t="shared" ca="1" si="32"/>
        <v>2</v>
      </c>
      <c r="I77" s="65">
        <f t="shared" ca="1" si="11"/>
        <v>0.87054701677817869</v>
      </c>
      <c r="J77" s="7" t="str">
        <f t="shared" ca="1" si="33"/>
        <v>Landing</v>
      </c>
      <c r="K77" s="7">
        <f t="shared" ca="1" si="23"/>
        <v>450</v>
      </c>
      <c r="L77" s="7">
        <f t="shared" ca="1" si="24"/>
        <v>441</v>
      </c>
      <c r="M77" s="7">
        <f t="shared" ca="1" si="25"/>
        <v>2</v>
      </c>
      <c r="N77" s="65">
        <f t="shared" ca="1" si="12"/>
        <v>0.50430570303923994</v>
      </c>
      <c r="O77" s="7">
        <f t="shared" ca="1" si="34"/>
        <v>9</v>
      </c>
      <c r="P77" s="7">
        <f t="shared" ca="1" si="26"/>
        <v>447</v>
      </c>
      <c r="Q77" s="7">
        <f t="shared" ca="1" si="27"/>
        <v>450</v>
      </c>
      <c r="R77" s="7">
        <f t="shared" ca="1" si="28"/>
        <v>456</v>
      </c>
      <c r="S77" s="7">
        <f t="shared" ca="1" si="29"/>
        <v>0</v>
      </c>
      <c r="T77" s="7">
        <f t="shared" ca="1" si="17"/>
        <v>0</v>
      </c>
      <c r="U77" s="7">
        <f t="shared" ca="1" si="18"/>
        <v>6</v>
      </c>
      <c r="V77" s="124">
        <f t="shared" ca="1" si="35"/>
        <v>0</v>
      </c>
      <c r="W77" s="124">
        <f t="shared" ca="1" si="36"/>
        <v>1200</v>
      </c>
      <c r="Z77" s="7">
        <f t="shared" ca="1" si="19"/>
        <v>0</v>
      </c>
      <c r="AA77" s="7">
        <f t="shared" ca="1" si="20"/>
        <v>1</v>
      </c>
      <c r="AB77" s="7">
        <f t="shared" ca="1" si="21"/>
        <v>0</v>
      </c>
    </row>
    <row r="78" spans="2:28">
      <c r="B78" s="7">
        <v>64</v>
      </c>
      <c r="C78" s="65">
        <f t="shared" ca="1" si="9"/>
        <v>0.24110784791555784</v>
      </c>
      <c r="D78" s="7">
        <f t="shared" ca="1" si="30"/>
        <v>6</v>
      </c>
      <c r="E78" s="7">
        <f t="shared" ca="1" si="22"/>
        <v>453</v>
      </c>
      <c r="F78" s="65">
        <f t="shared" ca="1" si="10"/>
        <v>0.70000935062498248</v>
      </c>
      <c r="G78" s="66" t="str">
        <f t="shared" ca="1" si="31"/>
        <v>Medium</v>
      </c>
      <c r="H78" s="7">
        <f t="shared" ca="1" si="32"/>
        <v>2</v>
      </c>
      <c r="I78" s="65">
        <f t="shared" ca="1" si="11"/>
        <v>0.94409814792640556</v>
      </c>
      <c r="J78" s="7" t="str">
        <f t="shared" ca="1" si="33"/>
        <v>Landing</v>
      </c>
      <c r="K78" s="7">
        <f t="shared" ca="1" si="23"/>
        <v>450</v>
      </c>
      <c r="L78" s="7">
        <f t="shared" ca="1" si="24"/>
        <v>456</v>
      </c>
      <c r="M78" s="7">
        <f t="shared" ca="1" si="25"/>
        <v>1</v>
      </c>
      <c r="N78" s="65">
        <f t="shared" ca="1" si="12"/>
        <v>0.41082921729135347</v>
      </c>
      <c r="O78" s="7">
        <f t="shared" ca="1" si="34"/>
        <v>9</v>
      </c>
      <c r="P78" s="7">
        <f t="shared" ca="1" si="26"/>
        <v>453</v>
      </c>
      <c r="Q78" s="7">
        <f t="shared" ca="1" si="27"/>
        <v>462</v>
      </c>
      <c r="R78" s="7">
        <f t="shared" ca="1" si="28"/>
        <v>456</v>
      </c>
      <c r="S78" s="7">
        <f t="shared" ca="1" si="29"/>
        <v>0</v>
      </c>
      <c r="T78" s="7">
        <f t="shared" ca="1" si="17"/>
        <v>3</v>
      </c>
      <c r="U78" s="7">
        <f t="shared" ca="1" si="18"/>
        <v>0</v>
      </c>
      <c r="V78" s="124">
        <f t="shared" ca="1" si="35"/>
        <v>0</v>
      </c>
      <c r="W78" s="124">
        <f t="shared" ca="1" si="36"/>
        <v>1200</v>
      </c>
      <c r="Z78" s="7">
        <f t="shared" ca="1" si="19"/>
        <v>0</v>
      </c>
      <c r="AA78" s="7">
        <f t="shared" ca="1" si="20"/>
        <v>1</v>
      </c>
      <c r="AB78" s="7">
        <f t="shared" ca="1" si="21"/>
        <v>0</v>
      </c>
    </row>
    <row r="79" spans="2:28">
      <c r="B79" s="7">
        <v>65</v>
      </c>
      <c r="C79" s="65">
        <f t="shared" ca="1" si="9"/>
        <v>0.55973510977362606</v>
      </c>
      <c r="D79" s="7">
        <f t="shared" ca="1" si="30"/>
        <v>9</v>
      </c>
      <c r="E79" s="7">
        <f t="shared" ca="1" si="22"/>
        <v>462</v>
      </c>
      <c r="F79" s="65">
        <f t="shared" ca="1" si="10"/>
        <v>0.3226947349965924</v>
      </c>
      <c r="G79" s="66" t="str">
        <f t="shared" ca="1" si="31"/>
        <v>Jumbo</v>
      </c>
      <c r="H79" s="7">
        <f t="shared" ca="1" si="32"/>
        <v>1</v>
      </c>
      <c r="I79" s="65">
        <f t="shared" ca="1" si="11"/>
        <v>0.22460220700142586</v>
      </c>
      <c r="J79" s="7" t="str">
        <f t="shared" ca="1" si="33"/>
        <v>Take-Off</v>
      </c>
      <c r="K79" s="7">
        <f t="shared" ca="1" si="23"/>
        <v>462</v>
      </c>
      <c r="L79" s="7">
        <f t="shared" ca="1" si="24"/>
        <v>456</v>
      </c>
      <c r="M79" s="7">
        <f t="shared" ca="1" si="25"/>
        <v>2</v>
      </c>
      <c r="N79" s="65">
        <f t="shared" ca="1" si="12"/>
        <v>0.12652476875006136</v>
      </c>
      <c r="O79" s="7">
        <f t="shared" ref="O79:O110" ca="1" si="37">IF(H79=1, VLOOKUP(N79, jumbo_comp,3,TRUE), IF(H79=2, VLOOKUP(N79, mid_comp,3,TRUE), IF(H79=3, VLOOKUP(N79, small_comp, 3, TRUE))))</f>
        <v>9</v>
      </c>
      <c r="P79" s="7">
        <f t="shared" ca="1" si="26"/>
        <v>462</v>
      </c>
      <c r="Q79" s="7">
        <f t="shared" ca="1" si="27"/>
        <v>462</v>
      </c>
      <c r="R79" s="7">
        <f t="shared" ca="1" si="28"/>
        <v>471</v>
      </c>
      <c r="S79" s="7">
        <f t="shared" ca="1" si="29"/>
        <v>0</v>
      </c>
      <c r="T79" s="7">
        <f t="shared" ca="1" si="17"/>
        <v>0</v>
      </c>
      <c r="U79" s="7">
        <f t="shared" ca="1" si="18"/>
        <v>6</v>
      </c>
      <c r="V79" s="124">
        <f t="shared" ref="V79:V110" ca="1" si="38">S79*VLOOKUP(G79,fuel_cost,IF(J79="Landing",3,2),FALSE)</f>
        <v>0</v>
      </c>
      <c r="W79" s="124">
        <f t="shared" ref="W79:W110" ca="1" si="39">VLOOKUP(G79,service_fee,IF(J79="Landing",3,2),FALSE)</f>
        <v>1600</v>
      </c>
      <c r="Z79" s="7">
        <f t="shared" ca="1" si="19"/>
        <v>1</v>
      </c>
      <c r="AA79" s="7">
        <f t="shared" ca="1" si="20"/>
        <v>0</v>
      </c>
      <c r="AB79" s="7">
        <f t="shared" ca="1" si="21"/>
        <v>0</v>
      </c>
    </row>
    <row r="80" spans="2:28">
      <c r="B80" s="7">
        <v>66</v>
      </c>
      <c r="C80" s="65">
        <f t="shared" ref="C80:C143" ca="1" si="40">RAND()</f>
        <v>0.59183897163087062</v>
      </c>
      <c r="D80" s="7">
        <f t="shared" ca="1" si="30"/>
        <v>9</v>
      </c>
      <c r="E80" s="7">
        <f t="shared" ca="1" si="22"/>
        <v>471</v>
      </c>
      <c r="F80" s="65">
        <f t="shared" ref="F80:F143" ca="1" si="41">RAND()</f>
        <v>0.81539642458407391</v>
      </c>
      <c r="G80" s="66" t="str">
        <f t="shared" ca="1" si="31"/>
        <v>Small</v>
      </c>
      <c r="H80" s="7">
        <f t="shared" ca="1" si="32"/>
        <v>3</v>
      </c>
      <c r="I80" s="65">
        <f t="shared" ref="I80:I143" ca="1" si="42">RAND()</f>
        <v>0.99930403750855146</v>
      </c>
      <c r="J80" s="7" t="str">
        <f t="shared" ca="1" si="33"/>
        <v>Landing</v>
      </c>
      <c r="K80" s="7">
        <f t="shared" ca="1" si="23"/>
        <v>462</v>
      </c>
      <c r="L80" s="7">
        <f t="shared" ca="1" si="24"/>
        <v>471</v>
      </c>
      <c r="M80" s="7">
        <f t="shared" ca="1" si="25"/>
        <v>1</v>
      </c>
      <c r="N80" s="65">
        <f t="shared" ref="N80:N143" ca="1" si="43">RAND()</f>
        <v>0.34909056731395571</v>
      </c>
      <c r="O80" s="7">
        <f t="shared" ca="1" si="37"/>
        <v>6</v>
      </c>
      <c r="P80" s="7">
        <f t="shared" ca="1" si="26"/>
        <v>471</v>
      </c>
      <c r="Q80" s="7">
        <f t="shared" ca="1" si="27"/>
        <v>477</v>
      </c>
      <c r="R80" s="7">
        <f t="shared" ca="1" si="28"/>
        <v>471</v>
      </c>
      <c r="S80" s="7">
        <f t="shared" ca="1" si="29"/>
        <v>0</v>
      </c>
      <c r="T80" s="7">
        <f t="shared" ca="1" si="17"/>
        <v>9</v>
      </c>
      <c r="U80" s="7">
        <f t="shared" ca="1" si="18"/>
        <v>0</v>
      </c>
      <c r="V80" s="124">
        <f t="shared" ca="1" si="38"/>
        <v>0</v>
      </c>
      <c r="W80" s="124">
        <f t="shared" ca="1" si="39"/>
        <v>850</v>
      </c>
      <c r="Z80" s="7">
        <f t="shared" ca="1" si="19"/>
        <v>0</v>
      </c>
      <c r="AA80" s="7">
        <f t="shared" ca="1" si="20"/>
        <v>0</v>
      </c>
      <c r="AB80" s="7">
        <f t="shared" ca="1" si="21"/>
        <v>1</v>
      </c>
    </row>
    <row r="81" spans="2:28">
      <c r="B81" s="7">
        <v>67</v>
      </c>
      <c r="C81" s="65">
        <f t="shared" ca="1" si="40"/>
        <v>0.82887206454612927</v>
      </c>
      <c r="D81" s="7">
        <f t="shared" ca="1" si="30"/>
        <v>12</v>
      </c>
      <c r="E81" s="7">
        <f t="shared" ca="1" si="22"/>
        <v>483</v>
      </c>
      <c r="F81" s="65">
        <f t="shared" ca="1" si="41"/>
        <v>0.9441187812821743</v>
      </c>
      <c r="G81" s="66" t="str">
        <f t="shared" ca="1" si="31"/>
        <v>Small</v>
      </c>
      <c r="H81" s="7">
        <f t="shared" ca="1" si="32"/>
        <v>3</v>
      </c>
      <c r="I81" s="65">
        <f t="shared" ca="1" si="42"/>
        <v>0.69460271740339885</v>
      </c>
      <c r="J81" s="7" t="str">
        <f t="shared" ca="1" si="33"/>
        <v>Landing</v>
      </c>
      <c r="K81" s="7">
        <f t="shared" ca="1" si="23"/>
        <v>477</v>
      </c>
      <c r="L81" s="7">
        <f t="shared" ca="1" si="24"/>
        <v>471</v>
      </c>
      <c r="M81" s="7">
        <f t="shared" ca="1" si="25"/>
        <v>2</v>
      </c>
      <c r="N81" s="65">
        <f t="shared" ca="1" si="43"/>
        <v>0.99252285530899287</v>
      </c>
      <c r="O81" s="7">
        <f t="shared" ca="1" si="37"/>
        <v>12</v>
      </c>
      <c r="P81" s="7">
        <f t="shared" ca="1" si="26"/>
        <v>483</v>
      </c>
      <c r="Q81" s="7">
        <f t="shared" ca="1" si="27"/>
        <v>477</v>
      </c>
      <c r="R81" s="7">
        <f t="shared" ca="1" si="28"/>
        <v>495</v>
      </c>
      <c r="S81" s="7">
        <f t="shared" ca="1" si="29"/>
        <v>0</v>
      </c>
      <c r="T81" s="7">
        <f t="shared" ref="T81:T144" ca="1" si="44">IF(M81=1,IF(Q80&lt;E81,E81-Q80,0),0)</f>
        <v>0</v>
      </c>
      <c r="U81" s="7">
        <f t="shared" ref="U81:U144" ca="1" si="45">IF(M81=2,IF(R80&lt;E81,E81-R80,0),0)</f>
        <v>12</v>
      </c>
      <c r="V81" s="124">
        <f t="shared" ca="1" si="38"/>
        <v>0</v>
      </c>
      <c r="W81" s="124">
        <f t="shared" ca="1" si="39"/>
        <v>850</v>
      </c>
      <c r="Z81" s="7">
        <f t="shared" ref="Z81:Z144" ca="1" si="46">IF(H81=1,1,0)</f>
        <v>0</v>
      </c>
      <c r="AA81" s="7">
        <f t="shared" ref="AA81:AA144" ca="1" si="47">IF(H81=2,1,0)</f>
        <v>0</v>
      </c>
      <c r="AB81" s="7">
        <f t="shared" ref="AB81:AB144" ca="1" si="48">IF(H81=3,1,0)</f>
        <v>1</v>
      </c>
    </row>
    <row r="82" spans="2:28">
      <c r="B82" s="7">
        <v>68</v>
      </c>
      <c r="C82" s="65">
        <f t="shared" ca="1" si="40"/>
        <v>0.50829566300385653</v>
      </c>
      <c r="D82" s="7">
        <f t="shared" ca="1" si="30"/>
        <v>9</v>
      </c>
      <c r="E82" s="7">
        <f t="shared" ref="E82:E145" ca="1" si="49">E81+D82</f>
        <v>492</v>
      </c>
      <c r="F82" s="65">
        <f t="shared" ca="1" si="41"/>
        <v>0.70654649239006317</v>
      </c>
      <c r="G82" s="66" t="str">
        <f t="shared" ca="1" si="31"/>
        <v>Medium</v>
      </c>
      <c r="H82" s="7">
        <f t="shared" ca="1" si="32"/>
        <v>2</v>
      </c>
      <c r="I82" s="65">
        <f t="shared" ca="1" si="42"/>
        <v>0.55817704942603918</v>
      </c>
      <c r="J82" s="7" t="str">
        <f t="shared" ca="1" si="33"/>
        <v>Landing</v>
      </c>
      <c r="K82" s="7">
        <f t="shared" ref="K82:K145" ca="1" si="50">Q81</f>
        <v>477</v>
      </c>
      <c r="L82" s="7">
        <f t="shared" ref="L82:L145" ca="1" si="51">R81</f>
        <v>495</v>
      </c>
      <c r="M82" s="7">
        <f t="shared" ref="M82:M145" ca="1" si="52">IF(K82&lt;=L82,1,2)</f>
        <v>1</v>
      </c>
      <c r="N82" s="65">
        <f t="shared" ca="1" si="43"/>
        <v>0.20401193287290509</v>
      </c>
      <c r="O82" s="7">
        <f t="shared" ca="1" si="37"/>
        <v>6</v>
      </c>
      <c r="P82" s="7">
        <f t="shared" ref="P82:P145" ca="1" si="53">IF(E82&gt;MIN(K82:L82),E82,MIN(Q81:R81))</f>
        <v>492</v>
      </c>
      <c r="Q82" s="7">
        <f t="shared" ref="Q82:Q145" ca="1" si="54">IF(M82=1,P82+O82,Q81)</f>
        <v>498</v>
      </c>
      <c r="R82" s="7">
        <f t="shared" ref="R82:R145" ca="1" si="55">IF(M82=2,P82+O82,R81)</f>
        <v>495</v>
      </c>
      <c r="S82" s="7">
        <f t="shared" ref="S82:S145" ca="1" si="56">IF(P82&gt;E82,P82-E82,0)</f>
        <v>0</v>
      </c>
      <c r="T82" s="7">
        <f t="shared" ca="1" si="44"/>
        <v>15</v>
      </c>
      <c r="U82" s="7">
        <f t="shared" ca="1" si="45"/>
        <v>0</v>
      </c>
      <c r="V82" s="124">
        <f t="shared" ca="1" si="38"/>
        <v>0</v>
      </c>
      <c r="W82" s="124">
        <f t="shared" ca="1" si="39"/>
        <v>1200</v>
      </c>
      <c r="Z82" s="7">
        <f t="shared" ca="1" si="46"/>
        <v>0</v>
      </c>
      <c r="AA82" s="7">
        <f t="shared" ca="1" si="47"/>
        <v>1</v>
      </c>
      <c r="AB82" s="7">
        <f t="shared" ca="1" si="48"/>
        <v>0</v>
      </c>
    </row>
    <row r="83" spans="2:28">
      <c r="B83" s="7">
        <v>69</v>
      </c>
      <c r="C83" s="65">
        <f t="shared" ca="1" si="40"/>
        <v>0.38793773227625361</v>
      </c>
      <c r="D83" s="7">
        <f t="shared" ca="1" si="30"/>
        <v>6</v>
      </c>
      <c r="E83" s="7">
        <f t="shared" ca="1" si="49"/>
        <v>498</v>
      </c>
      <c r="F83" s="65">
        <f t="shared" ca="1" si="41"/>
        <v>1.9956419059460551E-2</v>
      </c>
      <c r="G83" s="66" t="str">
        <f t="shared" ca="1" si="31"/>
        <v>Jumbo</v>
      </c>
      <c r="H83" s="7">
        <f t="shared" ca="1" si="32"/>
        <v>1</v>
      </c>
      <c r="I83" s="65">
        <f t="shared" ca="1" si="42"/>
        <v>0.45184255121628369</v>
      </c>
      <c r="J83" s="7" t="str">
        <f t="shared" ca="1" si="33"/>
        <v>Take-Off</v>
      </c>
      <c r="K83" s="7">
        <f t="shared" ca="1" si="50"/>
        <v>498</v>
      </c>
      <c r="L83" s="7">
        <f t="shared" ca="1" si="51"/>
        <v>495</v>
      </c>
      <c r="M83" s="7">
        <f t="shared" ca="1" si="52"/>
        <v>2</v>
      </c>
      <c r="N83" s="65">
        <f t="shared" ca="1" si="43"/>
        <v>0.47273190389209008</v>
      </c>
      <c r="O83" s="7">
        <f t="shared" ca="1" si="37"/>
        <v>9</v>
      </c>
      <c r="P83" s="7">
        <f t="shared" ca="1" si="53"/>
        <v>498</v>
      </c>
      <c r="Q83" s="7">
        <f t="shared" ca="1" si="54"/>
        <v>498</v>
      </c>
      <c r="R83" s="7">
        <f t="shared" ca="1" si="55"/>
        <v>507</v>
      </c>
      <c r="S83" s="7">
        <f t="shared" ca="1" si="56"/>
        <v>0</v>
      </c>
      <c r="T83" s="7">
        <f t="shared" ca="1" si="44"/>
        <v>0</v>
      </c>
      <c r="U83" s="7">
        <f t="shared" ca="1" si="45"/>
        <v>3</v>
      </c>
      <c r="V83" s="124">
        <f t="shared" ca="1" si="38"/>
        <v>0</v>
      </c>
      <c r="W83" s="124">
        <f t="shared" ca="1" si="39"/>
        <v>1600</v>
      </c>
      <c r="Z83" s="7">
        <f t="shared" ca="1" si="46"/>
        <v>1</v>
      </c>
      <c r="AA83" s="7">
        <f t="shared" ca="1" si="47"/>
        <v>0</v>
      </c>
      <c r="AB83" s="7">
        <f t="shared" ca="1" si="48"/>
        <v>0</v>
      </c>
    </row>
    <row r="84" spans="2:28">
      <c r="B84" s="7">
        <v>70</v>
      </c>
      <c r="C84" s="65">
        <f t="shared" ca="1" si="40"/>
        <v>0.13144322007849518</v>
      </c>
      <c r="D84" s="7">
        <f t="shared" ref="D84:D147" ca="1" si="57">VLOOKUP(C84,arrival_gap,3,TRUE)</f>
        <v>6</v>
      </c>
      <c r="E84" s="7">
        <f t="shared" ca="1" si="49"/>
        <v>504</v>
      </c>
      <c r="F84" s="65">
        <f t="shared" ca="1" si="41"/>
        <v>0.71699463295907051</v>
      </c>
      <c r="G84" s="66" t="str">
        <f t="shared" ref="G84:G147" ca="1" si="58">VLOOKUP(F84,jet_type,3,TRUE)</f>
        <v>Medium</v>
      </c>
      <c r="H84" s="7">
        <f t="shared" ref="H84:H147" ca="1" si="59">VLOOKUP(G84,jet_indicator,2,)</f>
        <v>2</v>
      </c>
      <c r="I84" s="65">
        <f t="shared" ca="1" si="42"/>
        <v>0.99432822884887928</v>
      </c>
      <c r="J84" s="7" t="str">
        <f t="shared" ref="J84:J147" ca="1" si="60">VLOOKUP(I84,action_type,3,TRUE)</f>
        <v>Landing</v>
      </c>
      <c r="K84" s="7">
        <f t="shared" ca="1" si="50"/>
        <v>498</v>
      </c>
      <c r="L84" s="7">
        <f t="shared" ca="1" si="51"/>
        <v>507</v>
      </c>
      <c r="M84" s="7">
        <f t="shared" ca="1" si="52"/>
        <v>1</v>
      </c>
      <c r="N84" s="65">
        <f t="shared" ca="1" si="43"/>
        <v>3.0132820409392358E-2</v>
      </c>
      <c r="O84" s="7">
        <f t="shared" ca="1" si="37"/>
        <v>6</v>
      </c>
      <c r="P84" s="7">
        <f t="shared" ca="1" si="53"/>
        <v>504</v>
      </c>
      <c r="Q84" s="7">
        <f t="shared" ca="1" si="54"/>
        <v>510</v>
      </c>
      <c r="R84" s="7">
        <f t="shared" ca="1" si="55"/>
        <v>507</v>
      </c>
      <c r="S84" s="7">
        <f t="shared" ca="1" si="56"/>
        <v>0</v>
      </c>
      <c r="T84" s="7">
        <f t="shared" ca="1" si="44"/>
        <v>6</v>
      </c>
      <c r="U84" s="7">
        <f t="shared" ca="1" si="45"/>
        <v>0</v>
      </c>
      <c r="V84" s="124">
        <f t="shared" ca="1" si="38"/>
        <v>0</v>
      </c>
      <c r="W84" s="124">
        <f t="shared" ca="1" si="39"/>
        <v>1200</v>
      </c>
      <c r="Z84" s="7">
        <f t="shared" ca="1" si="46"/>
        <v>0</v>
      </c>
      <c r="AA84" s="7">
        <f t="shared" ca="1" si="47"/>
        <v>1</v>
      </c>
      <c r="AB84" s="7">
        <f t="shared" ca="1" si="48"/>
        <v>0</v>
      </c>
    </row>
    <row r="85" spans="2:28">
      <c r="B85" s="7">
        <v>71</v>
      </c>
      <c r="C85" s="65">
        <f t="shared" ca="1" si="40"/>
        <v>9.8021111057579047E-2</v>
      </c>
      <c r="D85" s="7">
        <f t="shared" ca="1" si="57"/>
        <v>0</v>
      </c>
      <c r="E85" s="7">
        <f t="shared" ca="1" si="49"/>
        <v>504</v>
      </c>
      <c r="F85" s="65">
        <f t="shared" ca="1" si="41"/>
        <v>0.89228552984696641</v>
      </c>
      <c r="G85" s="66" t="str">
        <f t="shared" ca="1" si="58"/>
        <v>Small</v>
      </c>
      <c r="H85" s="7">
        <f t="shared" ca="1" si="59"/>
        <v>3</v>
      </c>
      <c r="I85" s="65">
        <f t="shared" ca="1" si="42"/>
        <v>0.68086756659778702</v>
      </c>
      <c r="J85" s="7" t="str">
        <f t="shared" ca="1" si="60"/>
        <v>Landing</v>
      </c>
      <c r="K85" s="7">
        <f t="shared" ca="1" si="50"/>
        <v>510</v>
      </c>
      <c r="L85" s="7">
        <f t="shared" ca="1" si="51"/>
        <v>507</v>
      </c>
      <c r="M85" s="7">
        <f t="shared" ca="1" si="52"/>
        <v>2</v>
      </c>
      <c r="N85" s="65">
        <f t="shared" ca="1" si="43"/>
        <v>0.35559398537788689</v>
      </c>
      <c r="O85" s="7">
        <f t="shared" ca="1" si="37"/>
        <v>6</v>
      </c>
      <c r="P85" s="7">
        <f t="shared" ca="1" si="53"/>
        <v>507</v>
      </c>
      <c r="Q85" s="7">
        <f t="shared" ca="1" si="54"/>
        <v>510</v>
      </c>
      <c r="R85" s="7">
        <f t="shared" ca="1" si="55"/>
        <v>513</v>
      </c>
      <c r="S85" s="7">
        <f t="shared" ca="1" si="56"/>
        <v>3</v>
      </c>
      <c r="T85" s="7">
        <f t="shared" ca="1" si="44"/>
        <v>0</v>
      </c>
      <c r="U85" s="7">
        <f t="shared" ca="1" si="45"/>
        <v>0</v>
      </c>
      <c r="V85" s="124">
        <f t="shared" ca="1" si="38"/>
        <v>10.411100000000001</v>
      </c>
      <c r="W85" s="124">
        <f t="shared" ca="1" si="39"/>
        <v>850</v>
      </c>
      <c r="Z85" s="7">
        <f t="shared" ca="1" si="46"/>
        <v>0</v>
      </c>
      <c r="AA85" s="7">
        <f t="shared" ca="1" si="47"/>
        <v>0</v>
      </c>
      <c r="AB85" s="7">
        <f t="shared" ca="1" si="48"/>
        <v>1</v>
      </c>
    </row>
    <row r="86" spans="2:28">
      <c r="B86" s="7">
        <v>72</v>
      </c>
      <c r="C86" s="65">
        <f t="shared" ca="1" si="40"/>
        <v>0.53760315771143297</v>
      </c>
      <c r="D86" s="7">
        <f t="shared" ca="1" si="57"/>
        <v>9</v>
      </c>
      <c r="E86" s="7">
        <f t="shared" ca="1" si="49"/>
        <v>513</v>
      </c>
      <c r="F86" s="65">
        <f t="shared" ca="1" si="41"/>
        <v>0.68948929543893345</v>
      </c>
      <c r="G86" s="66" t="str">
        <f t="shared" ca="1" si="58"/>
        <v>Medium</v>
      </c>
      <c r="H86" s="7">
        <f t="shared" ca="1" si="59"/>
        <v>2</v>
      </c>
      <c r="I86" s="65">
        <f t="shared" ca="1" si="42"/>
        <v>0.85558678275867484</v>
      </c>
      <c r="J86" s="7" t="str">
        <f t="shared" ca="1" si="60"/>
        <v>Landing</v>
      </c>
      <c r="K86" s="7">
        <f t="shared" ca="1" si="50"/>
        <v>510</v>
      </c>
      <c r="L86" s="7">
        <f t="shared" ca="1" si="51"/>
        <v>513</v>
      </c>
      <c r="M86" s="7">
        <f t="shared" ca="1" si="52"/>
        <v>1</v>
      </c>
      <c r="N86" s="65">
        <f t="shared" ca="1" si="43"/>
        <v>0.2283018226825011</v>
      </c>
      <c r="O86" s="7">
        <f t="shared" ca="1" si="37"/>
        <v>6</v>
      </c>
      <c r="P86" s="7">
        <f t="shared" ca="1" si="53"/>
        <v>513</v>
      </c>
      <c r="Q86" s="7">
        <f t="shared" ca="1" si="54"/>
        <v>519</v>
      </c>
      <c r="R86" s="7">
        <f t="shared" ca="1" si="55"/>
        <v>513</v>
      </c>
      <c r="S86" s="7">
        <f t="shared" ca="1" si="56"/>
        <v>0</v>
      </c>
      <c r="T86" s="7">
        <f t="shared" ca="1" si="44"/>
        <v>3</v>
      </c>
      <c r="U86" s="7">
        <f t="shared" ca="1" si="45"/>
        <v>0</v>
      </c>
      <c r="V86" s="124">
        <f t="shared" ca="1" si="38"/>
        <v>0</v>
      </c>
      <c r="W86" s="124">
        <f t="shared" ca="1" si="39"/>
        <v>1200</v>
      </c>
      <c r="Z86" s="7">
        <f t="shared" ca="1" si="46"/>
        <v>0</v>
      </c>
      <c r="AA86" s="7">
        <f t="shared" ca="1" si="47"/>
        <v>1</v>
      </c>
      <c r="AB86" s="7">
        <f t="shared" ca="1" si="48"/>
        <v>0</v>
      </c>
    </row>
    <row r="87" spans="2:28">
      <c r="B87" s="7">
        <v>73</v>
      </c>
      <c r="C87" s="65">
        <f t="shared" ca="1" si="40"/>
        <v>0.64217768726049163</v>
      </c>
      <c r="D87" s="7">
        <f t="shared" ca="1" si="57"/>
        <v>9</v>
      </c>
      <c r="E87" s="7">
        <f t="shared" ca="1" si="49"/>
        <v>522</v>
      </c>
      <c r="F87" s="65">
        <f t="shared" ca="1" si="41"/>
        <v>0.26805743264219128</v>
      </c>
      <c r="G87" s="66" t="str">
        <f t="shared" ca="1" si="58"/>
        <v>Jumbo</v>
      </c>
      <c r="H87" s="7">
        <f t="shared" ca="1" si="59"/>
        <v>1</v>
      </c>
      <c r="I87" s="65">
        <f t="shared" ca="1" si="42"/>
        <v>1.3264774024945414E-2</v>
      </c>
      <c r="J87" s="7" t="str">
        <f t="shared" ca="1" si="60"/>
        <v>Take-Off</v>
      </c>
      <c r="K87" s="7">
        <f t="shared" ca="1" si="50"/>
        <v>519</v>
      </c>
      <c r="L87" s="7">
        <f t="shared" ca="1" si="51"/>
        <v>513</v>
      </c>
      <c r="M87" s="7">
        <f t="shared" ca="1" si="52"/>
        <v>2</v>
      </c>
      <c r="N87" s="65">
        <f t="shared" ca="1" si="43"/>
        <v>0.76905193521939752</v>
      </c>
      <c r="O87" s="7">
        <f t="shared" ca="1" si="37"/>
        <v>12</v>
      </c>
      <c r="P87" s="7">
        <f t="shared" ca="1" si="53"/>
        <v>522</v>
      </c>
      <c r="Q87" s="7">
        <f t="shared" ca="1" si="54"/>
        <v>519</v>
      </c>
      <c r="R87" s="7">
        <f t="shared" ca="1" si="55"/>
        <v>534</v>
      </c>
      <c r="S87" s="7">
        <f t="shared" ca="1" si="56"/>
        <v>0</v>
      </c>
      <c r="T87" s="7">
        <f t="shared" ca="1" si="44"/>
        <v>0</v>
      </c>
      <c r="U87" s="7">
        <f t="shared" ca="1" si="45"/>
        <v>9</v>
      </c>
      <c r="V87" s="124">
        <f t="shared" ca="1" si="38"/>
        <v>0</v>
      </c>
      <c r="W87" s="124">
        <f t="shared" ca="1" si="39"/>
        <v>1600</v>
      </c>
      <c r="Z87" s="7">
        <f t="shared" ca="1" si="46"/>
        <v>1</v>
      </c>
      <c r="AA87" s="7">
        <f t="shared" ca="1" si="47"/>
        <v>0</v>
      </c>
      <c r="AB87" s="7">
        <f t="shared" ca="1" si="48"/>
        <v>0</v>
      </c>
    </row>
    <row r="88" spans="2:28">
      <c r="B88" s="7">
        <v>74</v>
      </c>
      <c r="C88" s="65">
        <f t="shared" ca="1" si="40"/>
        <v>0.89088881354090177</v>
      </c>
      <c r="D88" s="7">
        <f t="shared" ca="1" si="57"/>
        <v>12</v>
      </c>
      <c r="E88" s="7">
        <f t="shared" ca="1" si="49"/>
        <v>534</v>
      </c>
      <c r="F88" s="65">
        <f t="shared" ca="1" si="41"/>
        <v>0.90719461542315005</v>
      </c>
      <c r="G88" s="66" t="str">
        <f t="shared" ca="1" si="58"/>
        <v>Small</v>
      </c>
      <c r="H88" s="7">
        <f t="shared" ca="1" si="59"/>
        <v>3</v>
      </c>
      <c r="I88" s="65">
        <f t="shared" ca="1" si="42"/>
        <v>0.82595504830119559</v>
      </c>
      <c r="J88" s="7" t="str">
        <f t="shared" ca="1" si="60"/>
        <v>Landing</v>
      </c>
      <c r="K88" s="7">
        <f t="shared" ca="1" si="50"/>
        <v>519</v>
      </c>
      <c r="L88" s="7">
        <f t="shared" ca="1" si="51"/>
        <v>534</v>
      </c>
      <c r="M88" s="7">
        <f t="shared" ca="1" si="52"/>
        <v>1</v>
      </c>
      <c r="N88" s="65">
        <f t="shared" ca="1" si="43"/>
        <v>0.86757422484778435</v>
      </c>
      <c r="O88" s="7">
        <f t="shared" ca="1" si="37"/>
        <v>9</v>
      </c>
      <c r="P88" s="7">
        <f t="shared" ca="1" si="53"/>
        <v>534</v>
      </c>
      <c r="Q88" s="7">
        <f t="shared" ca="1" si="54"/>
        <v>543</v>
      </c>
      <c r="R88" s="7">
        <f t="shared" ca="1" si="55"/>
        <v>534</v>
      </c>
      <c r="S88" s="7">
        <f t="shared" ca="1" si="56"/>
        <v>0</v>
      </c>
      <c r="T88" s="7">
        <f t="shared" ca="1" si="44"/>
        <v>15</v>
      </c>
      <c r="U88" s="7">
        <f t="shared" ca="1" si="45"/>
        <v>0</v>
      </c>
      <c r="V88" s="124">
        <f t="shared" ca="1" si="38"/>
        <v>0</v>
      </c>
      <c r="W88" s="124">
        <f t="shared" ca="1" si="39"/>
        <v>850</v>
      </c>
      <c r="Z88" s="7">
        <f t="shared" ca="1" si="46"/>
        <v>0</v>
      </c>
      <c r="AA88" s="7">
        <f t="shared" ca="1" si="47"/>
        <v>0</v>
      </c>
      <c r="AB88" s="7">
        <f t="shared" ca="1" si="48"/>
        <v>1</v>
      </c>
    </row>
    <row r="89" spans="2:28">
      <c r="B89" s="7">
        <v>75</v>
      </c>
      <c r="C89" s="65">
        <f t="shared" ca="1" si="40"/>
        <v>0.23181480728075265</v>
      </c>
      <c r="D89" s="7">
        <f t="shared" ca="1" si="57"/>
        <v>6</v>
      </c>
      <c r="E89" s="7">
        <f t="shared" ca="1" si="49"/>
        <v>540</v>
      </c>
      <c r="F89" s="65">
        <f t="shared" ca="1" si="41"/>
        <v>2.0840302398644761E-3</v>
      </c>
      <c r="G89" s="66" t="str">
        <f t="shared" ca="1" si="58"/>
        <v>Jumbo</v>
      </c>
      <c r="H89" s="7">
        <f t="shared" ca="1" si="59"/>
        <v>1</v>
      </c>
      <c r="I89" s="65">
        <f t="shared" ca="1" si="42"/>
        <v>0.94094995776273616</v>
      </c>
      <c r="J89" s="7" t="str">
        <f t="shared" ca="1" si="60"/>
        <v>Landing</v>
      </c>
      <c r="K89" s="7">
        <f t="shared" ca="1" si="50"/>
        <v>543</v>
      </c>
      <c r="L89" s="7">
        <f t="shared" ca="1" si="51"/>
        <v>534</v>
      </c>
      <c r="M89" s="7">
        <f t="shared" ca="1" si="52"/>
        <v>2</v>
      </c>
      <c r="N89" s="65">
        <f t="shared" ca="1" si="43"/>
        <v>0.62633562974488821</v>
      </c>
      <c r="O89" s="7">
        <f t="shared" ca="1" si="37"/>
        <v>12</v>
      </c>
      <c r="P89" s="7">
        <f t="shared" ca="1" si="53"/>
        <v>540</v>
      </c>
      <c r="Q89" s="7">
        <f t="shared" ca="1" si="54"/>
        <v>543</v>
      </c>
      <c r="R89" s="7">
        <f t="shared" ca="1" si="55"/>
        <v>552</v>
      </c>
      <c r="S89" s="7">
        <f t="shared" ca="1" si="56"/>
        <v>0</v>
      </c>
      <c r="T89" s="7">
        <f t="shared" ca="1" si="44"/>
        <v>0</v>
      </c>
      <c r="U89" s="7">
        <f t="shared" ca="1" si="45"/>
        <v>6</v>
      </c>
      <c r="V89" s="124">
        <f t="shared" ca="1" si="38"/>
        <v>0</v>
      </c>
      <c r="W89" s="124">
        <f t="shared" ca="1" si="39"/>
        <v>1600</v>
      </c>
      <c r="Z89" s="7">
        <f t="shared" ca="1" si="46"/>
        <v>1</v>
      </c>
      <c r="AA89" s="7">
        <f t="shared" ca="1" si="47"/>
        <v>0</v>
      </c>
      <c r="AB89" s="7">
        <f t="shared" ca="1" si="48"/>
        <v>0</v>
      </c>
    </row>
    <row r="90" spans="2:28">
      <c r="B90" s="7">
        <v>76</v>
      </c>
      <c r="C90" s="65">
        <f t="shared" ca="1" si="40"/>
        <v>0.51199173276362375</v>
      </c>
      <c r="D90" s="7">
        <f t="shared" ca="1" si="57"/>
        <v>9</v>
      </c>
      <c r="E90" s="7">
        <f t="shared" ca="1" si="49"/>
        <v>549</v>
      </c>
      <c r="F90" s="65">
        <f t="shared" ca="1" si="41"/>
        <v>0.40251690541728335</v>
      </c>
      <c r="G90" s="66" t="str">
        <f t="shared" ca="1" si="58"/>
        <v>Medium</v>
      </c>
      <c r="H90" s="7">
        <f t="shared" ca="1" si="59"/>
        <v>2</v>
      </c>
      <c r="I90" s="65">
        <f t="shared" ca="1" si="42"/>
        <v>0.3528917683900693</v>
      </c>
      <c r="J90" s="7" t="str">
        <f t="shared" ca="1" si="60"/>
        <v>Take-Off</v>
      </c>
      <c r="K90" s="7">
        <f t="shared" ca="1" si="50"/>
        <v>543</v>
      </c>
      <c r="L90" s="7">
        <f t="shared" ca="1" si="51"/>
        <v>552</v>
      </c>
      <c r="M90" s="7">
        <f t="shared" ca="1" si="52"/>
        <v>1</v>
      </c>
      <c r="N90" s="65">
        <f t="shared" ca="1" si="43"/>
        <v>0.28313099224078586</v>
      </c>
      <c r="O90" s="7">
        <f t="shared" ca="1" si="37"/>
        <v>6</v>
      </c>
      <c r="P90" s="7">
        <f t="shared" ca="1" si="53"/>
        <v>549</v>
      </c>
      <c r="Q90" s="7">
        <f t="shared" ca="1" si="54"/>
        <v>555</v>
      </c>
      <c r="R90" s="7">
        <f t="shared" ca="1" si="55"/>
        <v>552</v>
      </c>
      <c r="S90" s="7">
        <f t="shared" ca="1" si="56"/>
        <v>0</v>
      </c>
      <c r="T90" s="7">
        <f t="shared" ca="1" si="44"/>
        <v>6</v>
      </c>
      <c r="U90" s="7">
        <f t="shared" ca="1" si="45"/>
        <v>0</v>
      </c>
      <c r="V90" s="124">
        <f t="shared" ca="1" si="38"/>
        <v>0</v>
      </c>
      <c r="W90" s="124">
        <f t="shared" ca="1" si="39"/>
        <v>1200</v>
      </c>
      <c r="Z90" s="7">
        <f t="shared" ca="1" si="46"/>
        <v>0</v>
      </c>
      <c r="AA90" s="7">
        <f t="shared" ca="1" si="47"/>
        <v>1</v>
      </c>
      <c r="AB90" s="7">
        <f t="shared" ca="1" si="48"/>
        <v>0</v>
      </c>
    </row>
    <row r="91" spans="2:28">
      <c r="B91" s="7">
        <v>77</v>
      </c>
      <c r="C91" s="65">
        <f t="shared" ca="1" si="40"/>
        <v>0.49183690884358267</v>
      </c>
      <c r="D91" s="7">
        <f t="shared" ca="1" si="57"/>
        <v>6</v>
      </c>
      <c r="E91" s="7">
        <f t="shared" ca="1" si="49"/>
        <v>555</v>
      </c>
      <c r="F91" s="65">
        <f t="shared" ca="1" si="41"/>
        <v>0.10554662981186347</v>
      </c>
      <c r="G91" s="66" t="str">
        <f t="shared" ca="1" si="58"/>
        <v>Jumbo</v>
      </c>
      <c r="H91" s="7">
        <f t="shared" ca="1" si="59"/>
        <v>1</v>
      </c>
      <c r="I91" s="65">
        <f t="shared" ca="1" si="42"/>
        <v>3.3095078495395169E-2</v>
      </c>
      <c r="J91" s="7" t="str">
        <f t="shared" ca="1" si="60"/>
        <v>Take-Off</v>
      </c>
      <c r="K91" s="7">
        <f t="shared" ca="1" si="50"/>
        <v>555</v>
      </c>
      <c r="L91" s="7">
        <f t="shared" ca="1" si="51"/>
        <v>552</v>
      </c>
      <c r="M91" s="7">
        <f t="shared" ca="1" si="52"/>
        <v>2</v>
      </c>
      <c r="N91" s="65">
        <f t="shared" ca="1" si="43"/>
        <v>0.49791917499657945</v>
      </c>
      <c r="O91" s="7">
        <f t="shared" ca="1" si="37"/>
        <v>9</v>
      </c>
      <c r="P91" s="7">
        <f t="shared" ca="1" si="53"/>
        <v>555</v>
      </c>
      <c r="Q91" s="7">
        <f t="shared" ca="1" si="54"/>
        <v>555</v>
      </c>
      <c r="R91" s="7">
        <f t="shared" ca="1" si="55"/>
        <v>564</v>
      </c>
      <c r="S91" s="7">
        <f t="shared" ca="1" si="56"/>
        <v>0</v>
      </c>
      <c r="T91" s="7">
        <f t="shared" ca="1" si="44"/>
        <v>0</v>
      </c>
      <c r="U91" s="7">
        <f t="shared" ca="1" si="45"/>
        <v>3</v>
      </c>
      <c r="V91" s="124">
        <f t="shared" ca="1" si="38"/>
        <v>0</v>
      </c>
      <c r="W91" s="124">
        <f t="shared" ca="1" si="39"/>
        <v>1600</v>
      </c>
      <c r="Z91" s="7">
        <f t="shared" ca="1" si="46"/>
        <v>1</v>
      </c>
      <c r="AA91" s="7">
        <f t="shared" ca="1" si="47"/>
        <v>0</v>
      </c>
      <c r="AB91" s="7">
        <f t="shared" ca="1" si="48"/>
        <v>0</v>
      </c>
    </row>
    <row r="92" spans="2:28">
      <c r="B92" s="7">
        <v>78</v>
      </c>
      <c r="C92" s="65">
        <f t="shared" ca="1" si="40"/>
        <v>0.31007922162690127</v>
      </c>
      <c r="D92" s="7">
        <f t="shared" ca="1" si="57"/>
        <v>6</v>
      </c>
      <c r="E92" s="7">
        <f t="shared" ca="1" si="49"/>
        <v>561</v>
      </c>
      <c r="F92" s="65">
        <f t="shared" ca="1" si="41"/>
        <v>0.90364205426062816</v>
      </c>
      <c r="G92" s="66" t="str">
        <f t="shared" ca="1" si="58"/>
        <v>Small</v>
      </c>
      <c r="H92" s="7">
        <f t="shared" ca="1" si="59"/>
        <v>3</v>
      </c>
      <c r="I92" s="65">
        <f t="shared" ca="1" si="42"/>
        <v>0.89059422272458078</v>
      </c>
      <c r="J92" s="7" t="str">
        <f t="shared" ca="1" si="60"/>
        <v>Landing</v>
      </c>
      <c r="K92" s="7">
        <f t="shared" ca="1" si="50"/>
        <v>555</v>
      </c>
      <c r="L92" s="7">
        <f t="shared" ca="1" si="51"/>
        <v>564</v>
      </c>
      <c r="M92" s="7">
        <f t="shared" ca="1" si="52"/>
        <v>1</v>
      </c>
      <c r="N92" s="65">
        <f t="shared" ca="1" si="43"/>
        <v>0.76580622207703319</v>
      </c>
      <c r="O92" s="7">
        <f t="shared" ca="1" si="37"/>
        <v>6</v>
      </c>
      <c r="P92" s="7">
        <f t="shared" ca="1" si="53"/>
        <v>561</v>
      </c>
      <c r="Q92" s="7">
        <f t="shared" ca="1" si="54"/>
        <v>567</v>
      </c>
      <c r="R92" s="7">
        <f t="shared" ca="1" si="55"/>
        <v>564</v>
      </c>
      <c r="S92" s="7">
        <f t="shared" ca="1" si="56"/>
        <v>0</v>
      </c>
      <c r="T92" s="7">
        <f t="shared" ca="1" si="44"/>
        <v>6</v>
      </c>
      <c r="U92" s="7">
        <f t="shared" ca="1" si="45"/>
        <v>0</v>
      </c>
      <c r="V92" s="124">
        <f t="shared" ca="1" si="38"/>
        <v>0</v>
      </c>
      <c r="W92" s="124">
        <f t="shared" ca="1" si="39"/>
        <v>850</v>
      </c>
      <c r="Z92" s="7">
        <f t="shared" ca="1" si="46"/>
        <v>0</v>
      </c>
      <c r="AA92" s="7">
        <f t="shared" ca="1" si="47"/>
        <v>0</v>
      </c>
      <c r="AB92" s="7">
        <f t="shared" ca="1" si="48"/>
        <v>1</v>
      </c>
    </row>
    <row r="93" spans="2:28">
      <c r="B93" s="7">
        <v>79</v>
      </c>
      <c r="C93" s="65">
        <f t="shared" ca="1" si="40"/>
        <v>0.65555842051476598</v>
      </c>
      <c r="D93" s="7">
        <f t="shared" ca="1" si="57"/>
        <v>9</v>
      </c>
      <c r="E93" s="7">
        <f t="shared" ca="1" si="49"/>
        <v>570</v>
      </c>
      <c r="F93" s="65">
        <f t="shared" ca="1" si="41"/>
        <v>0.33287776796197088</v>
      </c>
      <c r="G93" s="66" t="str">
        <f t="shared" ca="1" si="58"/>
        <v>Jumbo</v>
      </c>
      <c r="H93" s="7">
        <f t="shared" ca="1" si="59"/>
        <v>1</v>
      </c>
      <c r="I93" s="65">
        <f t="shared" ca="1" si="42"/>
        <v>0.45114124888300267</v>
      </c>
      <c r="J93" s="7" t="str">
        <f t="shared" ca="1" si="60"/>
        <v>Take-Off</v>
      </c>
      <c r="K93" s="7">
        <f t="shared" ca="1" si="50"/>
        <v>567</v>
      </c>
      <c r="L93" s="7">
        <f t="shared" ca="1" si="51"/>
        <v>564</v>
      </c>
      <c r="M93" s="7">
        <f t="shared" ca="1" si="52"/>
        <v>2</v>
      </c>
      <c r="N93" s="65">
        <f t="shared" ca="1" si="43"/>
        <v>0.62670897459343189</v>
      </c>
      <c r="O93" s="7">
        <f t="shared" ca="1" si="37"/>
        <v>12</v>
      </c>
      <c r="P93" s="7">
        <f t="shared" ca="1" si="53"/>
        <v>570</v>
      </c>
      <c r="Q93" s="7">
        <f t="shared" ca="1" si="54"/>
        <v>567</v>
      </c>
      <c r="R93" s="7">
        <f t="shared" ca="1" si="55"/>
        <v>582</v>
      </c>
      <c r="S93" s="7">
        <f t="shared" ca="1" si="56"/>
        <v>0</v>
      </c>
      <c r="T93" s="7">
        <f t="shared" ca="1" si="44"/>
        <v>0</v>
      </c>
      <c r="U93" s="7">
        <f t="shared" ca="1" si="45"/>
        <v>6</v>
      </c>
      <c r="V93" s="124">
        <f t="shared" ca="1" si="38"/>
        <v>0</v>
      </c>
      <c r="W93" s="124">
        <f t="shared" ca="1" si="39"/>
        <v>1600</v>
      </c>
      <c r="Z93" s="7">
        <f t="shared" ca="1" si="46"/>
        <v>1</v>
      </c>
      <c r="AA93" s="7">
        <f t="shared" ca="1" si="47"/>
        <v>0</v>
      </c>
      <c r="AB93" s="7">
        <f t="shared" ca="1" si="48"/>
        <v>0</v>
      </c>
    </row>
    <row r="94" spans="2:28">
      <c r="B94" s="7">
        <v>80</v>
      </c>
      <c r="C94" s="65">
        <f t="shared" ca="1" si="40"/>
        <v>0.34345750620218884</v>
      </c>
      <c r="D94" s="7">
        <f t="shared" ca="1" si="57"/>
        <v>6</v>
      </c>
      <c r="E94" s="7">
        <f t="shared" ca="1" si="49"/>
        <v>576</v>
      </c>
      <c r="F94" s="65">
        <f t="shared" ca="1" si="41"/>
        <v>0.49819982837186716</v>
      </c>
      <c r="G94" s="66" t="str">
        <f t="shared" ca="1" si="58"/>
        <v>Medium</v>
      </c>
      <c r="H94" s="7">
        <f t="shared" ca="1" si="59"/>
        <v>2</v>
      </c>
      <c r="I94" s="65">
        <f t="shared" ca="1" si="42"/>
        <v>0.26892798174182342</v>
      </c>
      <c r="J94" s="7" t="str">
        <f t="shared" ca="1" si="60"/>
        <v>Take-Off</v>
      </c>
      <c r="K94" s="7">
        <f t="shared" ca="1" si="50"/>
        <v>567</v>
      </c>
      <c r="L94" s="7">
        <f t="shared" ca="1" si="51"/>
        <v>582</v>
      </c>
      <c r="M94" s="7">
        <f t="shared" ca="1" si="52"/>
        <v>1</v>
      </c>
      <c r="N94" s="65">
        <f t="shared" ca="1" si="43"/>
        <v>0.45116517593919014</v>
      </c>
      <c r="O94" s="7">
        <f t="shared" ca="1" si="37"/>
        <v>9</v>
      </c>
      <c r="P94" s="7">
        <f t="shared" ca="1" si="53"/>
        <v>576</v>
      </c>
      <c r="Q94" s="7">
        <f t="shared" ca="1" si="54"/>
        <v>585</v>
      </c>
      <c r="R94" s="7">
        <f t="shared" ca="1" si="55"/>
        <v>582</v>
      </c>
      <c r="S94" s="7">
        <f t="shared" ca="1" si="56"/>
        <v>0</v>
      </c>
      <c r="T94" s="7">
        <f t="shared" ca="1" si="44"/>
        <v>9</v>
      </c>
      <c r="U94" s="7">
        <f t="shared" ca="1" si="45"/>
        <v>0</v>
      </c>
      <c r="V94" s="124">
        <f t="shared" ca="1" si="38"/>
        <v>0</v>
      </c>
      <c r="W94" s="124">
        <f t="shared" ca="1" si="39"/>
        <v>1200</v>
      </c>
      <c r="Z94" s="7">
        <f t="shared" ca="1" si="46"/>
        <v>0</v>
      </c>
      <c r="AA94" s="7">
        <f t="shared" ca="1" si="47"/>
        <v>1</v>
      </c>
      <c r="AB94" s="7">
        <f t="shared" ca="1" si="48"/>
        <v>0</v>
      </c>
    </row>
    <row r="95" spans="2:28">
      <c r="B95" s="7">
        <v>81</v>
      </c>
      <c r="C95" s="65">
        <f t="shared" ca="1" si="40"/>
        <v>0.72909002512197663</v>
      </c>
      <c r="D95" s="7">
        <f t="shared" ca="1" si="57"/>
        <v>9</v>
      </c>
      <c r="E95" s="7">
        <f t="shared" ca="1" si="49"/>
        <v>585</v>
      </c>
      <c r="F95" s="65">
        <f t="shared" ca="1" si="41"/>
        <v>7.2875067155135587E-2</v>
      </c>
      <c r="G95" s="66" t="str">
        <f t="shared" ca="1" si="58"/>
        <v>Jumbo</v>
      </c>
      <c r="H95" s="7">
        <f t="shared" ca="1" si="59"/>
        <v>1</v>
      </c>
      <c r="I95" s="65">
        <f t="shared" ca="1" si="42"/>
        <v>0.63042597119768373</v>
      </c>
      <c r="J95" s="7" t="str">
        <f t="shared" ca="1" si="60"/>
        <v>Landing</v>
      </c>
      <c r="K95" s="7">
        <f t="shared" ca="1" si="50"/>
        <v>585</v>
      </c>
      <c r="L95" s="7">
        <f t="shared" ca="1" si="51"/>
        <v>582</v>
      </c>
      <c r="M95" s="7">
        <f t="shared" ca="1" si="52"/>
        <v>2</v>
      </c>
      <c r="N95" s="65">
        <f t="shared" ca="1" si="43"/>
        <v>0.7274061087372824</v>
      </c>
      <c r="O95" s="7">
        <f t="shared" ca="1" si="37"/>
        <v>12</v>
      </c>
      <c r="P95" s="7">
        <f t="shared" ca="1" si="53"/>
        <v>585</v>
      </c>
      <c r="Q95" s="7">
        <f t="shared" ca="1" si="54"/>
        <v>585</v>
      </c>
      <c r="R95" s="7">
        <f t="shared" ca="1" si="55"/>
        <v>597</v>
      </c>
      <c r="S95" s="7">
        <f t="shared" ca="1" si="56"/>
        <v>0</v>
      </c>
      <c r="T95" s="7">
        <f t="shared" ca="1" si="44"/>
        <v>0</v>
      </c>
      <c r="U95" s="7">
        <f t="shared" ca="1" si="45"/>
        <v>3</v>
      </c>
      <c r="V95" s="124">
        <f t="shared" ca="1" si="38"/>
        <v>0</v>
      </c>
      <c r="W95" s="124">
        <f t="shared" ca="1" si="39"/>
        <v>1600</v>
      </c>
      <c r="Z95" s="7">
        <f t="shared" ca="1" si="46"/>
        <v>1</v>
      </c>
      <c r="AA95" s="7">
        <f t="shared" ca="1" si="47"/>
        <v>0</v>
      </c>
      <c r="AB95" s="7">
        <f t="shared" ca="1" si="48"/>
        <v>0</v>
      </c>
    </row>
    <row r="96" spans="2:28">
      <c r="B96" s="7">
        <v>82</v>
      </c>
      <c r="C96" s="65">
        <f t="shared" ca="1" si="40"/>
        <v>0.64637601652054222</v>
      </c>
      <c r="D96" s="7">
        <f t="shared" ca="1" si="57"/>
        <v>9</v>
      </c>
      <c r="E96" s="7">
        <f t="shared" ca="1" si="49"/>
        <v>594</v>
      </c>
      <c r="F96" s="65">
        <f t="shared" ca="1" si="41"/>
        <v>0.981517713268383</v>
      </c>
      <c r="G96" s="66" t="str">
        <f t="shared" ca="1" si="58"/>
        <v>Small</v>
      </c>
      <c r="H96" s="7">
        <f t="shared" ca="1" si="59"/>
        <v>3</v>
      </c>
      <c r="I96" s="65">
        <f t="shared" ca="1" si="42"/>
        <v>0.61835226123012521</v>
      </c>
      <c r="J96" s="7" t="str">
        <f t="shared" ca="1" si="60"/>
        <v>Landing</v>
      </c>
      <c r="K96" s="7">
        <f t="shared" ca="1" si="50"/>
        <v>585</v>
      </c>
      <c r="L96" s="7">
        <f t="shared" ca="1" si="51"/>
        <v>597</v>
      </c>
      <c r="M96" s="7">
        <f t="shared" ca="1" si="52"/>
        <v>1</v>
      </c>
      <c r="N96" s="65">
        <f t="shared" ca="1" si="43"/>
        <v>0.85488629001243965</v>
      </c>
      <c r="O96" s="7">
        <f t="shared" ca="1" si="37"/>
        <v>9</v>
      </c>
      <c r="P96" s="7">
        <f t="shared" ca="1" si="53"/>
        <v>594</v>
      </c>
      <c r="Q96" s="7">
        <f t="shared" ca="1" si="54"/>
        <v>603</v>
      </c>
      <c r="R96" s="7">
        <f t="shared" ca="1" si="55"/>
        <v>597</v>
      </c>
      <c r="S96" s="7">
        <f t="shared" ca="1" si="56"/>
        <v>0</v>
      </c>
      <c r="T96" s="7">
        <f t="shared" ca="1" si="44"/>
        <v>9</v>
      </c>
      <c r="U96" s="7">
        <f t="shared" ca="1" si="45"/>
        <v>0</v>
      </c>
      <c r="V96" s="124">
        <f t="shared" ca="1" si="38"/>
        <v>0</v>
      </c>
      <c r="W96" s="124">
        <f t="shared" ca="1" si="39"/>
        <v>850</v>
      </c>
      <c r="Z96" s="7">
        <f t="shared" ca="1" si="46"/>
        <v>0</v>
      </c>
      <c r="AA96" s="7">
        <f t="shared" ca="1" si="47"/>
        <v>0</v>
      </c>
      <c r="AB96" s="7">
        <f t="shared" ca="1" si="48"/>
        <v>1</v>
      </c>
    </row>
    <row r="97" spans="2:28">
      <c r="B97" s="7">
        <v>83</v>
      </c>
      <c r="C97" s="65">
        <f t="shared" ca="1" si="40"/>
        <v>0.47792147503686444</v>
      </c>
      <c r="D97" s="7">
        <f t="shared" ca="1" si="57"/>
        <v>6</v>
      </c>
      <c r="E97" s="7">
        <f t="shared" ca="1" si="49"/>
        <v>600</v>
      </c>
      <c r="F97" s="65">
        <f t="shared" ca="1" si="41"/>
        <v>9.0381933891018118E-2</v>
      </c>
      <c r="G97" s="66" t="str">
        <f t="shared" ca="1" si="58"/>
        <v>Jumbo</v>
      </c>
      <c r="H97" s="7">
        <f t="shared" ca="1" si="59"/>
        <v>1</v>
      </c>
      <c r="I97" s="65">
        <f t="shared" ca="1" si="42"/>
        <v>3.9045166414318766E-2</v>
      </c>
      <c r="J97" s="7" t="str">
        <f t="shared" ca="1" si="60"/>
        <v>Take-Off</v>
      </c>
      <c r="K97" s="7">
        <f t="shared" ca="1" si="50"/>
        <v>603</v>
      </c>
      <c r="L97" s="7">
        <f t="shared" ca="1" si="51"/>
        <v>597</v>
      </c>
      <c r="M97" s="7">
        <f t="shared" ca="1" si="52"/>
        <v>2</v>
      </c>
      <c r="N97" s="65">
        <f t="shared" ca="1" si="43"/>
        <v>2.7148134052539907E-2</v>
      </c>
      <c r="O97" s="7">
        <f t="shared" ca="1" si="37"/>
        <v>6</v>
      </c>
      <c r="P97" s="7">
        <f t="shared" ca="1" si="53"/>
        <v>600</v>
      </c>
      <c r="Q97" s="7">
        <f t="shared" ca="1" si="54"/>
        <v>603</v>
      </c>
      <c r="R97" s="7">
        <f t="shared" ca="1" si="55"/>
        <v>606</v>
      </c>
      <c r="S97" s="7">
        <f t="shared" ca="1" si="56"/>
        <v>0</v>
      </c>
      <c r="T97" s="7">
        <f t="shared" ca="1" si="44"/>
        <v>0</v>
      </c>
      <c r="U97" s="7">
        <f t="shared" ca="1" si="45"/>
        <v>3</v>
      </c>
      <c r="V97" s="124">
        <f t="shared" ca="1" si="38"/>
        <v>0</v>
      </c>
      <c r="W97" s="124">
        <f t="shared" ca="1" si="39"/>
        <v>1600</v>
      </c>
      <c r="Z97" s="7">
        <f t="shared" ca="1" si="46"/>
        <v>1</v>
      </c>
      <c r="AA97" s="7">
        <f t="shared" ca="1" si="47"/>
        <v>0</v>
      </c>
      <c r="AB97" s="7">
        <f t="shared" ca="1" si="48"/>
        <v>0</v>
      </c>
    </row>
    <row r="98" spans="2:28">
      <c r="B98" s="7">
        <v>84</v>
      </c>
      <c r="C98" s="65">
        <f t="shared" ca="1" si="40"/>
        <v>0.81801680680734323</v>
      </c>
      <c r="D98" s="7">
        <f t="shared" ca="1" si="57"/>
        <v>12</v>
      </c>
      <c r="E98" s="7">
        <f t="shared" ca="1" si="49"/>
        <v>612</v>
      </c>
      <c r="F98" s="65">
        <f t="shared" ca="1" si="41"/>
        <v>0.17639355847212013</v>
      </c>
      <c r="G98" s="66" t="str">
        <f t="shared" ca="1" si="58"/>
        <v>Jumbo</v>
      </c>
      <c r="H98" s="7">
        <f t="shared" ca="1" si="59"/>
        <v>1</v>
      </c>
      <c r="I98" s="65">
        <f t="shared" ca="1" si="42"/>
        <v>0.44888332092329686</v>
      </c>
      <c r="J98" s="7" t="str">
        <f t="shared" ca="1" si="60"/>
        <v>Take-Off</v>
      </c>
      <c r="K98" s="7">
        <f t="shared" ca="1" si="50"/>
        <v>603</v>
      </c>
      <c r="L98" s="7">
        <f t="shared" ca="1" si="51"/>
        <v>606</v>
      </c>
      <c r="M98" s="7">
        <f t="shared" ca="1" si="52"/>
        <v>1</v>
      </c>
      <c r="N98" s="65">
        <f t="shared" ca="1" si="43"/>
        <v>0.38229044648654964</v>
      </c>
      <c r="O98" s="7">
        <f t="shared" ca="1" si="37"/>
        <v>9</v>
      </c>
      <c r="P98" s="7">
        <f t="shared" ca="1" si="53"/>
        <v>612</v>
      </c>
      <c r="Q98" s="7">
        <f t="shared" ca="1" si="54"/>
        <v>621</v>
      </c>
      <c r="R98" s="7">
        <f t="shared" ca="1" si="55"/>
        <v>606</v>
      </c>
      <c r="S98" s="7">
        <f t="shared" ca="1" si="56"/>
        <v>0</v>
      </c>
      <c r="T98" s="7">
        <f t="shared" ca="1" si="44"/>
        <v>9</v>
      </c>
      <c r="U98" s="7">
        <f t="shared" ca="1" si="45"/>
        <v>0</v>
      </c>
      <c r="V98" s="124">
        <f t="shared" ca="1" si="38"/>
        <v>0</v>
      </c>
      <c r="W98" s="124">
        <f t="shared" ca="1" si="39"/>
        <v>1600</v>
      </c>
      <c r="Z98" s="7">
        <f t="shared" ca="1" si="46"/>
        <v>1</v>
      </c>
      <c r="AA98" s="7">
        <f t="shared" ca="1" si="47"/>
        <v>0</v>
      </c>
      <c r="AB98" s="7">
        <f t="shared" ca="1" si="48"/>
        <v>0</v>
      </c>
    </row>
    <row r="99" spans="2:28">
      <c r="B99" s="7">
        <v>85</v>
      </c>
      <c r="C99" s="65">
        <f t="shared" ca="1" si="40"/>
        <v>0.78449716442759587</v>
      </c>
      <c r="D99" s="7">
        <f t="shared" ca="1" si="57"/>
        <v>12</v>
      </c>
      <c r="E99" s="7">
        <f t="shared" ca="1" si="49"/>
        <v>624</v>
      </c>
      <c r="F99" s="65">
        <f t="shared" ca="1" si="41"/>
        <v>0.60458598789833007</v>
      </c>
      <c r="G99" s="66" t="str">
        <f t="shared" ca="1" si="58"/>
        <v>Medium</v>
      </c>
      <c r="H99" s="7">
        <f t="shared" ca="1" si="59"/>
        <v>2</v>
      </c>
      <c r="I99" s="65">
        <f t="shared" ca="1" si="42"/>
        <v>0.87997960764169847</v>
      </c>
      <c r="J99" s="7" t="str">
        <f t="shared" ca="1" si="60"/>
        <v>Landing</v>
      </c>
      <c r="K99" s="7">
        <f t="shared" ca="1" si="50"/>
        <v>621</v>
      </c>
      <c r="L99" s="7">
        <f t="shared" ca="1" si="51"/>
        <v>606</v>
      </c>
      <c r="M99" s="7">
        <f t="shared" ca="1" si="52"/>
        <v>2</v>
      </c>
      <c r="N99" s="65">
        <f t="shared" ca="1" si="43"/>
        <v>0.95607428537051264</v>
      </c>
      <c r="O99" s="7">
        <f t="shared" ca="1" si="37"/>
        <v>12</v>
      </c>
      <c r="P99" s="7">
        <f t="shared" ca="1" si="53"/>
        <v>624</v>
      </c>
      <c r="Q99" s="7">
        <f t="shared" ca="1" si="54"/>
        <v>621</v>
      </c>
      <c r="R99" s="7">
        <f t="shared" ca="1" si="55"/>
        <v>636</v>
      </c>
      <c r="S99" s="7">
        <f t="shared" ca="1" si="56"/>
        <v>0</v>
      </c>
      <c r="T99" s="7">
        <f t="shared" ca="1" si="44"/>
        <v>0</v>
      </c>
      <c r="U99" s="7">
        <f t="shared" ca="1" si="45"/>
        <v>18</v>
      </c>
      <c r="V99" s="124">
        <f t="shared" ca="1" si="38"/>
        <v>0</v>
      </c>
      <c r="W99" s="124">
        <f t="shared" ca="1" si="39"/>
        <v>1200</v>
      </c>
      <c r="Z99" s="7">
        <f t="shared" ca="1" si="46"/>
        <v>0</v>
      </c>
      <c r="AA99" s="7">
        <f t="shared" ca="1" si="47"/>
        <v>1</v>
      </c>
      <c r="AB99" s="7">
        <f t="shared" ca="1" si="48"/>
        <v>0</v>
      </c>
    </row>
    <row r="100" spans="2:28">
      <c r="B100" s="7">
        <v>86</v>
      </c>
      <c r="C100" s="65">
        <f t="shared" ca="1" si="40"/>
        <v>0.44068692643294072</v>
      </c>
      <c r="D100" s="7">
        <f t="shared" ca="1" si="57"/>
        <v>6</v>
      </c>
      <c r="E100" s="7">
        <f t="shared" ca="1" si="49"/>
        <v>630</v>
      </c>
      <c r="F100" s="65">
        <f t="shared" ca="1" si="41"/>
        <v>0.98417527977783126</v>
      </c>
      <c r="G100" s="66" t="str">
        <f t="shared" ca="1" si="58"/>
        <v>Small</v>
      </c>
      <c r="H100" s="7">
        <f t="shared" ca="1" si="59"/>
        <v>3</v>
      </c>
      <c r="I100" s="65">
        <f t="shared" ca="1" si="42"/>
        <v>0.46281562999244996</v>
      </c>
      <c r="J100" s="7" t="str">
        <f t="shared" ca="1" si="60"/>
        <v>Take-Off</v>
      </c>
      <c r="K100" s="7">
        <f t="shared" ca="1" si="50"/>
        <v>621</v>
      </c>
      <c r="L100" s="7">
        <f t="shared" ca="1" si="51"/>
        <v>636</v>
      </c>
      <c r="M100" s="7">
        <f t="shared" ca="1" si="52"/>
        <v>1</v>
      </c>
      <c r="N100" s="65">
        <f t="shared" ca="1" si="43"/>
        <v>0.63892286671834042</v>
      </c>
      <c r="O100" s="7">
        <f t="shared" ca="1" si="37"/>
        <v>6</v>
      </c>
      <c r="P100" s="7">
        <f t="shared" ca="1" si="53"/>
        <v>630</v>
      </c>
      <c r="Q100" s="7">
        <f t="shared" ca="1" si="54"/>
        <v>636</v>
      </c>
      <c r="R100" s="7">
        <f t="shared" ca="1" si="55"/>
        <v>636</v>
      </c>
      <c r="S100" s="7">
        <f t="shared" ca="1" si="56"/>
        <v>0</v>
      </c>
      <c r="T100" s="7">
        <f t="shared" ca="1" si="44"/>
        <v>9</v>
      </c>
      <c r="U100" s="7">
        <f t="shared" ca="1" si="45"/>
        <v>0</v>
      </c>
      <c r="V100" s="124">
        <f t="shared" ca="1" si="38"/>
        <v>0</v>
      </c>
      <c r="W100" s="124">
        <f t="shared" ca="1" si="39"/>
        <v>850</v>
      </c>
      <c r="Z100" s="7">
        <f t="shared" ca="1" si="46"/>
        <v>0</v>
      </c>
      <c r="AA100" s="7">
        <f t="shared" ca="1" si="47"/>
        <v>0</v>
      </c>
      <c r="AB100" s="7">
        <f t="shared" ca="1" si="48"/>
        <v>1</v>
      </c>
    </row>
    <row r="101" spans="2:28">
      <c r="B101" s="7">
        <v>87</v>
      </c>
      <c r="C101" s="65">
        <f t="shared" ca="1" si="40"/>
        <v>4.7502033592002557E-2</v>
      </c>
      <c r="D101" s="7">
        <f t="shared" ca="1" si="57"/>
        <v>0</v>
      </c>
      <c r="E101" s="7">
        <f t="shared" ca="1" si="49"/>
        <v>630</v>
      </c>
      <c r="F101" s="65">
        <f t="shared" ca="1" si="41"/>
        <v>0.53880173839404188</v>
      </c>
      <c r="G101" s="66" t="str">
        <f t="shared" ca="1" si="58"/>
        <v>Medium</v>
      </c>
      <c r="H101" s="7">
        <f t="shared" ca="1" si="59"/>
        <v>2</v>
      </c>
      <c r="I101" s="65">
        <f t="shared" ca="1" si="42"/>
        <v>0.87514930168268301</v>
      </c>
      <c r="J101" s="7" t="str">
        <f t="shared" ca="1" si="60"/>
        <v>Landing</v>
      </c>
      <c r="K101" s="7">
        <f t="shared" ca="1" si="50"/>
        <v>636</v>
      </c>
      <c r="L101" s="7">
        <f t="shared" ca="1" si="51"/>
        <v>636</v>
      </c>
      <c r="M101" s="7">
        <f t="shared" ca="1" si="52"/>
        <v>1</v>
      </c>
      <c r="N101" s="65">
        <f t="shared" ca="1" si="43"/>
        <v>0.93929847823323553</v>
      </c>
      <c r="O101" s="7">
        <f t="shared" ca="1" si="37"/>
        <v>12</v>
      </c>
      <c r="P101" s="7">
        <f t="shared" ca="1" si="53"/>
        <v>636</v>
      </c>
      <c r="Q101" s="7">
        <f t="shared" ca="1" si="54"/>
        <v>648</v>
      </c>
      <c r="R101" s="7">
        <f t="shared" ca="1" si="55"/>
        <v>636</v>
      </c>
      <c r="S101" s="7">
        <f t="shared" ca="1" si="56"/>
        <v>6</v>
      </c>
      <c r="T101" s="7">
        <f t="shared" ca="1" si="44"/>
        <v>0</v>
      </c>
      <c r="U101" s="7">
        <f t="shared" ca="1" si="45"/>
        <v>0</v>
      </c>
      <c r="V101" s="124">
        <f t="shared" ca="1" si="38"/>
        <v>89.238000000000014</v>
      </c>
      <c r="W101" s="124">
        <f t="shared" ca="1" si="39"/>
        <v>1200</v>
      </c>
      <c r="Z101" s="7">
        <f t="shared" ca="1" si="46"/>
        <v>0</v>
      </c>
      <c r="AA101" s="7">
        <f t="shared" ca="1" si="47"/>
        <v>1</v>
      </c>
      <c r="AB101" s="7">
        <f t="shared" ca="1" si="48"/>
        <v>0</v>
      </c>
    </row>
    <row r="102" spans="2:28">
      <c r="B102" s="7">
        <v>88</v>
      </c>
      <c r="C102" s="65">
        <f t="shared" ca="1" si="40"/>
        <v>0.2694892801940787</v>
      </c>
      <c r="D102" s="7">
        <f t="shared" ca="1" si="57"/>
        <v>6</v>
      </c>
      <c r="E102" s="7">
        <f t="shared" ca="1" si="49"/>
        <v>636</v>
      </c>
      <c r="F102" s="65">
        <f t="shared" ca="1" si="41"/>
        <v>0.34904926210508447</v>
      </c>
      <c r="G102" s="66" t="str">
        <f t="shared" ca="1" si="58"/>
        <v>Jumbo</v>
      </c>
      <c r="H102" s="7">
        <f t="shared" ca="1" si="59"/>
        <v>1</v>
      </c>
      <c r="I102" s="65">
        <f t="shared" ca="1" si="42"/>
        <v>0.81109089263356238</v>
      </c>
      <c r="J102" s="7" t="str">
        <f t="shared" ca="1" si="60"/>
        <v>Landing</v>
      </c>
      <c r="K102" s="7">
        <f t="shared" ca="1" si="50"/>
        <v>648</v>
      </c>
      <c r="L102" s="7">
        <f t="shared" ca="1" si="51"/>
        <v>636</v>
      </c>
      <c r="M102" s="7">
        <f t="shared" ca="1" si="52"/>
        <v>2</v>
      </c>
      <c r="N102" s="65">
        <f t="shared" ca="1" si="43"/>
        <v>0.62609007607473732</v>
      </c>
      <c r="O102" s="7">
        <f t="shared" ca="1" si="37"/>
        <v>12</v>
      </c>
      <c r="P102" s="7">
        <f t="shared" ca="1" si="53"/>
        <v>636</v>
      </c>
      <c r="Q102" s="7">
        <f t="shared" ca="1" si="54"/>
        <v>648</v>
      </c>
      <c r="R102" s="7">
        <f t="shared" ca="1" si="55"/>
        <v>648</v>
      </c>
      <c r="S102" s="7">
        <f t="shared" ca="1" si="56"/>
        <v>0</v>
      </c>
      <c r="T102" s="7">
        <f t="shared" ca="1" si="44"/>
        <v>0</v>
      </c>
      <c r="U102" s="7">
        <f t="shared" ca="1" si="45"/>
        <v>0</v>
      </c>
      <c r="V102" s="124">
        <f t="shared" ca="1" si="38"/>
        <v>0</v>
      </c>
      <c r="W102" s="124">
        <f t="shared" ca="1" si="39"/>
        <v>1600</v>
      </c>
      <c r="Z102" s="7">
        <f t="shared" ca="1" si="46"/>
        <v>1</v>
      </c>
      <c r="AA102" s="7">
        <f t="shared" ca="1" si="47"/>
        <v>0</v>
      </c>
      <c r="AB102" s="7">
        <f t="shared" ca="1" si="48"/>
        <v>0</v>
      </c>
    </row>
    <row r="103" spans="2:28">
      <c r="B103" s="7">
        <v>89</v>
      </c>
      <c r="C103" s="65">
        <f t="shared" ca="1" si="40"/>
        <v>0.70906381681320263</v>
      </c>
      <c r="D103" s="7">
        <f t="shared" ca="1" si="57"/>
        <v>9</v>
      </c>
      <c r="E103" s="7">
        <f t="shared" ca="1" si="49"/>
        <v>645</v>
      </c>
      <c r="F103" s="65">
        <f t="shared" ca="1" si="41"/>
        <v>4.033398658263887E-2</v>
      </c>
      <c r="G103" s="66" t="str">
        <f t="shared" ca="1" si="58"/>
        <v>Jumbo</v>
      </c>
      <c r="H103" s="7">
        <f t="shared" ca="1" si="59"/>
        <v>1</v>
      </c>
      <c r="I103" s="65">
        <f t="shared" ca="1" si="42"/>
        <v>0.39993077592534054</v>
      </c>
      <c r="J103" s="7" t="str">
        <f t="shared" ca="1" si="60"/>
        <v>Take-Off</v>
      </c>
      <c r="K103" s="7">
        <f t="shared" ca="1" si="50"/>
        <v>648</v>
      </c>
      <c r="L103" s="7">
        <f t="shared" ca="1" si="51"/>
        <v>648</v>
      </c>
      <c r="M103" s="7">
        <f t="shared" ca="1" si="52"/>
        <v>1</v>
      </c>
      <c r="N103" s="65">
        <f t="shared" ca="1" si="43"/>
        <v>0.6614317548997386</v>
      </c>
      <c r="O103" s="7">
        <f t="shared" ca="1" si="37"/>
        <v>12</v>
      </c>
      <c r="P103" s="7">
        <f t="shared" ca="1" si="53"/>
        <v>648</v>
      </c>
      <c r="Q103" s="7">
        <f t="shared" ca="1" si="54"/>
        <v>660</v>
      </c>
      <c r="R103" s="7">
        <f t="shared" ca="1" si="55"/>
        <v>648</v>
      </c>
      <c r="S103" s="7">
        <f t="shared" ca="1" si="56"/>
        <v>3</v>
      </c>
      <c r="T103" s="7">
        <f t="shared" ca="1" si="44"/>
        <v>0</v>
      </c>
      <c r="U103" s="7">
        <f t="shared" ca="1" si="45"/>
        <v>0</v>
      </c>
      <c r="V103" s="124">
        <f t="shared" ca="1" si="38"/>
        <v>65.441200000000009</v>
      </c>
      <c r="W103" s="124">
        <f t="shared" ca="1" si="39"/>
        <v>1600</v>
      </c>
      <c r="Z103" s="7">
        <f t="shared" ca="1" si="46"/>
        <v>1</v>
      </c>
      <c r="AA103" s="7">
        <f t="shared" ca="1" si="47"/>
        <v>0</v>
      </c>
      <c r="AB103" s="7">
        <f t="shared" ca="1" si="48"/>
        <v>0</v>
      </c>
    </row>
    <row r="104" spans="2:28">
      <c r="B104" s="7">
        <v>90</v>
      </c>
      <c r="C104" s="65">
        <f t="shared" ca="1" si="40"/>
        <v>0.87560950339671961</v>
      </c>
      <c r="D104" s="7">
        <f t="shared" ca="1" si="57"/>
        <v>12</v>
      </c>
      <c r="E104" s="7">
        <f t="shared" ca="1" si="49"/>
        <v>657</v>
      </c>
      <c r="F104" s="65">
        <f t="shared" ca="1" si="41"/>
        <v>0.34261820824706213</v>
      </c>
      <c r="G104" s="66" t="str">
        <f t="shared" ca="1" si="58"/>
        <v>Jumbo</v>
      </c>
      <c r="H104" s="7">
        <f t="shared" ca="1" si="59"/>
        <v>1</v>
      </c>
      <c r="I104" s="65">
        <f t="shared" ca="1" si="42"/>
        <v>0.41162961940483811</v>
      </c>
      <c r="J104" s="7" t="str">
        <f t="shared" ca="1" si="60"/>
        <v>Take-Off</v>
      </c>
      <c r="K104" s="7">
        <f t="shared" ca="1" si="50"/>
        <v>660</v>
      </c>
      <c r="L104" s="7">
        <f t="shared" ca="1" si="51"/>
        <v>648</v>
      </c>
      <c r="M104" s="7">
        <f t="shared" ca="1" si="52"/>
        <v>2</v>
      </c>
      <c r="N104" s="65">
        <f t="shared" ca="1" si="43"/>
        <v>0.760498350469619</v>
      </c>
      <c r="O104" s="7">
        <f t="shared" ca="1" si="37"/>
        <v>12</v>
      </c>
      <c r="P104" s="7">
        <f t="shared" ca="1" si="53"/>
        <v>657</v>
      </c>
      <c r="Q104" s="7">
        <f t="shared" ca="1" si="54"/>
        <v>660</v>
      </c>
      <c r="R104" s="7">
        <f t="shared" ca="1" si="55"/>
        <v>669</v>
      </c>
      <c r="S104" s="7">
        <f t="shared" ca="1" si="56"/>
        <v>0</v>
      </c>
      <c r="T104" s="7">
        <f t="shared" ca="1" si="44"/>
        <v>0</v>
      </c>
      <c r="U104" s="7">
        <f t="shared" ca="1" si="45"/>
        <v>9</v>
      </c>
      <c r="V104" s="124">
        <f t="shared" ca="1" si="38"/>
        <v>0</v>
      </c>
      <c r="W104" s="124">
        <f t="shared" ca="1" si="39"/>
        <v>1600</v>
      </c>
      <c r="Z104" s="7">
        <f t="shared" ca="1" si="46"/>
        <v>1</v>
      </c>
      <c r="AA104" s="7">
        <f t="shared" ca="1" si="47"/>
        <v>0</v>
      </c>
      <c r="AB104" s="7">
        <f t="shared" ca="1" si="48"/>
        <v>0</v>
      </c>
    </row>
    <row r="105" spans="2:28">
      <c r="B105" s="7">
        <v>91</v>
      </c>
      <c r="C105" s="65">
        <f t="shared" ca="1" si="40"/>
        <v>0.49015850008527928</v>
      </c>
      <c r="D105" s="7">
        <f t="shared" ca="1" si="57"/>
        <v>6</v>
      </c>
      <c r="E105" s="7">
        <f t="shared" ca="1" si="49"/>
        <v>663</v>
      </c>
      <c r="F105" s="65">
        <f t="shared" ca="1" si="41"/>
        <v>0.13936109634639415</v>
      </c>
      <c r="G105" s="66" t="str">
        <f t="shared" ca="1" si="58"/>
        <v>Jumbo</v>
      </c>
      <c r="H105" s="7">
        <f t="shared" ca="1" si="59"/>
        <v>1</v>
      </c>
      <c r="I105" s="65">
        <f t="shared" ca="1" si="42"/>
        <v>0.5179260723775605</v>
      </c>
      <c r="J105" s="7" t="str">
        <f t="shared" ca="1" si="60"/>
        <v>Landing</v>
      </c>
      <c r="K105" s="7">
        <f t="shared" ca="1" si="50"/>
        <v>660</v>
      </c>
      <c r="L105" s="7">
        <f t="shared" ca="1" si="51"/>
        <v>669</v>
      </c>
      <c r="M105" s="7">
        <f t="shared" ca="1" si="52"/>
        <v>1</v>
      </c>
      <c r="N105" s="65">
        <f t="shared" ca="1" si="43"/>
        <v>0.4662051403541333</v>
      </c>
      <c r="O105" s="7">
        <f t="shared" ca="1" si="37"/>
        <v>9</v>
      </c>
      <c r="P105" s="7">
        <f t="shared" ca="1" si="53"/>
        <v>663</v>
      </c>
      <c r="Q105" s="7">
        <f t="shared" ca="1" si="54"/>
        <v>672</v>
      </c>
      <c r="R105" s="7">
        <f t="shared" ca="1" si="55"/>
        <v>669</v>
      </c>
      <c r="S105" s="7">
        <f t="shared" ca="1" si="56"/>
        <v>0</v>
      </c>
      <c r="T105" s="7">
        <f t="shared" ca="1" si="44"/>
        <v>3</v>
      </c>
      <c r="U105" s="7">
        <f t="shared" ca="1" si="45"/>
        <v>0</v>
      </c>
      <c r="V105" s="124">
        <f t="shared" ca="1" si="38"/>
        <v>0</v>
      </c>
      <c r="W105" s="124">
        <f t="shared" ca="1" si="39"/>
        <v>1600</v>
      </c>
      <c r="Z105" s="7">
        <f t="shared" ca="1" si="46"/>
        <v>1</v>
      </c>
      <c r="AA105" s="7">
        <f t="shared" ca="1" si="47"/>
        <v>0</v>
      </c>
      <c r="AB105" s="7">
        <f t="shared" ca="1" si="48"/>
        <v>0</v>
      </c>
    </row>
    <row r="106" spans="2:28">
      <c r="B106" s="7">
        <v>92</v>
      </c>
      <c r="C106" s="65">
        <f t="shared" ca="1" si="40"/>
        <v>0.48327218088969659</v>
      </c>
      <c r="D106" s="7">
        <f t="shared" ca="1" si="57"/>
        <v>6</v>
      </c>
      <c r="E106" s="7">
        <f t="shared" ca="1" si="49"/>
        <v>669</v>
      </c>
      <c r="F106" s="65">
        <f t="shared" ca="1" si="41"/>
        <v>0.40548044576126285</v>
      </c>
      <c r="G106" s="66" t="str">
        <f t="shared" ca="1" si="58"/>
        <v>Medium</v>
      </c>
      <c r="H106" s="7">
        <f t="shared" ca="1" si="59"/>
        <v>2</v>
      </c>
      <c r="I106" s="65">
        <f t="shared" ca="1" si="42"/>
        <v>0.89986394500738864</v>
      </c>
      <c r="J106" s="7" t="str">
        <f t="shared" ca="1" si="60"/>
        <v>Landing</v>
      </c>
      <c r="K106" s="7">
        <f t="shared" ca="1" si="50"/>
        <v>672</v>
      </c>
      <c r="L106" s="7">
        <f t="shared" ca="1" si="51"/>
        <v>669</v>
      </c>
      <c r="M106" s="7">
        <f t="shared" ca="1" si="52"/>
        <v>2</v>
      </c>
      <c r="N106" s="65">
        <f t="shared" ca="1" si="43"/>
        <v>0.81560172116396557</v>
      </c>
      <c r="O106" s="7">
        <f t="shared" ca="1" si="37"/>
        <v>9</v>
      </c>
      <c r="P106" s="7">
        <f t="shared" ca="1" si="53"/>
        <v>669</v>
      </c>
      <c r="Q106" s="7">
        <f t="shared" ca="1" si="54"/>
        <v>672</v>
      </c>
      <c r="R106" s="7">
        <f t="shared" ca="1" si="55"/>
        <v>678</v>
      </c>
      <c r="S106" s="7">
        <f t="shared" ca="1" si="56"/>
        <v>0</v>
      </c>
      <c r="T106" s="7">
        <f t="shared" ca="1" si="44"/>
        <v>0</v>
      </c>
      <c r="U106" s="7">
        <f t="shared" ca="1" si="45"/>
        <v>0</v>
      </c>
      <c r="V106" s="124">
        <f t="shared" ca="1" si="38"/>
        <v>0</v>
      </c>
      <c r="W106" s="124">
        <f t="shared" ca="1" si="39"/>
        <v>1200</v>
      </c>
      <c r="Z106" s="7">
        <f t="shared" ca="1" si="46"/>
        <v>0</v>
      </c>
      <c r="AA106" s="7">
        <f t="shared" ca="1" si="47"/>
        <v>1</v>
      </c>
      <c r="AB106" s="7">
        <f t="shared" ca="1" si="48"/>
        <v>0</v>
      </c>
    </row>
    <row r="107" spans="2:28">
      <c r="B107" s="7">
        <v>93</v>
      </c>
      <c r="C107" s="65">
        <f t="shared" ca="1" si="40"/>
        <v>0.73561269312769184</v>
      </c>
      <c r="D107" s="7">
        <f t="shared" ca="1" si="57"/>
        <v>9</v>
      </c>
      <c r="E107" s="7">
        <f t="shared" ca="1" si="49"/>
        <v>678</v>
      </c>
      <c r="F107" s="65">
        <f t="shared" ca="1" si="41"/>
        <v>0.60862952134274373</v>
      </c>
      <c r="G107" s="66" t="str">
        <f t="shared" ca="1" si="58"/>
        <v>Medium</v>
      </c>
      <c r="H107" s="7">
        <f t="shared" ca="1" si="59"/>
        <v>2</v>
      </c>
      <c r="I107" s="65">
        <f t="shared" ca="1" si="42"/>
        <v>0.37437094492704326</v>
      </c>
      <c r="J107" s="7" t="str">
        <f t="shared" ca="1" si="60"/>
        <v>Take-Off</v>
      </c>
      <c r="K107" s="7">
        <f t="shared" ca="1" si="50"/>
        <v>672</v>
      </c>
      <c r="L107" s="7">
        <f t="shared" ca="1" si="51"/>
        <v>678</v>
      </c>
      <c r="M107" s="7">
        <f t="shared" ca="1" si="52"/>
        <v>1</v>
      </c>
      <c r="N107" s="65">
        <f t="shared" ca="1" si="43"/>
        <v>0.19929843637143374</v>
      </c>
      <c r="O107" s="7">
        <f t="shared" ca="1" si="37"/>
        <v>6</v>
      </c>
      <c r="P107" s="7">
        <f t="shared" ca="1" si="53"/>
        <v>678</v>
      </c>
      <c r="Q107" s="7">
        <f t="shared" ca="1" si="54"/>
        <v>684</v>
      </c>
      <c r="R107" s="7">
        <f t="shared" ca="1" si="55"/>
        <v>678</v>
      </c>
      <c r="S107" s="7">
        <f t="shared" ca="1" si="56"/>
        <v>0</v>
      </c>
      <c r="T107" s="7">
        <f t="shared" ca="1" si="44"/>
        <v>6</v>
      </c>
      <c r="U107" s="7">
        <f t="shared" ca="1" si="45"/>
        <v>0</v>
      </c>
      <c r="V107" s="124">
        <f t="shared" ca="1" si="38"/>
        <v>0</v>
      </c>
      <c r="W107" s="124">
        <f t="shared" ca="1" si="39"/>
        <v>1200</v>
      </c>
      <c r="Z107" s="7">
        <f t="shared" ca="1" si="46"/>
        <v>0</v>
      </c>
      <c r="AA107" s="7">
        <f t="shared" ca="1" si="47"/>
        <v>1</v>
      </c>
      <c r="AB107" s="7">
        <f t="shared" ca="1" si="48"/>
        <v>0</v>
      </c>
    </row>
    <row r="108" spans="2:28">
      <c r="B108" s="7">
        <v>94</v>
      </c>
      <c r="C108" s="65">
        <f t="shared" ca="1" si="40"/>
        <v>0.5450815730343983</v>
      </c>
      <c r="D108" s="7">
        <f t="shared" ca="1" si="57"/>
        <v>9</v>
      </c>
      <c r="E108" s="7">
        <f t="shared" ca="1" si="49"/>
        <v>687</v>
      </c>
      <c r="F108" s="65">
        <f t="shared" ca="1" si="41"/>
        <v>0.17919805736073435</v>
      </c>
      <c r="G108" s="66" t="str">
        <f t="shared" ca="1" si="58"/>
        <v>Jumbo</v>
      </c>
      <c r="H108" s="7">
        <f t="shared" ca="1" si="59"/>
        <v>1</v>
      </c>
      <c r="I108" s="65">
        <f t="shared" ca="1" si="42"/>
        <v>0.39200284594881529</v>
      </c>
      <c r="J108" s="7" t="str">
        <f t="shared" ca="1" si="60"/>
        <v>Take-Off</v>
      </c>
      <c r="K108" s="7">
        <f t="shared" ca="1" si="50"/>
        <v>684</v>
      </c>
      <c r="L108" s="7">
        <f t="shared" ca="1" si="51"/>
        <v>678</v>
      </c>
      <c r="M108" s="7">
        <f t="shared" ca="1" si="52"/>
        <v>2</v>
      </c>
      <c r="N108" s="65">
        <f t="shared" ca="1" si="43"/>
        <v>0.89448341500328976</v>
      </c>
      <c r="O108" s="7">
        <f t="shared" ca="1" si="37"/>
        <v>12</v>
      </c>
      <c r="P108" s="7">
        <f t="shared" ca="1" si="53"/>
        <v>687</v>
      </c>
      <c r="Q108" s="7">
        <f t="shared" ca="1" si="54"/>
        <v>684</v>
      </c>
      <c r="R108" s="7">
        <f t="shared" ca="1" si="55"/>
        <v>699</v>
      </c>
      <c r="S108" s="7">
        <f t="shared" ca="1" si="56"/>
        <v>0</v>
      </c>
      <c r="T108" s="7">
        <f t="shared" ca="1" si="44"/>
        <v>0</v>
      </c>
      <c r="U108" s="7">
        <f t="shared" ca="1" si="45"/>
        <v>9</v>
      </c>
      <c r="V108" s="124">
        <f t="shared" ca="1" si="38"/>
        <v>0</v>
      </c>
      <c r="W108" s="124">
        <f t="shared" ca="1" si="39"/>
        <v>1600</v>
      </c>
      <c r="Z108" s="7">
        <f t="shared" ca="1" si="46"/>
        <v>1</v>
      </c>
      <c r="AA108" s="7">
        <f t="shared" ca="1" si="47"/>
        <v>0</v>
      </c>
      <c r="AB108" s="7">
        <f t="shared" ca="1" si="48"/>
        <v>0</v>
      </c>
    </row>
    <row r="109" spans="2:28">
      <c r="B109" s="7">
        <v>95</v>
      </c>
      <c r="C109" s="65">
        <f t="shared" ca="1" si="40"/>
        <v>0.52247703307550475</v>
      </c>
      <c r="D109" s="7">
        <f t="shared" ca="1" si="57"/>
        <v>9</v>
      </c>
      <c r="E109" s="7">
        <f t="shared" ca="1" si="49"/>
        <v>696</v>
      </c>
      <c r="F109" s="65">
        <f t="shared" ca="1" si="41"/>
        <v>0.85689037895694442</v>
      </c>
      <c r="G109" s="66" t="str">
        <f t="shared" ca="1" si="58"/>
        <v>Small</v>
      </c>
      <c r="H109" s="7">
        <f t="shared" ca="1" si="59"/>
        <v>3</v>
      </c>
      <c r="I109" s="65">
        <f t="shared" ca="1" si="42"/>
        <v>6.5512464272654114E-2</v>
      </c>
      <c r="J109" s="7" t="str">
        <f t="shared" ca="1" si="60"/>
        <v>Take-Off</v>
      </c>
      <c r="K109" s="7">
        <f t="shared" ca="1" si="50"/>
        <v>684</v>
      </c>
      <c r="L109" s="7">
        <f t="shared" ca="1" si="51"/>
        <v>699</v>
      </c>
      <c r="M109" s="7">
        <f t="shared" ca="1" si="52"/>
        <v>1</v>
      </c>
      <c r="N109" s="65">
        <f t="shared" ca="1" si="43"/>
        <v>0.4994846880063728</v>
      </c>
      <c r="O109" s="7">
        <f t="shared" ca="1" si="37"/>
        <v>6</v>
      </c>
      <c r="P109" s="7">
        <f t="shared" ca="1" si="53"/>
        <v>696</v>
      </c>
      <c r="Q109" s="7">
        <f t="shared" ca="1" si="54"/>
        <v>702</v>
      </c>
      <c r="R109" s="7">
        <f t="shared" ca="1" si="55"/>
        <v>699</v>
      </c>
      <c r="S109" s="7">
        <f t="shared" ca="1" si="56"/>
        <v>0</v>
      </c>
      <c r="T109" s="7">
        <f t="shared" ca="1" si="44"/>
        <v>12</v>
      </c>
      <c r="U109" s="7">
        <f t="shared" ca="1" si="45"/>
        <v>0</v>
      </c>
      <c r="V109" s="124">
        <f t="shared" ca="1" si="38"/>
        <v>0</v>
      </c>
      <c r="W109" s="124">
        <f t="shared" ca="1" si="39"/>
        <v>850</v>
      </c>
      <c r="Z109" s="7">
        <f t="shared" ca="1" si="46"/>
        <v>0</v>
      </c>
      <c r="AA109" s="7">
        <f t="shared" ca="1" si="47"/>
        <v>0</v>
      </c>
      <c r="AB109" s="7">
        <f t="shared" ca="1" si="48"/>
        <v>1</v>
      </c>
    </row>
    <row r="110" spans="2:28">
      <c r="B110" s="7">
        <v>96</v>
      </c>
      <c r="C110" s="65">
        <f t="shared" ca="1" si="40"/>
        <v>0.29319815420325201</v>
      </c>
      <c r="D110" s="7">
        <f t="shared" ca="1" si="57"/>
        <v>6</v>
      </c>
      <c r="E110" s="7">
        <f t="shared" ca="1" si="49"/>
        <v>702</v>
      </c>
      <c r="F110" s="65">
        <f t="shared" ca="1" si="41"/>
        <v>0.94829340728582445</v>
      </c>
      <c r="G110" s="66" t="str">
        <f t="shared" ca="1" si="58"/>
        <v>Small</v>
      </c>
      <c r="H110" s="7">
        <f t="shared" ca="1" si="59"/>
        <v>3</v>
      </c>
      <c r="I110" s="65">
        <f t="shared" ca="1" si="42"/>
        <v>4.97630953075201E-3</v>
      </c>
      <c r="J110" s="7" t="str">
        <f t="shared" ca="1" si="60"/>
        <v>Take-Off</v>
      </c>
      <c r="K110" s="7">
        <f t="shared" ca="1" si="50"/>
        <v>702</v>
      </c>
      <c r="L110" s="7">
        <f t="shared" ca="1" si="51"/>
        <v>699</v>
      </c>
      <c r="M110" s="7">
        <f t="shared" ca="1" si="52"/>
        <v>2</v>
      </c>
      <c r="N110" s="65">
        <f t="shared" ca="1" si="43"/>
        <v>0.93753789252357733</v>
      </c>
      <c r="O110" s="7">
        <f t="shared" ca="1" si="37"/>
        <v>9</v>
      </c>
      <c r="P110" s="7">
        <f t="shared" ca="1" si="53"/>
        <v>702</v>
      </c>
      <c r="Q110" s="7">
        <f t="shared" ca="1" si="54"/>
        <v>702</v>
      </c>
      <c r="R110" s="7">
        <f t="shared" ca="1" si="55"/>
        <v>711</v>
      </c>
      <c r="S110" s="7">
        <f t="shared" ca="1" si="56"/>
        <v>0</v>
      </c>
      <c r="T110" s="7">
        <f t="shared" ca="1" si="44"/>
        <v>0</v>
      </c>
      <c r="U110" s="7">
        <f t="shared" ca="1" si="45"/>
        <v>3</v>
      </c>
      <c r="V110" s="124">
        <f t="shared" ca="1" si="38"/>
        <v>0</v>
      </c>
      <c r="W110" s="124">
        <f t="shared" ca="1" si="39"/>
        <v>850</v>
      </c>
      <c r="Z110" s="7">
        <f t="shared" ca="1" si="46"/>
        <v>0</v>
      </c>
      <c r="AA110" s="7">
        <f t="shared" ca="1" si="47"/>
        <v>0</v>
      </c>
      <c r="AB110" s="7">
        <f t="shared" ca="1" si="48"/>
        <v>1</v>
      </c>
    </row>
    <row r="111" spans="2:28">
      <c r="B111" s="7">
        <v>97</v>
      </c>
      <c r="C111" s="65">
        <f t="shared" ca="1" si="40"/>
        <v>0.66831585931149218</v>
      </c>
      <c r="D111" s="7">
        <f t="shared" ca="1" si="57"/>
        <v>9</v>
      </c>
      <c r="E111" s="7">
        <f t="shared" ca="1" si="49"/>
        <v>711</v>
      </c>
      <c r="F111" s="65">
        <f t="shared" ca="1" si="41"/>
        <v>0.26827553537582882</v>
      </c>
      <c r="G111" s="66" t="str">
        <f t="shared" ca="1" si="58"/>
        <v>Jumbo</v>
      </c>
      <c r="H111" s="7">
        <f t="shared" ca="1" si="59"/>
        <v>1</v>
      </c>
      <c r="I111" s="65">
        <f t="shared" ca="1" si="42"/>
        <v>0.23258520792871318</v>
      </c>
      <c r="J111" s="7" t="str">
        <f t="shared" ca="1" si="60"/>
        <v>Take-Off</v>
      </c>
      <c r="K111" s="7">
        <f t="shared" ca="1" si="50"/>
        <v>702</v>
      </c>
      <c r="L111" s="7">
        <f t="shared" ca="1" si="51"/>
        <v>711</v>
      </c>
      <c r="M111" s="7">
        <f t="shared" ca="1" si="52"/>
        <v>1</v>
      </c>
      <c r="N111" s="65">
        <f t="shared" ca="1" si="43"/>
        <v>0.11028324119403821</v>
      </c>
      <c r="O111" s="7">
        <f t="shared" ref="O111:O142" ca="1" si="61">IF(H111=1, VLOOKUP(N111, jumbo_comp,3,TRUE), IF(H111=2, VLOOKUP(N111, mid_comp,3,TRUE), IF(H111=3, VLOOKUP(N111, small_comp, 3, TRUE))))</f>
        <v>9</v>
      </c>
      <c r="P111" s="7">
        <f t="shared" ca="1" si="53"/>
        <v>711</v>
      </c>
      <c r="Q111" s="7">
        <f t="shared" ca="1" si="54"/>
        <v>720</v>
      </c>
      <c r="R111" s="7">
        <f t="shared" ca="1" si="55"/>
        <v>711</v>
      </c>
      <c r="S111" s="7">
        <f t="shared" ca="1" si="56"/>
        <v>0</v>
      </c>
      <c r="T111" s="7">
        <f t="shared" ca="1" si="44"/>
        <v>9</v>
      </c>
      <c r="U111" s="7">
        <f t="shared" ca="1" si="45"/>
        <v>0</v>
      </c>
      <c r="V111" s="124">
        <f t="shared" ref="V111:V142" ca="1" si="62">S111*VLOOKUP(G111,fuel_cost,IF(J111="Landing",3,2),FALSE)</f>
        <v>0</v>
      </c>
      <c r="W111" s="124">
        <f t="shared" ref="W111:W142" ca="1" si="63">VLOOKUP(G111,service_fee,IF(J111="Landing",3,2),FALSE)</f>
        <v>1600</v>
      </c>
      <c r="Z111" s="7">
        <f t="shared" ca="1" si="46"/>
        <v>1</v>
      </c>
      <c r="AA111" s="7">
        <f t="shared" ca="1" si="47"/>
        <v>0</v>
      </c>
      <c r="AB111" s="7">
        <f t="shared" ca="1" si="48"/>
        <v>0</v>
      </c>
    </row>
    <row r="112" spans="2:28">
      <c r="B112" s="7">
        <v>98</v>
      </c>
      <c r="C112" s="65">
        <f t="shared" ca="1" si="40"/>
        <v>0.34534580673125936</v>
      </c>
      <c r="D112" s="7">
        <f t="shared" ca="1" si="57"/>
        <v>6</v>
      </c>
      <c r="E112" s="7">
        <f t="shared" ca="1" si="49"/>
        <v>717</v>
      </c>
      <c r="F112" s="65">
        <f t="shared" ca="1" si="41"/>
        <v>0.93598177915143133</v>
      </c>
      <c r="G112" s="66" t="str">
        <f t="shared" ca="1" si="58"/>
        <v>Small</v>
      </c>
      <c r="H112" s="7">
        <f t="shared" ca="1" si="59"/>
        <v>3</v>
      </c>
      <c r="I112" s="65">
        <f t="shared" ca="1" si="42"/>
        <v>0.83477882911655121</v>
      </c>
      <c r="J112" s="7" t="str">
        <f t="shared" ca="1" si="60"/>
        <v>Landing</v>
      </c>
      <c r="K112" s="7">
        <f t="shared" ca="1" si="50"/>
        <v>720</v>
      </c>
      <c r="L112" s="7">
        <f t="shared" ca="1" si="51"/>
        <v>711</v>
      </c>
      <c r="M112" s="7">
        <f t="shared" ca="1" si="52"/>
        <v>2</v>
      </c>
      <c r="N112" s="65">
        <f t="shared" ca="1" si="43"/>
        <v>0.81114404820237673</v>
      </c>
      <c r="O112" s="7">
        <f t="shared" ca="1" si="61"/>
        <v>9</v>
      </c>
      <c r="P112" s="7">
        <f t="shared" ca="1" si="53"/>
        <v>717</v>
      </c>
      <c r="Q112" s="7">
        <f t="shared" ca="1" si="54"/>
        <v>720</v>
      </c>
      <c r="R112" s="7">
        <f t="shared" ca="1" si="55"/>
        <v>726</v>
      </c>
      <c r="S112" s="7">
        <f t="shared" ca="1" si="56"/>
        <v>0</v>
      </c>
      <c r="T112" s="7">
        <f t="shared" ca="1" si="44"/>
        <v>0</v>
      </c>
      <c r="U112" s="7">
        <f t="shared" ca="1" si="45"/>
        <v>6</v>
      </c>
      <c r="V112" s="124">
        <f t="shared" ca="1" si="62"/>
        <v>0</v>
      </c>
      <c r="W112" s="124">
        <f t="shared" ca="1" si="63"/>
        <v>850</v>
      </c>
      <c r="Z112" s="7">
        <f t="shared" ca="1" si="46"/>
        <v>0</v>
      </c>
      <c r="AA112" s="7">
        <f t="shared" ca="1" si="47"/>
        <v>0</v>
      </c>
      <c r="AB112" s="7">
        <f t="shared" ca="1" si="48"/>
        <v>1</v>
      </c>
    </row>
    <row r="113" spans="2:28">
      <c r="B113" s="7">
        <v>99</v>
      </c>
      <c r="C113" s="65">
        <f t="shared" ca="1" si="40"/>
        <v>0.10692944469329402</v>
      </c>
      <c r="D113" s="7">
        <f t="shared" ca="1" si="57"/>
        <v>6</v>
      </c>
      <c r="E113" s="7">
        <f t="shared" ca="1" si="49"/>
        <v>723</v>
      </c>
      <c r="F113" s="65">
        <f t="shared" ca="1" si="41"/>
        <v>0.54746776221711824</v>
      </c>
      <c r="G113" s="66" t="str">
        <f t="shared" ca="1" si="58"/>
        <v>Medium</v>
      </c>
      <c r="H113" s="7">
        <f t="shared" ca="1" si="59"/>
        <v>2</v>
      </c>
      <c r="I113" s="65">
        <f t="shared" ca="1" si="42"/>
        <v>3.2626926286812408E-2</v>
      </c>
      <c r="J113" s="7" t="str">
        <f t="shared" ca="1" si="60"/>
        <v>Take-Off</v>
      </c>
      <c r="K113" s="7">
        <f t="shared" ca="1" si="50"/>
        <v>720</v>
      </c>
      <c r="L113" s="7">
        <f t="shared" ca="1" si="51"/>
        <v>726</v>
      </c>
      <c r="M113" s="7">
        <f t="shared" ca="1" si="52"/>
        <v>1</v>
      </c>
      <c r="N113" s="65">
        <f t="shared" ca="1" si="43"/>
        <v>0.56472626606015974</v>
      </c>
      <c r="O113" s="7">
        <f t="shared" ca="1" si="61"/>
        <v>9</v>
      </c>
      <c r="P113" s="7">
        <f t="shared" ca="1" si="53"/>
        <v>723</v>
      </c>
      <c r="Q113" s="7">
        <f t="shared" ca="1" si="54"/>
        <v>732</v>
      </c>
      <c r="R113" s="7">
        <f t="shared" ca="1" si="55"/>
        <v>726</v>
      </c>
      <c r="S113" s="7">
        <f t="shared" ca="1" si="56"/>
        <v>0</v>
      </c>
      <c r="T113" s="7">
        <f t="shared" ca="1" si="44"/>
        <v>3</v>
      </c>
      <c r="U113" s="7">
        <f t="shared" ca="1" si="45"/>
        <v>0</v>
      </c>
      <c r="V113" s="124">
        <f t="shared" ca="1" si="62"/>
        <v>0</v>
      </c>
      <c r="W113" s="124">
        <f t="shared" ca="1" si="63"/>
        <v>1200</v>
      </c>
      <c r="Z113" s="7">
        <f t="shared" ca="1" si="46"/>
        <v>0</v>
      </c>
      <c r="AA113" s="7">
        <f t="shared" ca="1" si="47"/>
        <v>1</v>
      </c>
      <c r="AB113" s="7">
        <f t="shared" ca="1" si="48"/>
        <v>0</v>
      </c>
    </row>
    <row r="114" spans="2:28">
      <c r="B114" s="7">
        <v>100</v>
      </c>
      <c r="C114" s="65">
        <f t="shared" ca="1" si="40"/>
        <v>8.8904357734990169E-3</v>
      </c>
      <c r="D114" s="7">
        <f t="shared" ca="1" si="57"/>
        <v>0</v>
      </c>
      <c r="E114" s="7">
        <f t="shared" ca="1" si="49"/>
        <v>723</v>
      </c>
      <c r="F114" s="65">
        <f t="shared" ca="1" si="41"/>
        <v>0.1388482843357941</v>
      </c>
      <c r="G114" s="66" t="str">
        <f t="shared" ca="1" si="58"/>
        <v>Jumbo</v>
      </c>
      <c r="H114" s="7">
        <f t="shared" ca="1" si="59"/>
        <v>1</v>
      </c>
      <c r="I114" s="65">
        <f t="shared" ca="1" si="42"/>
        <v>0.40828732124369738</v>
      </c>
      <c r="J114" s="7" t="str">
        <f t="shared" ca="1" si="60"/>
        <v>Take-Off</v>
      </c>
      <c r="K114" s="7">
        <f t="shared" ca="1" si="50"/>
        <v>732</v>
      </c>
      <c r="L114" s="7">
        <f t="shared" ca="1" si="51"/>
        <v>726</v>
      </c>
      <c r="M114" s="7">
        <f t="shared" ca="1" si="52"/>
        <v>2</v>
      </c>
      <c r="N114" s="65">
        <f t="shared" ca="1" si="43"/>
        <v>0.54070982792058919</v>
      </c>
      <c r="O114" s="7">
        <f t="shared" ca="1" si="61"/>
        <v>12</v>
      </c>
      <c r="P114" s="7">
        <f t="shared" ca="1" si="53"/>
        <v>726</v>
      </c>
      <c r="Q114" s="7">
        <f t="shared" ca="1" si="54"/>
        <v>732</v>
      </c>
      <c r="R114" s="7">
        <f t="shared" ca="1" si="55"/>
        <v>738</v>
      </c>
      <c r="S114" s="7">
        <f t="shared" ca="1" si="56"/>
        <v>3</v>
      </c>
      <c r="T114" s="7">
        <f t="shared" ca="1" si="44"/>
        <v>0</v>
      </c>
      <c r="U114" s="7">
        <f t="shared" ca="1" si="45"/>
        <v>0</v>
      </c>
      <c r="V114" s="124">
        <f t="shared" ca="1" si="62"/>
        <v>65.441200000000009</v>
      </c>
      <c r="W114" s="124">
        <f t="shared" ca="1" si="63"/>
        <v>1600</v>
      </c>
      <c r="Z114" s="7">
        <f t="shared" ca="1" si="46"/>
        <v>1</v>
      </c>
      <c r="AA114" s="7">
        <f t="shared" ca="1" si="47"/>
        <v>0</v>
      </c>
      <c r="AB114" s="7">
        <f t="shared" ca="1" si="48"/>
        <v>0</v>
      </c>
    </row>
    <row r="115" spans="2:28">
      <c r="B115" s="7">
        <v>101</v>
      </c>
      <c r="C115" s="65">
        <f t="shared" ca="1" si="40"/>
        <v>0.49289316605445077</v>
      </c>
      <c r="D115" s="7">
        <f t="shared" ca="1" si="57"/>
        <v>6</v>
      </c>
      <c r="E115" s="7">
        <f t="shared" ca="1" si="49"/>
        <v>729</v>
      </c>
      <c r="F115" s="65">
        <f t="shared" ca="1" si="41"/>
        <v>0.28879106992349035</v>
      </c>
      <c r="G115" s="66" t="str">
        <f t="shared" ca="1" si="58"/>
        <v>Jumbo</v>
      </c>
      <c r="H115" s="7">
        <f t="shared" ca="1" si="59"/>
        <v>1</v>
      </c>
      <c r="I115" s="65">
        <f t="shared" ca="1" si="42"/>
        <v>0.56808112917200393</v>
      </c>
      <c r="J115" s="7" t="str">
        <f t="shared" ca="1" si="60"/>
        <v>Landing</v>
      </c>
      <c r="K115" s="7">
        <f t="shared" ca="1" si="50"/>
        <v>732</v>
      </c>
      <c r="L115" s="7">
        <f t="shared" ca="1" si="51"/>
        <v>738</v>
      </c>
      <c r="M115" s="7">
        <f t="shared" ca="1" si="52"/>
        <v>1</v>
      </c>
      <c r="N115" s="65">
        <f t="shared" ca="1" si="43"/>
        <v>0.69125170895381605</v>
      </c>
      <c r="O115" s="7">
        <f t="shared" ca="1" si="61"/>
        <v>12</v>
      </c>
      <c r="P115" s="7">
        <f t="shared" ca="1" si="53"/>
        <v>732</v>
      </c>
      <c r="Q115" s="7">
        <f t="shared" ca="1" si="54"/>
        <v>744</v>
      </c>
      <c r="R115" s="7">
        <f t="shared" ca="1" si="55"/>
        <v>738</v>
      </c>
      <c r="S115" s="7">
        <f t="shared" ca="1" si="56"/>
        <v>3</v>
      </c>
      <c r="T115" s="7">
        <f t="shared" ca="1" si="44"/>
        <v>0</v>
      </c>
      <c r="U115" s="7">
        <f t="shared" ca="1" si="45"/>
        <v>0</v>
      </c>
      <c r="V115" s="124">
        <f t="shared" ca="1" si="62"/>
        <v>267.71400000000006</v>
      </c>
      <c r="W115" s="124">
        <f t="shared" ca="1" si="63"/>
        <v>1600</v>
      </c>
      <c r="Z115" s="7">
        <f t="shared" ca="1" si="46"/>
        <v>1</v>
      </c>
      <c r="AA115" s="7">
        <f t="shared" ca="1" si="47"/>
        <v>0</v>
      </c>
      <c r="AB115" s="7">
        <f t="shared" ca="1" si="48"/>
        <v>0</v>
      </c>
    </row>
    <row r="116" spans="2:28">
      <c r="B116" s="7">
        <v>102</v>
      </c>
      <c r="C116" s="65">
        <f t="shared" ca="1" si="40"/>
        <v>5.1403990497956853E-3</v>
      </c>
      <c r="D116" s="7">
        <f t="shared" ca="1" si="57"/>
        <v>0</v>
      </c>
      <c r="E116" s="7">
        <f t="shared" ca="1" si="49"/>
        <v>729</v>
      </c>
      <c r="F116" s="65">
        <f t="shared" ca="1" si="41"/>
        <v>0.39812752862691136</v>
      </c>
      <c r="G116" s="66" t="str">
        <f t="shared" ca="1" si="58"/>
        <v>Medium</v>
      </c>
      <c r="H116" s="7">
        <f t="shared" ca="1" si="59"/>
        <v>2</v>
      </c>
      <c r="I116" s="65">
        <f t="shared" ca="1" si="42"/>
        <v>0.14026809300791554</v>
      </c>
      <c r="J116" s="7" t="str">
        <f t="shared" ca="1" si="60"/>
        <v>Take-Off</v>
      </c>
      <c r="K116" s="7">
        <f t="shared" ca="1" si="50"/>
        <v>744</v>
      </c>
      <c r="L116" s="7">
        <f t="shared" ca="1" si="51"/>
        <v>738</v>
      </c>
      <c r="M116" s="7">
        <f t="shared" ca="1" si="52"/>
        <v>2</v>
      </c>
      <c r="N116" s="65">
        <f t="shared" ca="1" si="43"/>
        <v>0.45830490658349388</v>
      </c>
      <c r="O116" s="7">
        <f t="shared" ca="1" si="61"/>
        <v>9</v>
      </c>
      <c r="P116" s="7">
        <f t="shared" ca="1" si="53"/>
        <v>738</v>
      </c>
      <c r="Q116" s="7">
        <f t="shared" ca="1" si="54"/>
        <v>744</v>
      </c>
      <c r="R116" s="7">
        <f t="shared" ca="1" si="55"/>
        <v>747</v>
      </c>
      <c r="S116" s="7">
        <f t="shared" ca="1" si="56"/>
        <v>9</v>
      </c>
      <c r="T116" s="7">
        <f t="shared" ca="1" si="44"/>
        <v>0</v>
      </c>
      <c r="U116" s="7">
        <f t="shared" ca="1" si="45"/>
        <v>0</v>
      </c>
      <c r="V116" s="124">
        <f t="shared" ca="1" si="62"/>
        <v>71.390400000000014</v>
      </c>
      <c r="W116" s="124">
        <f t="shared" ca="1" si="63"/>
        <v>1200</v>
      </c>
      <c r="Z116" s="7">
        <f t="shared" ca="1" si="46"/>
        <v>0</v>
      </c>
      <c r="AA116" s="7">
        <f t="shared" ca="1" si="47"/>
        <v>1</v>
      </c>
      <c r="AB116" s="7">
        <f t="shared" ca="1" si="48"/>
        <v>0</v>
      </c>
    </row>
    <row r="117" spans="2:28">
      <c r="B117" s="7">
        <v>103</v>
      </c>
      <c r="C117" s="65">
        <f t="shared" ca="1" si="40"/>
        <v>0.20139182611452733</v>
      </c>
      <c r="D117" s="7">
        <f t="shared" ca="1" si="57"/>
        <v>6</v>
      </c>
      <c r="E117" s="7">
        <f t="shared" ca="1" si="49"/>
        <v>735</v>
      </c>
      <c r="F117" s="65">
        <f t="shared" ca="1" si="41"/>
        <v>6.5749613104758242E-2</v>
      </c>
      <c r="G117" s="66" t="str">
        <f t="shared" ca="1" si="58"/>
        <v>Jumbo</v>
      </c>
      <c r="H117" s="7">
        <f t="shared" ca="1" si="59"/>
        <v>1</v>
      </c>
      <c r="I117" s="65">
        <f t="shared" ca="1" si="42"/>
        <v>0.85779038466463797</v>
      </c>
      <c r="J117" s="7" t="str">
        <f t="shared" ca="1" si="60"/>
        <v>Landing</v>
      </c>
      <c r="K117" s="7">
        <f t="shared" ca="1" si="50"/>
        <v>744</v>
      </c>
      <c r="L117" s="7">
        <f t="shared" ca="1" si="51"/>
        <v>747</v>
      </c>
      <c r="M117" s="7">
        <f t="shared" ca="1" si="52"/>
        <v>1</v>
      </c>
      <c r="N117" s="65">
        <f t="shared" ca="1" si="43"/>
        <v>0.56159606355674951</v>
      </c>
      <c r="O117" s="7">
        <f t="shared" ca="1" si="61"/>
        <v>12</v>
      </c>
      <c r="P117" s="7">
        <f t="shared" ca="1" si="53"/>
        <v>744</v>
      </c>
      <c r="Q117" s="7">
        <f t="shared" ca="1" si="54"/>
        <v>756</v>
      </c>
      <c r="R117" s="7">
        <f t="shared" ca="1" si="55"/>
        <v>747</v>
      </c>
      <c r="S117" s="7">
        <f t="shared" ca="1" si="56"/>
        <v>9</v>
      </c>
      <c r="T117" s="7">
        <f t="shared" ca="1" si="44"/>
        <v>0</v>
      </c>
      <c r="U117" s="7">
        <f t="shared" ca="1" si="45"/>
        <v>0</v>
      </c>
      <c r="V117" s="124">
        <f t="shared" ca="1" si="62"/>
        <v>803.14200000000017</v>
      </c>
      <c r="W117" s="124">
        <f t="shared" ca="1" si="63"/>
        <v>1600</v>
      </c>
      <c r="Z117" s="7">
        <f t="shared" ca="1" si="46"/>
        <v>1</v>
      </c>
      <c r="AA117" s="7">
        <f t="shared" ca="1" si="47"/>
        <v>0</v>
      </c>
      <c r="AB117" s="7">
        <f t="shared" ca="1" si="48"/>
        <v>0</v>
      </c>
    </row>
    <row r="118" spans="2:28">
      <c r="B118" s="7">
        <v>104</v>
      </c>
      <c r="C118" s="65">
        <f t="shared" ca="1" si="40"/>
        <v>0.82838235115067571</v>
      </c>
      <c r="D118" s="7">
        <f t="shared" ca="1" si="57"/>
        <v>12</v>
      </c>
      <c r="E118" s="7">
        <f t="shared" ca="1" si="49"/>
        <v>747</v>
      </c>
      <c r="F118" s="65">
        <f t="shared" ca="1" si="41"/>
        <v>0.23251991902602676</v>
      </c>
      <c r="G118" s="66" t="str">
        <f t="shared" ca="1" si="58"/>
        <v>Jumbo</v>
      </c>
      <c r="H118" s="7">
        <f t="shared" ca="1" si="59"/>
        <v>1</v>
      </c>
      <c r="I118" s="65">
        <f t="shared" ca="1" si="42"/>
        <v>0.47386670076015625</v>
      </c>
      <c r="J118" s="7" t="str">
        <f t="shared" ca="1" si="60"/>
        <v>Take-Off</v>
      </c>
      <c r="K118" s="7">
        <f t="shared" ca="1" si="50"/>
        <v>756</v>
      </c>
      <c r="L118" s="7">
        <f t="shared" ca="1" si="51"/>
        <v>747</v>
      </c>
      <c r="M118" s="7">
        <f t="shared" ca="1" si="52"/>
        <v>2</v>
      </c>
      <c r="N118" s="65">
        <f t="shared" ca="1" si="43"/>
        <v>0.7954730819586473</v>
      </c>
      <c r="O118" s="7">
        <f t="shared" ca="1" si="61"/>
        <v>12</v>
      </c>
      <c r="P118" s="7">
        <f t="shared" ca="1" si="53"/>
        <v>747</v>
      </c>
      <c r="Q118" s="7">
        <f t="shared" ca="1" si="54"/>
        <v>756</v>
      </c>
      <c r="R118" s="7">
        <f t="shared" ca="1" si="55"/>
        <v>759</v>
      </c>
      <c r="S118" s="7">
        <f t="shared" ca="1" si="56"/>
        <v>0</v>
      </c>
      <c r="T118" s="7">
        <f t="shared" ca="1" si="44"/>
        <v>0</v>
      </c>
      <c r="U118" s="7">
        <f t="shared" ca="1" si="45"/>
        <v>0</v>
      </c>
      <c r="V118" s="124">
        <f t="shared" ca="1" si="62"/>
        <v>0</v>
      </c>
      <c r="W118" s="124">
        <f t="shared" ca="1" si="63"/>
        <v>1600</v>
      </c>
      <c r="Z118" s="7">
        <f t="shared" ca="1" si="46"/>
        <v>1</v>
      </c>
      <c r="AA118" s="7">
        <f t="shared" ca="1" si="47"/>
        <v>0</v>
      </c>
      <c r="AB118" s="7">
        <f t="shared" ca="1" si="48"/>
        <v>0</v>
      </c>
    </row>
    <row r="119" spans="2:28">
      <c r="B119" s="7">
        <v>105</v>
      </c>
      <c r="C119" s="65">
        <f t="shared" ca="1" si="40"/>
        <v>0.68502449618131833</v>
      </c>
      <c r="D119" s="7">
        <f t="shared" ca="1" si="57"/>
        <v>9</v>
      </c>
      <c r="E119" s="7">
        <f t="shared" ca="1" si="49"/>
        <v>756</v>
      </c>
      <c r="F119" s="65">
        <f t="shared" ca="1" si="41"/>
        <v>1.0213243491639656E-2</v>
      </c>
      <c r="G119" s="66" t="str">
        <f t="shared" ca="1" si="58"/>
        <v>Jumbo</v>
      </c>
      <c r="H119" s="7">
        <f t="shared" ca="1" si="59"/>
        <v>1</v>
      </c>
      <c r="I119" s="65">
        <f t="shared" ca="1" si="42"/>
        <v>0.92554119094506904</v>
      </c>
      <c r="J119" s="7" t="str">
        <f t="shared" ca="1" si="60"/>
        <v>Landing</v>
      </c>
      <c r="K119" s="7">
        <f t="shared" ca="1" si="50"/>
        <v>756</v>
      </c>
      <c r="L119" s="7">
        <f t="shared" ca="1" si="51"/>
        <v>759</v>
      </c>
      <c r="M119" s="7">
        <f t="shared" ca="1" si="52"/>
        <v>1</v>
      </c>
      <c r="N119" s="65">
        <f t="shared" ca="1" si="43"/>
        <v>0.37059025006251778</v>
      </c>
      <c r="O119" s="7">
        <f t="shared" ca="1" si="61"/>
        <v>9</v>
      </c>
      <c r="P119" s="7">
        <f t="shared" ca="1" si="53"/>
        <v>756</v>
      </c>
      <c r="Q119" s="7">
        <f t="shared" ca="1" si="54"/>
        <v>765</v>
      </c>
      <c r="R119" s="7">
        <f t="shared" ca="1" si="55"/>
        <v>759</v>
      </c>
      <c r="S119" s="7">
        <f t="shared" ca="1" si="56"/>
        <v>0</v>
      </c>
      <c r="T119" s="7">
        <f t="shared" ca="1" si="44"/>
        <v>0</v>
      </c>
      <c r="U119" s="7">
        <f t="shared" ca="1" si="45"/>
        <v>0</v>
      </c>
      <c r="V119" s="124">
        <f t="shared" ca="1" si="62"/>
        <v>0</v>
      </c>
      <c r="W119" s="124">
        <f t="shared" ca="1" si="63"/>
        <v>1600</v>
      </c>
      <c r="Z119" s="7">
        <f t="shared" ca="1" si="46"/>
        <v>1</v>
      </c>
      <c r="AA119" s="7">
        <f t="shared" ca="1" si="47"/>
        <v>0</v>
      </c>
      <c r="AB119" s="7">
        <f t="shared" ca="1" si="48"/>
        <v>0</v>
      </c>
    </row>
    <row r="120" spans="2:28">
      <c r="B120" s="7">
        <v>106</v>
      </c>
      <c r="C120" s="65">
        <f t="shared" ca="1" si="40"/>
        <v>0.51909918849138847</v>
      </c>
      <c r="D120" s="7">
        <f t="shared" ca="1" si="57"/>
        <v>9</v>
      </c>
      <c r="E120" s="7">
        <f t="shared" ca="1" si="49"/>
        <v>765</v>
      </c>
      <c r="F120" s="65">
        <f t="shared" ca="1" si="41"/>
        <v>0.69295805741111682</v>
      </c>
      <c r="G120" s="66" t="str">
        <f t="shared" ca="1" si="58"/>
        <v>Medium</v>
      </c>
      <c r="H120" s="7">
        <f t="shared" ca="1" si="59"/>
        <v>2</v>
      </c>
      <c r="I120" s="65">
        <f t="shared" ca="1" si="42"/>
        <v>0.99803607890252943</v>
      </c>
      <c r="J120" s="7" t="str">
        <f t="shared" ca="1" si="60"/>
        <v>Landing</v>
      </c>
      <c r="K120" s="7">
        <f t="shared" ca="1" si="50"/>
        <v>765</v>
      </c>
      <c r="L120" s="7">
        <f t="shared" ca="1" si="51"/>
        <v>759</v>
      </c>
      <c r="M120" s="7">
        <f t="shared" ca="1" si="52"/>
        <v>2</v>
      </c>
      <c r="N120" s="65">
        <f t="shared" ca="1" si="43"/>
        <v>0.99266388603579525</v>
      </c>
      <c r="O120" s="7">
        <f t="shared" ca="1" si="61"/>
        <v>12</v>
      </c>
      <c r="P120" s="7">
        <f t="shared" ca="1" si="53"/>
        <v>765</v>
      </c>
      <c r="Q120" s="7">
        <f t="shared" ca="1" si="54"/>
        <v>765</v>
      </c>
      <c r="R120" s="7">
        <f t="shared" ca="1" si="55"/>
        <v>777</v>
      </c>
      <c r="S120" s="7">
        <f t="shared" ca="1" si="56"/>
        <v>0</v>
      </c>
      <c r="T120" s="7">
        <f t="shared" ca="1" si="44"/>
        <v>0</v>
      </c>
      <c r="U120" s="7">
        <f t="shared" ca="1" si="45"/>
        <v>6</v>
      </c>
      <c r="V120" s="124">
        <f t="shared" ca="1" si="62"/>
        <v>0</v>
      </c>
      <c r="W120" s="124">
        <f t="shared" ca="1" si="63"/>
        <v>1200</v>
      </c>
      <c r="Z120" s="7">
        <f t="shared" ca="1" si="46"/>
        <v>0</v>
      </c>
      <c r="AA120" s="7">
        <f t="shared" ca="1" si="47"/>
        <v>1</v>
      </c>
      <c r="AB120" s="7">
        <f t="shared" ca="1" si="48"/>
        <v>0</v>
      </c>
    </row>
    <row r="121" spans="2:28">
      <c r="B121" s="7">
        <v>107</v>
      </c>
      <c r="C121" s="65">
        <f t="shared" ca="1" si="40"/>
        <v>0.53589776143715484</v>
      </c>
      <c r="D121" s="7">
        <f t="shared" ca="1" si="57"/>
        <v>9</v>
      </c>
      <c r="E121" s="7">
        <f t="shared" ca="1" si="49"/>
        <v>774</v>
      </c>
      <c r="F121" s="65">
        <f t="shared" ca="1" si="41"/>
        <v>0.69042230576388897</v>
      </c>
      <c r="G121" s="66" t="str">
        <f t="shared" ca="1" si="58"/>
        <v>Medium</v>
      </c>
      <c r="H121" s="7">
        <f t="shared" ca="1" si="59"/>
        <v>2</v>
      </c>
      <c r="I121" s="65">
        <f t="shared" ca="1" si="42"/>
        <v>0.2429594905830248</v>
      </c>
      <c r="J121" s="7" t="str">
        <f t="shared" ca="1" si="60"/>
        <v>Take-Off</v>
      </c>
      <c r="K121" s="7">
        <f t="shared" ca="1" si="50"/>
        <v>765</v>
      </c>
      <c r="L121" s="7">
        <f t="shared" ca="1" si="51"/>
        <v>777</v>
      </c>
      <c r="M121" s="7">
        <f t="shared" ca="1" si="52"/>
        <v>1</v>
      </c>
      <c r="N121" s="65">
        <f t="shared" ca="1" si="43"/>
        <v>0.30526475203335124</v>
      </c>
      <c r="O121" s="7">
        <f t="shared" ca="1" si="61"/>
        <v>6</v>
      </c>
      <c r="P121" s="7">
        <f t="shared" ca="1" si="53"/>
        <v>774</v>
      </c>
      <c r="Q121" s="7">
        <f t="shared" ca="1" si="54"/>
        <v>780</v>
      </c>
      <c r="R121" s="7">
        <f t="shared" ca="1" si="55"/>
        <v>777</v>
      </c>
      <c r="S121" s="7">
        <f t="shared" ca="1" si="56"/>
        <v>0</v>
      </c>
      <c r="T121" s="7">
        <f t="shared" ca="1" si="44"/>
        <v>9</v>
      </c>
      <c r="U121" s="7">
        <f t="shared" ca="1" si="45"/>
        <v>0</v>
      </c>
      <c r="V121" s="124">
        <f t="shared" ca="1" si="62"/>
        <v>0</v>
      </c>
      <c r="W121" s="124">
        <f t="shared" ca="1" si="63"/>
        <v>1200</v>
      </c>
      <c r="Z121" s="7">
        <f t="shared" ca="1" si="46"/>
        <v>0</v>
      </c>
      <c r="AA121" s="7">
        <f t="shared" ca="1" si="47"/>
        <v>1</v>
      </c>
      <c r="AB121" s="7">
        <f t="shared" ca="1" si="48"/>
        <v>0</v>
      </c>
    </row>
    <row r="122" spans="2:28">
      <c r="B122" s="7">
        <v>108</v>
      </c>
      <c r="C122" s="65">
        <f t="shared" ca="1" si="40"/>
        <v>0.8421470223687697</v>
      </c>
      <c r="D122" s="7">
        <f t="shared" ca="1" si="57"/>
        <v>12</v>
      </c>
      <c r="E122" s="7">
        <f t="shared" ca="1" si="49"/>
        <v>786</v>
      </c>
      <c r="F122" s="65">
        <f t="shared" ca="1" si="41"/>
        <v>0.13572883568279326</v>
      </c>
      <c r="G122" s="66" t="str">
        <f t="shared" ca="1" si="58"/>
        <v>Jumbo</v>
      </c>
      <c r="H122" s="7">
        <f t="shared" ca="1" si="59"/>
        <v>1</v>
      </c>
      <c r="I122" s="65">
        <f t="shared" ca="1" si="42"/>
        <v>0.52425069326295681</v>
      </c>
      <c r="J122" s="7" t="str">
        <f t="shared" ca="1" si="60"/>
        <v>Landing</v>
      </c>
      <c r="K122" s="7">
        <f t="shared" ca="1" si="50"/>
        <v>780</v>
      </c>
      <c r="L122" s="7">
        <f t="shared" ca="1" si="51"/>
        <v>777</v>
      </c>
      <c r="M122" s="7">
        <f t="shared" ca="1" si="52"/>
        <v>2</v>
      </c>
      <c r="N122" s="65">
        <f t="shared" ca="1" si="43"/>
        <v>0.85171812863827812</v>
      </c>
      <c r="O122" s="7">
        <f t="shared" ca="1" si="61"/>
        <v>12</v>
      </c>
      <c r="P122" s="7">
        <f t="shared" ca="1" si="53"/>
        <v>786</v>
      </c>
      <c r="Q122" s="7">
        <f t="shared" ca="1" si="54"/>
        <v>780</v>
      </c>
      <c r="R122" s="7">
        <f t="shared" ca="1" si="55"/>
        <v>798</v>
      </c>
      <c r="S122" s="7">
        <f t="shared" ca="1" si="56"/>
        <v>0</v>
      </c>
      <c r="T122" s="7">
        <f t="shared" ca="1" si="44"/>
        <v>0</v>
      </c>
      <c r="U122" s="7">
        <f t="shared" ca="1" si="45"/>
        <v>9</v>
      </c>
      <c r="V122" s="124">
        <f t="shared" ca="1" si="62"/>
        <v>0</v>
      </c>
      <c r="W122" s="124">
        <f t="shared" ca="1" si="63"/>
        <v>1600</v>
      </c>
      <c r="Z122" s="7">
        <f t="shared" ca="1" si="46"/>
        <v>1</v>
      </c>
      <c r="AA122" s="7">
        <f t="shared" ca="1" si="47"/>
        <v>0</v>
      </c>
      <c r="AB122" s="7">
        <f t="shared" ca="1" si="48"/>
        <v>0</v>
      </c>
    </row>
    <row r="123" spans="2:28">
      <c r="B123" s="7">
        <v>109</v>
      </c>
      <c r="C123" s="65">
        <f t="shared" ca="1" si="40"/>
        <v>0.76956368483008586</v>
      </c>
      <c r="D123" s="7">
        <f t="shared" ca="1" si="57"/>
        <v>9</v>
      </c>
      <c r="E123" s="7">
        <f t="shared" ca="1" si="49"/>
        <v>795</v>
      </c>
      <c r="F123" s="65">
        <f t="shared" ca="1" si="41"/>
        <v>0.60856340711252666</v>
      </c>
      <c r="G123" s="66" t="str">
        <f t="shared" ca="1" si="58"/>
        <v>Medium</v>
      </c>
      <c r="H123" s="7">
        <f t="shared" ca="1" si="59"/>
        <v>2</v>
      </c>
      <c r="I123" s="65">
        <f t="shared" ca="1" si="42"/>
        <v>0.54679480789438095</v>
      </c>
      <c r="J123" s="7" t="str">
        <f t="shared" ca="1" si="60"/>
        <v>Landing</v>
      </c>
      <c r="K123" s="7">
        <f t="shared" ca="1" si="50"/>
        <v>780</v>
      </c>
      <c r="L123" s="7">
        <f t="shared" ca="1" si="51"/>
        <v>798</v>
      </c>
      <c r="M123" s="7">
        <f t="shared" ca="1" si="52"/>
        <v>1</v>
      </c>
      <c r="N123" s="65">
        <f t="shared" ca="1" si="43"/>
        <v>0.60387276466233264</v>
      </c>
      <c r="O123" s="7">
        <f t="shared" ca="1" si="61"/>
        <v>9</v>
      </c>
      <c r="P123" s="7">
        <f t="shared" ca="1" si="53"/>
        <v>795</v>
      </c>
      <c r="Q123" s="7">
        <f t="shared" ca="1" si="54"/>
        <v>804</v>
      </c>
      <c r="R123" s="7">
        <f t="shared" ca="1" si="55"/>
        <v>798</v>
      </c>
      <c r="S123" s="7">
        <f t="shared" ca="1" si="56"/>
        <v>0</v>
      </c>
      <c r="T123" s="7">
        <f t="shared" ca="1" si="44"/>
        <v>15</v>
      </c>
      <c r="U123" s="7">
        <f t="shared" ca="1" si="45"/>
        <v>0</v>
      </c>
      <c r="V123" s="124">
        <f t="shared" ca="1" si="62"/>
        <v>0</v>
      </c>
      <c r="W123" s="124">
        <f t="shared" ca="1" si="63"/>
        <v>1200</v>
      </c>
      <c r="Z123" s="7">
        <f t="shared" ca="1" si="46"/>
        <v>0</v>
      </c>
      <c r="AA123" s="7">
        <f t="shared" ca="1" si="47"/>
        <v>1</v>
      </c>
      <c r="AB123" s="7">
        <f t="shared" ca="1" si="48"/>
        <v>0</v>
      </c>
    </row>
    <row r="124" spans="2:28">
      <c r="B124" s="7">
        <v>110</v>
      </c>
      <c r="C124" s="65">
        <f t="shared" ca="1" si="40"/>
        <v>0.92729494636336951</v>
      </c>
      <c r="D124" s="7">
        <f t="shared" ca="1" si="57"/>
        <v>12</v>
      </c>
      <c r="E124" s="7">
        <f t="shared" ca="1" si="49"/>
        <v>807</v>
      </c>
      <c r="F124" s="65">
        <f t="shared" ca="1" si="41"/>
        <v>0.2723551802319133</v>
      </c>
      <c r="G124" s="66" t="str">
        <f t="shared" ca="1" si="58"/>
        <v>Jumbo</v>
      </c>
      <c r="H124" s="7">
        <f t="shared" ca="1" si="59"/>
        <v>1</v>
      </c>
      <c r="I124" s="65">
        <f t="shared" ca="1" si="42"/>
        <v>0.25292833939316994</v>
      </c>
      <c r="J124" s="7" t="str">
        <f t="shared" ca="1" si="60"/>
        <v>Take-Off</v>
      </c>
      <c r="K124" s="7">
        <f t="shared" ca="1" si="50"/>
        <v>804</v>
      </c>
      <c r="L124" s="7">
        <f t="shared" ca="1" si="51"/>
        <v>798</v>
      </c>
      <c r="M124" s="7">
        <f t="shared" ca="1" si="52"/>
        <v>2</v>
      </c>
      <c r="N124" s="65">
        <f t="shared" ca="1" si="43"/>
        <v>0.72572298527169998</v>
      </c>
      <c r="O124" s="7">
        <f t="shared" ca="1" si="61"/>
        <v>12</v>
      </c>
      <c r="P124" s="7">
        <f t="shared" ca="1" si="53"/>
        <v>807</v>
      </c>
      <c r="Q124" s="7">
        <f t="shared" ca="1" si="54"/>
        <v>804</v>
      </c>
      <c r="R124" s="7">
        <f t="shared" ca="1" si="55"/>
        <v>819</v>
      </c>
      <c r="S124" s="7">
        <f t="shared" ca="1" si="56"/>
        <v>0</v>
      </c>
      <c r="T124" s="7">
        <f t="shared" ca="1" si="44"/>
        <v>0</v>
      </c>
      <c r="U124" s="7">
        <f t="shared" ca="1" si="45"/>
        <v>9</v>
      </c>
      <c r="V124" s="124">
        <f t="shared" ca="1" si="62"/>
        <v>0</v>
      </c>
      <c r="W124" s="124">
        <f t="shared" ca="1" si="63"/>
        <v>1600</v>
      </c>
      <c r="Z124" s="7">
        <f t="shared" ca="1" si="46"/>
        <v>1</v>
      </c>
      <c r="AA124" s="7">
        <f t="shared" ca="1" si="47"/>
        <v>0</v>
      </c>
      <c r="AB124" s="7">
        <f t="shared" ca="1" si="48"/>
        <v>0</v>
      </c>
    </row>
    <row r="125" spans="2:28">
      <c r="B125" s="7">
        <v>111</v>
      </c>
      <c r="C125" s="65">
        <f t="shared" ca="1" si="40"/>
        <v>0.7624980631757633</v>
      </c>
      <c r="D125" s="7">
        <f t="shared" ca="1" si="57"/>
        <v>9</v>
      </c>
      <c r="E125" s="7">
        <f t="shared" ca="1" si="49"/>
        <v>816</v>
      </c>
      <c r="F125" s="65">
        <f t="shared" ca="1" si="41"/>
        <v>0.79170443162905446</v>
      </c>
      <c r="G125" s="66" t="str">
        <f t="shared" ca="1" si="58"/>
        <v>Medium</v>
      </c>
      <c r="H125" s="7">
        <f t="shared" ca="1" si="59"/>
        <v>2</v>
      </c>
      <c r="I125" s="65">
        <f t="shared" ca="1" si="42"/>
        <v>0.18690616843053931</v>
      </c>
      <c r="J125" s="7" t="str">
        <f t="shared" ca="1" si="60"/>
        <v>Take-Off</v>
      </c>
      <c r="K125" s="7">
        <f t="shared" ca="1" si="50"/>
        <v>804</v>
      </c>
      <c r="L125" s="7">
        <f t="shared" ca="1" si="51"/>
        <v>819</v>
      </c>
      <c r="M125" s="7">
        <f t="shared" ca="1" si="52"/>
        <v>1</v>
      </c>
      <c r="N125" s="65">
        <f t="shared" ca="1" si="43"/>
        <v>8.4185808854682742E-2</v>
      </c>
      <c r="O125" s="7">
        <f t="shared" ca="1" si="61"/>
        <v>6</v>
      </c>
      <c r="P125" s="7">
        <f t="shared" ca="1" si="53"/>
        <v>816</v>
      </c>
      <c r="Q125" s="7">
        <f t="shared" ca="1" si="54"/>
        <v>822</v>
      </c>
      <c r="R125" s="7">
        <f t="shared" ca="1" si="55"/>
        <v>819</v>
      </c>
      <c r="S125" s="7">
        <f t="shared" ca="1" si="56"/>
        <v>0</v>
      </c>
      <c r="T125" s="7">
        <f t="shared" ca="1" si="44"/>
        <v>12</v>
      </c>
      <c r="U125" s="7">
        <f t="shared" ca="1" si="45"/>
        <v>0</v>
      </c>
      <c r="V125" s="124">
        <f t="shared" ca="1" si="62"/>
        <v>0</v>
      </c>
      <c r="W125" s="124">
        <f t="shared" ca="1" si="63"/>
        <v>1200</v>
      </c>
      <c r="Z125" s="7">
        <f t="shared" ca="1" si="46"/>
        <v>0</v>
      </c>
      <c r="AA125" s="7">
        <f t="shared" ca="1" si="47"/>
        <v>1</v>
      </c>
      <c r="AB125" s="7">
        <f t="shared" ca="1" si="48"/>
        <v>0</v>
      </c>
    </row>
    <row r="126" spans="2:28">
      <c r="B126" s="7">
        <v>112</v>
      </c>
      <c r="C126" s="65">
        <f t="shared" ca="1" si="40"/>
        <v>0.64010815678747823</v>
      </c>
      <c r="D126" s="7">
        <f t="shared" ca="1" si="57"/>
        <v>9</v>
      </c>
      <c r="E126" s="7">
        <f t="shared" ca="1" si="49"/>
        <v>825</v>
      </c>
      <c r="F126" s="65">
        <f t="shared" ca="1" si="41"/>
        <v>0.20259458497449911</v>
      </c>
      <c r="G126" s="66" t="str">
        <f t="shared" ca="1" si="58"/>
        <v>Jumbo</v>
      </c>
      <c r="H126" s="7">
        <f t="shared" ca="1" si="59"/>
        <v>1</v>
      </c>
      <c r="I126" s="65">
        <f t="shared" ca="1" si="42"/>
        <v>0.54130403408138561</v>
      </c>
      <c r="J126" s="7" t="str">
        <f t="shared" ca="1" si="60"/>
        <v>Landing</v>
      </c>
      <c r="K126" s="7">
        <f t="shared" ca="1" si="50"/>
        <v>822</v>
      </c>
      <c r="L126" s="7">
        <f t="shared" ca="1" si="51"/>
        <v>819</v>
      </c>
      <c r="M126" s="7">
        <f t="shared" ca="1" si="52"/>
        <v>2</v>
      </c>
      <c r="N126" s="65">
        <f t="shared" ca="1" si="43"/>
        <v>0.96977583664853229</v>
      </c>
      <c r="O126" s="7">
        <f t="shared" ca="1" si="61"/>
        <v>12</v>
      </c>
      <c r="P126" s="7">
        <f t="shared" ca="1" si="53"/>
        <v>825</v>
      </c>
      <c r="Q126" s="7">
        <f t="shared" ca="1" si="54"/>
        <v>822</v>
      </c>
      <c r="R126" s="7">
        <f t="shared" ca="1" si="55"/>
        <v>837</v>
      </c>
      <c r="S126" s="7">
        <f t="shared" ca="1" si="56"/>
        <v>0</v>
      </c>
      <c r="T126" s="7">
        <f t="shared" ca="1" si="44"/>
        <v>0</v>
      </c>
      <c r="U126" s="7">
        <f t="shared" ca="1" si="45"/>
        <v>6</v>
      </c>
      <c r="V126" s="124">
        <f t="shared" ca="1" si="62"/>
        <v>0</v>
      </c>
      <c r="W126" s="124">
        <f t="shared" ca="1" si="63"/>
        <v>1600</v>
      </c>
      <c r="Z126" s="7">
        <f t="shared" ca="1" si="46"/>
        <v>1</v>
      </c>
      <c r="AA126" s="7">
        <f t="shared" ca="1" si="47"/>
        <v>0</v>
      </c>
      <c r="AB126" s="7">
        <f t="shared" ca="1" si="48"/>
        <v>0</v>
      </c>
    </row>
    <row r="127" spans="2:28">
      <c r="B127" s="7">
        <v>113</v>
      </c>
      <c r="C127" s="65">
        <f t="shared" ca="1" si="40"/>
        <v>0.36335423272389678</v>
      </c>
      <c r="D127" s="7">
        <f t="shared" ca="1" si="57"/>
        <v>6</v>
      </c>
      <c r="E127" s="7">
        <f t="shared" ca="1" si="49"/>
        <v>831</v>
      </c>
      <c r="F127" s="65">
        <f t="shared" ca="1" si="41"/>
        <v>0.40014668865599212</v>
      </c>
      <c r="G127" s="66" t="str">
        <f t="shared" ca="1" si="58"/>
        <v>Medium</v>
      </c>
      <c r="H127" s="7">
        <f t="shared" ca="1" si="59"/>
        <v>2</v>
      </c>
      <c r="I127" s="65">
        <f t="shared" ca="1" si="42"/>
        <v>0.93781769245445257</v>
      </c>
      <c r="J127" s="7" t="str">
        <f t="shared" ca="1" si="60"/>
        <v>Landing</v>
      </c>
      <c r="K127" s="7">
        <f t="shared" ca="1" si="50"/>
        <v>822</v>
      </c>
      <c r="L127" s="7">
        <f t="shared" ca="1" si="51"/>
        <v>837</v>
      </c>
      <c r="M127" s="7">
        <f t="shared" ca="1" si="52"/>
        <v>1</v>
      </c>
      <c r="N127" s="65">
        <f t="shared" ca="1" si="43"/>
        <v>0.22411661525687987</v>
      </c>
      <c r="O127" s="7">
        <f t="shared" ca="1" si="61"/>
        <v>6</v>
      </c>
      <c r="P127" s="7">
        <f t="shared" ca="1" si="53"/>
        <v>831</v>
      </c>
      <c r="Q127" s="7">
        <f t="shared" ca="1" si="54"/>
        <v>837</v>
      </c>
      <c r="R127" s="7">
        <f t="shared" ca="1" si="55"/>
        <v>837</v>
      </c>
      <c r="S127" s="7">
        <f t="shared" ca="1" si="56"/>
        <v>0</v>
      </c>
      <c r="T127" s="7">
        <f t="shared" ca="1" si="44"/>
        <v>9</v>
      </c>
      <c r="U127" s="7">
        <f t="shared" ca="1" si="45"/>
        <v>0</v>
      </c>
      <c r="V127" s="124">
        <f t="shared" ca="1" si="62"/>
        <v>0</v>
      </c>
      <c r="W127" s="124">
        <f t="shared" ca="1" si="63"/>
        <v>1200</v>
      </c>
      <c r="Z127" s="7">
        <f t="shared" ca="1" si="46"/>
        <v>0</v>
      </c>
      <c r="AA127" s="7">
        <f t="shared" ca="1" si="47"/>
        <v>1</v>
      </c>
      <c r="AB127" s="7">
        <f t="shared" ca="1" si="48"/>
        <v>0</v>
      </c>
    </row>
    <row r="128" spans="2:28">
      <c r="B128" s="7">
        <v>114</v>
      </c>
      <c r="C128" s="65">
        <f t="shared" ca="1" si="40"/>
        <v>0.33599335397802321</v>
      </c>
      <c r="D128" s="7">
        <f t="shared" ca="1" si="57"/>
        <v>6</v>
      </c>
      <c r="E128" s="7">
        <f t="shared" ca="1" si="49"/>
        <v>837</v>
      </c>
      <c r="F128" s="65">
        <f t="shared" ca="1" si="41"/>
        <v>0.90862696776498986</v>
      </c>
      <c r="G128" s="66" t="str">
        <f t="shared" ca="1" si="58"/>
        <v>Small</v>
      </c>
      <c r="H128" s="7">
        <f t="shared" ca="1" si="59"/>
        <v>3</v>
      </c>
      <c r="I128" s="65">
        <f t="shared" ca="1" si="42"/>
        <v>0.84524883954520535</v>
      </c>
      <c r="J128" s="7" t="str">
        <f t="shared" ca="1" si="60"/>
        <v>Landing</v>
      </c>
      <c r="K128" s="7">
        <f t="shared" ca="1" si="50"/>
        <v>837</v>
      </c>
      <c r="L128" s="7">
        <f t="shared" ca="1" si="51"/>
        <v>837</v>
      </c>
      <c r="M128" s="7">
        <f t="shared" ca="1" si="52"/>
        <v>1</v>
      </c>
      <c r="N128" s="65">
        <f t="shared" ca="1" si="43"/>
        <v>0.55140677366724455</v>
      </c>
      <c r="O128" s="7">
        <f t="shared" ca="1" si="61"/>
        <v>6</v>
      </c>
      <c r="P128" s="7">
        <f t="shared" ca="1" si="53"/>
        <v>837</v>
      </c>
      <c r="Q128" s="7">
        <f t="shared" ca="1" si="54"/>
        <v>843</v>
      </c>
      <c r="R128" s="7">
        <f t="shared" ca="1" si="55"/>
        <v>837</v>
      </c>
      <c r="S128" s="7">
        <f t="shared" ca="1" si="56"/>
        <v>0</v>
      </c>
      <c r="T128" s="7">
        <f t="shared" ca="1" si="44"/>
        <v>0</v>
      </c>
      <c r="U128" s="7">
        <f t="shared" ca="1" si="45"/>
        <v>0</v>
      </c>
      <c r="V128" s="124">
        <f t="shared" ca="1" si="62"/>
        <v>0</v>
      </c>
      <c r="W128" s="124">
        <f t="shared" ca="1" si="63"/>
        <v>850</v>
      </c>
      <c r="Z128" s="7">
        <f t="shared" ca="1" si="46"/>
        <v>0</v>
      </c>
      <c r="AA128" s="7">
        <f t="shared" ca="1" si="47"/>
        <v>0</v>
      </c>
      <c r="AB128" s="7">
        <f t="shared" ca="1" si="48"/>
        <v>1</v>
      </c>
    </row>
    <row r="129" spans="2:28">
      <c r="B129" s="7">
        <v>115</v>
      </c>
      <c r="C129" s="65">
        <f t="shared" ca="1" si="40"/>
        <v>0.92578495172373609</v>
      </c>
      <c r="D129" s="7">
        <f t="shared" ca="1" si="57"/>
        <v>12</v>
      </c>
      <c r="E129" s="7">
        <f t="shared" ca="1" si="49"/>
        <v>849</v>
      </c>
      <c r="F129" s="65">
        <f t="shared" ca="1" si="41"/>
        <v>0.680531372220332</v>
      </c>
      <c r="G129" s="66" t="str">
        <f t="shared" ca="1" si="58"/>
        <v>Medium</v>
      </c>
      <c r="H129" s="7">
        <f t="shared" ca="1" si="59"/>
        <v>2</v>
      </c>
      <c r="I129" s="65">
        <f t="shared" ca="1" si="42"/>
        <v>0.58475982828756845</v>
      </c>
      <c r="J129" s="7" t="str">
        <f t="shared" ca="1" si="60"/>
        <v>Landing</v>
      </c>
      <c r="K129" s="7">
        <f t="shared" ca="1" si="50"/>
        <v>843</v>
      </c>
      <c r="L129" s="7">
        <f t="shared" ca="1" si="51"/>
        <v>837</v>
      </c>
      <c r="M129" s="7">
        <f t="shared" ca="1" si="52"/>
        <v>2</v>
      </c>
      <c r="N129" s="65">
        <f t="shared" ca="1" si="43"/>
        <v>0.3003297515069675</v>
      </c>
      <c r="O129" s="7">
        <f t="shared" ca="1" si="61"/>
        <v>6</v>
      </c>
      <c r="P129" s="7">
        <f t="shared" ca="1" si="53"/>
        <v>849</v>
      </c>
      <c r="Q129" s="7">
        <f t="shared" ca="1" si="54"/>
        <v>843</v>
      </c>
      <c r="R129" s="7">
        <f t="shared" ca="1" si="55"/>
        <v>855</v>
      </c>
      <c r="S129" s="7">
        <f t="shared" ca="1" si="56"/>
        <v>0</v>
      </c>
      <c r="T129" s="7">
        <f t="shared" ca="1" si="44"/>
        <v>0</v>
      </c>
      <c r="U129" s="7">
        <f t="shared" ca="1" si="45"/>
        <v>12</v>
      </c>
      <c r="V129" s="124">
        <f t="shared" ca="1" si="62"/>
        <v>0</v>
      </c>
      <c r="W129" s="124">
        <f t="shared" ca="1" si="63"/>
        <v>1200</v>
      </c>
      <c r="Z129" s="7">
        <f t="shared" ca="1" si="46"/>
        <v>0</v>
      </c>
      <c r="AA129" s="7">
        <f t="shared" ca="1" si="47"/>
        <v>1</v>
      </c>
      <c r="AB129" s="7">
        <f t="shared" ca="1" si="48"/>
        <v>0</v>
      </c>
    </row>
    <row r="130" spans="2:28">
      <c r="B130" s="7">
        <v>116</v>
      </c>
      <c r="C130" s="65">
        <f t="shared" ca="1" si="40"/>
        <v>0.81832446954947069</v>
      </c>
      <c r="D130" s="7">
        <f t="shared" ca="1" si="57"/>
        <v>12</v>
      </c>
      <c r="E130" s="7">
        <f t="shared" ca="1" si="49"/>
        <v>861</v>
      </c>
      <c r="F130" s="65">
        <f t="shared" ca="1" si="41"/>
        <v>0.71154540803633193</v>
      </c>
      <c r="G130" s="66" t="str">
        <f t="shared" ca="1" si="58"/>
        <v>Medium</v>
      </c>
      <c r="H130" s="7">
        <f t="shared" ca="1" si="59"/>
        <v>2</v>
      </c>
      <c r="I130" s="65">
        <f t="shared" ca="1" si="42"/>
        <v>0.73517723796124879</v>
      </c>
      <c r="J130" s="7" t="str">
        <f t="shared" ca="1" si="60"/>
        <v>Landing</v>
      </c>
      <c r="K130" s="7">
        <f t="shared" ca="1" si="50"/>
        <v>843</v>
      </c>
      <c r="L130" s="7">
        <f t="shared" ca="1" si="51"/>
        <v>855</v>
      </c>
      <c r="M130" s="7">
        <f t="shared" ca="1" si="52"/>
        <v>1</v>
      </c>
      <c r="N130" s="65">
        <f t="shared" ca="1" si="43"/>
        <v>0.54373841912293974</v>
      </c>
      <c r="O130" s="7">
        <f t="shared" ca="1" si="61"/>
        <v>9</v>
      </c>
      <c r="P130" s="7">
        <f t="shared" ca="1" si="53"/>
        <v>861</v>
      </c>
      <c r="Q130" s="7">
        <f t="shared" ca="1" si="54"/>
        <v>870</v>
      </c>
      <c r="R130" s="7">
        <f t="shared" ca="1" si="55"/>
        <v>855</v>
      </c>
      <c r="S130" s="7">
        <f t="shared" ca="1" si="56"/>
        <v>0</v>
      </c>
      <c r="T130" s="7">
        <f t="shared" ca="1" si="44"/>
        <v>18</v>
      </c>
      <c r="U130" s="7">
        <f t="shared" ca="1" si="45"/>
        <v>0</v>
      </c>
      <c r="V130" s="124">
        <f t="shared" ca="1" si="62"/>
        <v>0</v>
      </c>
      <c r="W130" s="124">
        <f t="shared" ca="1" si="63"/>
        <v>1200</v>
      </c>
      <c r="Z130" s="7">
        <f t="shared" ca="1" si="46"/>
        <v>0</v>
      </c>
      <c r="AA130" s="7">
        <f t="shared" ca="1" si="47"/>
        <v>1</v>
      </c>
      <c r="AB130" s="7">
        <f t="shared" ca="1" si="48"/>
        <v>0</v>
      </c>
    </row>
    <row r="131" spans="2:28">
      <c r="B131" s="7">
        <v>117</v>
      </c>
      <c r="C131" s="65">
        <f t="shared" ca="1" si="40"/>
        <v>0.8861147738288192</v>
      </c>
      <c r="D131" s="7">
        <f t="shared" ca="1" si="57"/>
        <v>12</v>
      </c>
      <c r="E131" s="7">
        <f t="shared" ca="1" si="49"/>
        <v>873</v>
      </c>
      <c r="F131" s="65">
        <f t="shared" ca="1" si="41"/>
        <v>0.75849602176902042</v>
      </c>
      <c r="G131" s="66" t="str">
        <f t="shared" ca="1" si="58"/>
        <v>Medium</v>
      </c>
      <c r="H131" s="7">
        <f t="shared" ca="1" si="59"/>
        <v>2</v>
      </c>
      <c r="I131" s="65">
        <f t="shared" ca="1" si="42"/>
        <v>0.23019600159457632</v>
      </c>
      <c r="J131" s="7" t="str">
        <f t="shared" ca="1" si="60"/>
        <v>Take-Off</v>
      </c>
      <c r="K131" s="7">
        <f t="shared" ca="1" si="50"/>
        <v>870</v>
      </c>
      <c r="L131" s="7">
        <f t="shared" ca="1" si="51"/>
        <v>855</v>
      </c>
      <c r="M131" s="7">
        <f t="shared" ca="1" si="52"/>
        <v>2</v>
      </c>
      <c r="N131" s="65">
        <f t="shared" ca="1" si="43"/>
        <v>0.8211930088458248</v>
      </c>
      <c r="O131" s="7">
        <f t="shared" ca="1" si="61"/>
        <v>9</v>
      </c>
      <c r="P131" s="7">
        <f t="shared" ca="1" si="53"/>
        <v>873</v>
      </c>
      <c r="Q131" s="7">
        <f t="shared" ca="1" si="54"/>
        <v>870</v>
      </c>
      <c r="R131" s="7">
        <f t="shared" ca="1" si="55"/>
        <v>882</v>
      </c>
      <c r="S131" s="7">
        <f t="shared" ca="1" si="56"/>
        <v>0</v>
      </c>
      <c r="T131" s="7">
        <f t="shared" ca="1" si="44"/>
        <v>0</v>
      </c>
      <c r="U131" s="7">
        <f t="shared" ca="1" si="45"/>
        <v>18</v>
      </c>
      <c r="V131" s="124">
        <f t="shared" ca="1" si="62"/>
        <v>0</v>
      </c>
      <c r="W131" s="124">
        <f t="shared" ca="1" si="63"/>
        <v>1200</v>
      </c>
      <c r="Z131" s="7">
        <f t="shared" ca="1" si="46"/>
        <v>0</v>
      </c>
      <c r="AA131" s="7">
        <f t="shared" ca="1" si="47"/>
        <v>1</v>
      </c>
      <c r="AB131" s="7">
        <f t="shared" ca="1" si="48"/>
        <v>0</v>
      </c>
    </row>
    <row r="132" spans="2:28">
      <c r="B132" s="7">
        <v>118</v>
      </c>
      <c r="C132" s="65">
        <f t="shared" ca="1" si="40"/>
        <v>0.80606828528615171</v>
      </c>
      <c r="D132" s="7">
        <f t="shared" ca="1" si="57"/>
        <v>12</v>
      </c>
      <c r="E132" s="7">
        <f t="shared" ca="1" si="49"/>
        <v>885</v>
      </c>
      <c r="F132" s="65">
        <f t="shared" ca="1" si="41"/>
        <v>0.34434381372477296</v>
      </c>
      <c r="G132" s="66" t="str">
        <f t="shared" ca="1" si="58"/>
        <v>Jumbo</v>
      </c>
      <c r="H132" s="7">
        <f t="shared" ca="1" si="59"/>
        <v>1</v>
      </c>
      <c r="I132" s="65">
        <f t="shared" ca="1" si="42"/>
        <v>5.629887700788494E-2</v>
      </c>
      <c r="J132" s="7" t="str">
        <f t="shared" ca="1" si="60"/>
        <v>Take-Off</v>
      </c>
      <c r="K132" s="7">
        <f t="shared" ca="1" si="50"/>
        <v>870</v>
      </c>
      <c r="L132" s="7">
        <f t="shared" ca="1" si="51"/>
        <v>882</v>
      </c>
      <c r="M132" s="7">
        <f t="shared" ca="1" si="52"/>
        <v>1</v>
      </c>
      <c r="N132" s="65">
        <f t="shared" ca="1" si="43"/>
        <v>0.66945702205491009</v>
      </c>
      <c r="O132" s="7">
        <f t="shared" ca="1" si="61"/>
        <v>12</v>
      </c>
      <c r="P132" s="7">
        <f t="shared" ca="1" si="53"/>
        <v>885</v>
      </c>
      <c r="Q132" s="7">
        <f t="shared" ca="1" si="54"/>
        <v>897</v>
      </c>
      <c r="R132" s="7">
        <f t="shared" ca="1" si="55"/>
        <v>882</v>
      </c>
      <c r="S132" s="7">
        <f t="shared" ca="1" si="56"/>
        <v>0</v>
      </c>
      <c r="T132" s="7">
        <f t="shared" ca="1" si="44"/>
        <v>15</v>
      </c>
      <c r="U132" s="7">
        <f t="shared" ca="1" si="45"/>
        <v>0</v>
      </c>
      <c r="V132" s="124">
        <f t="shared" ca="1" si="62"/>
        <v>0</v>
      </c>
      <c r="W132" s="124">
        <f t="shared" ca="1" si="63"/>
        <v>1600</v>
      </c>
      <c r="Z132" s="7">
        <f t="shared" ca="1" si="46"/>
        <v>1</v>
      </c>
      <c r="AA132" s="7">
        <f t="shared" ca="1" si="47"/>
        <v>0</v>
      </c>
      <c r="AB132" s="7">
        <f t="shared" ca="1" si="48"/>
        <v>0</v>
      </c>
    </row>
    <row r="133" spans="2:28">
      <c r="B133" s="7">
        <v>119</v>
      </c>
      <c r="C133" s="65">
        <f t="shared" ca="1" si="40"/>
        <v>0.24911356819178887</v>
      </c>
      <c r="D133" s="7">
        <f t="shared" ca="1" si="57"/>
        <v>6</v>
      </c>
      <c r="E133" s="7">
        <f t="shared" ca="1" si="49"/>
        <v>891</v>
      </c>
      <c r="F133" s="65">
        <f t="shared" ca="1" si="41"/>
        <v>0.78536221291886343</v>
      </c>
      <c r="G133" s="66" t="str">
        <f t="shared" ca="1" si="58"/>
        <v>Medium</v>
      </c>
      <c r="H133" s="7">
        <f t="shared" ca="1" si="59"/>
        <v>2</v>
      </c>
      <c r="I133" s="65">
        <f t="shared" ca="1" si="42"/>
        <v>0.12476650923885924</v>
      </c>
      <c r="J133" s="7" t="str">
        <f t="shared" ca="1" si="60"/>
        <v>Take-Off</v>
      </c>
      <c r="K133" s="7">
        <f t="shared" ca="1" si="50"/>
        <v>897</v>
      </c>
      <c r="L133" s="7">
        <f t="shared" ca="1" si="51"/>
        <v>882</v>
      </c>
      <c r="M133" s="7">
        <f t="shared" ca="1" si="52"/>
        <v>2</v>
      </c>
      <c r="N133" s="65">
        <f t="shared" ca="1" si="43"/>
        <v>0.22757723328015678</v>
      </c>
      <c r="O133" s="7">
        <f t="shared" ca="1" si="61"/>
        <v>6</v>
      </c>
      <c r="P133" s="7">
        <f t="shared" ca="1" si="53"/>
        <v>891</v>
      </c>
      <c r="Q133" s="7">
        <f t="shared" ca="1" si="54"/>
        <v>897</v>
      </c>
      <c r="R133" s="7">
        <f t="shared" ca="1" si="55"/>
        <v>897</v>
      </c>
      <c r="S133" s="7">
        <f t="shared" ca="1" si="56"/>
        <v>0</v>
      </c>
      <c r="T133" s="7">
        <f t="shared" ca="1" si="44"/>
        <v>0</v>
      </c>
      <c r="U133" s="7">
        <f t="shared" ca="1" si="45"/>
        <v>9</v>
      </c>
      <c r="V133" s="124">
        <f t="shared" ca="1" si="62"/>
        <v>0</v>
      </c>
      <c r="W133" s="124">
        <f t="shared" ca="1" si="63"/>
        <v>1200</v>
      </c>
      <c r="Z133" s="7">
        <f t="shared" ca="1" si="46"/>
        <v>0</v>
      </c>
      <c r="AA133" s="7">
        <f t="shared" ca="1" si="47"/>
        <v>1</v>
      </c>
      <c r="AB133" s="7">
        <f t="shared" ca="1" si="48"/>
        <v>0</v>
      </c>
    </row>
    <row r="134" spans="2:28">
      <c r="B134" s="7">
        <v>120</v>
      </c>
      <c r="C134" s="65">
        <f t="shared" ca="1" si="40"/>
        <v>0.56290444605154044</v>
      </c>
      <c r="D134" s="7">
        <f t="shared" ca="1" si="57"/>
        <v>9</v>
      </c>
      <c r="E134" s="7">
        <f t="shared" ca="1" si="49"/>
        <v>900</v>
      </c>
      <c r="F134" s="65">
        <f t="shared" ca="1" si="41"/>
        <v>0.23104714343683219</v>
      </c>
      <c r="G134" s="66" t="str">
        <f t="shared" ca="1" si="58"/>
        <v>Jumbo</v>
      </c>
      <c r="H134" s="7">
        <f t="shared" ca="1" si="59"/>
        <v>1</v>
      </c>
      <c r="I134" s="65">
        <f t="shared" ca="1" si="42"/>
        <v>0.5053079867227932</v>
      </c>
      <c r="J134" s="7" t="str">
        <f t="shared" ca="1" si="60"/>
        <v>Landing</v>
      </c>
      <c r="K134" s="7">
        <f t="shared" ca="1" si="50"/>
        <v>897</v>
      </c>
      <c r="L134" s="7">
        <f t="shared" ca="1" si="51"/>
        <v>897</v>
      </c>
      <c r="M134" s="7">
        <f t="shared" ca="1" si="52"/>
        <v>1</v>
      </c>
      <c r="N134" s="65">
        <f t="shared" ca="1" si="43"/>
        <v>0.73278676693223677</v>
      </c>
      <c r="O134" s="7">
        <f t="shared" ca="1" si="61"/>
        <v>12</v>
      </c>
      <c r="P134" s="7">
        <f t="shared" ca="1" si="53"/>
        <v>900</v>
      </c>
      <c r="Q134" s="7">
        <f t="shared" ca="1" si="54"/>
        <v>912</v>
      </c>
      <c r="R134" s="7">
        <f t="shared" ca="1" si="55"/>
        <v>897</v>
      </c>
      <c r="S134" s="7">
        <f t="shared" ca="1" si="56"/>
        <v>0</v>
      </c>
      <c r="T134" s="7">
        <f t="shared" ca="1" si="44"/>
        <v>3</v>
      </c>
      <c r="U134" s="7">
        <f t="shared" ca="1" si="45"/>
        <v>0</v>
      </c>
      <c r="V134" s="124">
        <f t="shared" ca="1" si="62"/>
        <v>0</v>
      </c>
      <c r="W134" s="124">
        <f t="shared" ca="1" si="63"/>
        <v>1600</v>
      </c>
      <c r="Z134" s="7">
        <f t="shared" ca="1" si="46"/>
        <v>1</v>
      </c>
      <c r="AA134" s="7">
        <f t="shared" ca="1" si="47"/>
        <v>0</v>
      </c>
      <c r="AB134" s="7">
        <f t="shared" ca="1" si="48"/>
        <v>0</v>
      </c>
    </row>
    <row r="135" spans="2:28">
      <c r="B135" s="7">
        <v>121</v>
      </c>
      <c r="C135" s="65">
        <f t="shared" ca="1" si="40"/>
        <v>0.42621252127946752</v>
      </c>
      <c r="D135" s="7">
        <f t="shared" ca="1" si="57"/>
        <v>6</v>
      </c>
      <c r="E135" s="7">
        <f t="shared" ca="1" si="49"/>
        <v>906</v>
      </c>
      <c r="F135" s="65">
        <f t="shared" ca="1" si="41"/>
        <v>0.67171336066240905</v>
      </c>
      <c r="G135" s="66" t="str">
        <f t="shared" ca="1" si="58"/>
        <v>Medium</v>
      </c>
      <c r="H135" s="7">
        <f t="shared" ca="1" si="59"/>
        <v>2</v>
      </c>
      <c r="I135" s="65">
        <f t="shared" ca="1" si="42"/>
        <v>0.67443459807803174</v>
      </c>
      <c r="J135" s="7" t="str">
        <f t="shared" ca="1" si="60"/>
        <v>Landing</v>
      </c>
      <c r="K135" s="7">
        <f t="shared" ca="1" si="50"/>
        <v>912</v>
      </c>
      <c r="L135" s="7">
        <f t="shared" ca="1" si="51"/>
        <v>897</v>
      </c>
      <c r="M135" s="7">
        <f t="shared" ca="1" si="52"/>
        <v>2</v>
      </c>
      <c r="N135" s="65">
        <f t="shared" ca="1" si="43"/>
        <v>0.99370164160355301</v>
      </c>
      <c r="O135" s="7">
        <f t="shared" ca="1" si="61"/>
        <v>12</v>
      </c>
      <c r="P135" s="7">
        <f t="shared" ca="1" si="53"/>
        <v>906</v>
      </c>
      <c r="Q135" s="7">
        <f t="shared" ca="1" si="54"/>
        <v>912</v>
      </c>
      <c r="R135" s="7">
        <f t="shared" ca="1" si="55"/>
        <v>918</v>
      </c>
      <c r="S135" s="7">
        <f t="shared" ca="1" si="56"/>
        <v>0</v>
      </c>
      <c r="T135" s="7">
        <f t="shared" ca="1" si="44"/>
        <v>0</v>
      </c>
      <c r="U135" s="7">
        <f t="shared" ca="1" si="45"/>
        <v>9</v>
      </c>
      <c r="V135" s="124">
        <f t="shared" ca="1" si="62"/>
        <v>0</v>
      </c>
      <c r="W135" s="124">
        <f t="shared" ca="1" si="63"/>
        <v>1200</v>
      </c>
      <c r="Z135" s="7">
        <f t="shared" ca="1" si="46"/>
        <v>0</v>
      </c>
      <c r="AA135" s="7">
        <f t="shared" ca="1" si="47"/>
        <v>1</v>
      </c>
      <c r="AB135" s="7">
        <f t="shared" ca="1" si="48"/>
        <v>0</v>
      </c>
    </row>
    <row r="136" spans="2:28">
      <c r="B136" s="7">
        <v>122</v>
      </c>
      <c r="C136" s="65">
        <f t="shared" ca="1" si="40"/>
        <v>5.4218444236289964E-2</v>
      </c>
      <c r="D136" s="7">
        <f t="shared" ca="1" si="57"/>
        <v>0</v>
      </c>
      <c r="E136" s="7">
        <f t="shared" ca="1" si="49"/>
        <v>906</v>
      </c>
      <c r="F136" s="65">
        <f t="shared" ca="1" si="41"/>
        <v>0.87037059949561213</v>
      </c>
      <c r="G136" s="66" t="str">
        <f t="shared" ca="1" si="58"/>
        <v>Small</v>
      </c>
      <c r="H136" s="7">
        <f t="shared" ca="1" si="59"/>
        <v>3</v>
      </c>
      <c r="I136" s="65">
        <f t="shared" ca="1" si="42"/>
        <v>0.67872659524240864</v>
      </c>
      <c r="J136" s="7" t="str">
        <f t="shared" ca="1" si="60"/>
        <v>Landing</v>
      </c>
      <c r="K136" s="7">
        <f t="shared" ca="1" si="50"/>
        <v>912</v>
      </c>
      <c r="L136" s="7">
        <f t="shared" ca="1" si="51"/>
        <v>918</v>
      </c>
      <c r="M136" s="7">
        <f t="shared" ca="1" si="52"/>
        <v>1</v>
      </c>
      <c r="N136" s="65">
        <f t="shared" ca="1" si="43"/>
        <v>0.70450849178862074</v>
      </c>
      <c r="O136" s="7">
        <f t="shared" ca="1" si="61"/>
        <v>6</v>
      </c>
      <c r="P136" s="7">
        <f t="shared" ca="1" si="53"/>
        <v>912</v>
      </c>
      <c r="Q136" s="7">
        <f t="shared" ca="1" si="54"/>
        <v>918</v>
      </c>
      <c r="R136" s="7">
        <f t="shared" ca="1" si="55"/>
        <v>918</v>
      </c>
      <c r="S136" s="7">
        <f t="shared" ca="1" si="56"/>
        <v>6</v>
      </c>
      <c r="T136" s="7">
        <f t="shared" ca="1" si="44"/>
        <v>0</v>
      </c>
      <c r="U136" s="7">
        <f t="shared" ca="1" si="45"/>
        <v>0</v>
      </c>
      <c r="V136" s="124">
        <f t="shared" ca="1" si="62"/>
        <v>20.822200000000002</v>
      </c>
      <c r="W136" s="124">
        <f t="shared" ca="1" si="63"/>
        <v>850</v>
      </c>
      <c r="Z136" s="7">
        <f t="shared" ca="1" si="46"/>
        <v>0</v>
      </c>
      <c r="AA136" s="7">
        <f t="shared" ca="1" si="47"/>
        <v>0</v>
      </c>
      <c r="AB136" s="7">
        <f t="shared" ca="1" si="48"/>
        <v>1</v>
      </c>
    </row>
    <row r="137" spans="2:28">
      <c r="B137" s="7">
        <v>123</v>
      </c>
      <c r="C137" s="65">
        <f t="shared" ca="1" si="40"/>
        <v>0.58149890989945341</v>
      </c>
      <c r="D137" s="7">
        <f t="shared" ca="1" si="57"/>
        <v>9</v>
      </c>
      <c r="E137" s="7">
        <f t="shared" ca="1" si="49"/>
        <v>915</v>
      </c>
      <c r="F137" s="65">
        <f t="shared" ca="1" si="41"/>
        <v>5.2298936313953437E-2</v>
      </c>
      <c r="G137" s="66" t="str">
        <f t="shared" ca="1" si="58"/>
        <v>Jumbo</v>
      </c>
      <c r="H137" s="7">
        <f t="shared" ca="1" si="59"/>
        <v>1</v>
      </c>
      <c r="I137" s="65">
        <f t="shared" ca="1" si="42"/>
        <v>0.73705321988331762</v>
      </c>
      <c r="J137" s="7" t="str">
        <f t="shared" ca="1" si="60"/>
        <v>Landing</v>
      </c>
      <c r="K137" s="7">
        <f t="shared" ca="1" si="50"/>
        <v>918</v>
      </c>
      <c r="L137" s="7">
        <f t="shared" ca="1" si="51"/>
        <v>918</v>
      </c>
      <c r="M137" s="7">
        <f t="shared" ca="1" si="52"/>
        <v>1</v>
      </c>
      <c r="N137" s="65">
        <f t="shared" ca="1" si="43"/>
        <v>0.23195724173517385</v>
      </c>
      <c r="O137" s="7">
        <f t="shared" ca="1" si="61"/>
        <v>9</v>
      </c>
      <c r="P137" s="7">
        <f t="shared" ca="1" si="53"/>
        <v>918</v>
      </c>
      <c r="Q137" s="7">
        <f t="shared" ca="1" si="54"/>
        <v>927</v>
      </c>
      <c r="R137" s="7">
        <f t="shared" ca="1" si="55"/>
        <v>918</v>
      </c>
      <c r="S137" s="7">
        <f t="shared" ca="1" si="56"/>
        <v>3</v>
      </c>
      <c r="T137" s="7">
        <f t="shared" ca="1" si="44"/>
        <v>0</v>
      </c>
      <c r="U137" s="7">
        <f t="shared" ca="1" si="45"/>
        <v>0</v>
      </c>
      <c r="V137" s="124">
        <f t="shared" ca="1" si="62"/>
        <v>267.71400000000006</v>
      </c>
      <c r="W137" s="124">
        <f t="shared" ca="1" si="63"/>
        <v>1600</v>
      </c>
      <c r="Z137" s="7">
        <f t="shared" ca="1" si="46"/>
        <v>1</v>
      </c>
      <c r="AA137" s="7">
        <f t="shared" ca="1" si="47"/>
        <v>0</v>
      </c>
      <c r="AB137" s="7">
        <f t="shared" ca="1" si="48"/>
        <v>0</v>
      </c>
    </row>
    <row r="138" spans="2:28">
      <c r="B138" s="7">
        <v>124</v>
      </c>
      <c r="C138" s="65">
        <f t="shared" ca="1" si="40"/>
        <v>0.14865737657080003</v>
      </c>
      <c r="D138" s="7">
        <f t="shared" ca="1" si="57"/>
        <v>6</v>
      </c>
      <c r="E138" s="7">
        <f t="shared" ca="1" si="49"/>
        <v>921</v>
      </c>
      <c r="F138" s="65">
        <f t="shared" ca="1" si="41"/>
        <v>0.82083023145028289</v>
      </c>
      <c r="G138" s="66" t="str">
        <f t="shared" ca="1" si="58"/>
        <v>Small</v>
      </c>
      <c r="H138" s="7">
        <f t="shared" ca="1" si="59"/>
        <v>3</v>
      </c>
      <c r="I138" s="65">
        <f t="shared" ca="1" si="42"/>
        <v>0.42820981332057195</v>
      </c>
      <c r="J138" s="7" t="str">
        <f t="shared" ca="1" si="60"/>
        <v>Take-Off</v>
      </c>
      <c r="K138" s="7">
        <f t="shared" ca="1" si="50"/>
        <v>927</v>
      </c>
      <c r="L138" s="7">
        <f t="shared" ca="1" si="51"/>
        <v>918</v>
      </c>
      <c r="M138" s="7">
        <f t="shared" ca="1" si="52"/>
        <v>2</v>
      </c>
      <c r="N138" s="65">
        <f t="shared" ca="1" si="43"/>
        <v>0.55980087162209813</v>
      </c>
      <c r="O138" s="7">
        <f t="shared" ca="1" si="61"/>
        <v>6</v>
      </c>
      <c r="P138" s="7">
        <f t="shared" ca="1" si="53"/>
        <v>921</v>
      </c>
      <c r="Q138" s="7">
        <f t="shared" ca="1" si="54"/>
        <v>927</v>
      </c>
      <c r="R138" s="7">
        <f t="shared" ca="1" si="55"/>
        <v>927</v>
      </c>
      <c r="S138" s="7">
        <f t="shared" ca="1" si="56"/>
        <v>0</v>
      </c>
      <c r="T138" s="7">
        <f t="shared" ca="1" si="44"/>
        <v>0</v>
      </c>
      <c r="U138" s="7">
        <f t="shared" ca="1" si="45"/>
        <v>3</v>
      </c>
      <c r="V138" s="124">
        <f t="shared" ca="1" si="62"/>
        <v>0</v>
      </c>
      <c r="W138" s="124">
        <f t="shared" ca="1" si="63"/>
        <v>850</v>
      </c>
      <c r="Z138" s="7">
        <f t="shared" ca="1" si="46"/>
        <v>0</v>
      </c>
      <c r="AA138" s="7">
        <f t="shared" ca="1" si="47"/>
        <v>0</v>
      </c>
      <c r="AB138" s="7">
        <f t="shared" ca="1" si="48"/>
        <v>1</v>
      </c>
    </row>
    <row r="139" spans="2:28">
      <c r="B139" s="7">
        <v>125</v>
      </c>
      <c r="C139" s="65">
        <f t="shared" ca="1" si="40"/>
        <v>1.7605632726069964E-2</v>
      </c>
      <c r="D139" s="7">
        <f t="shared" ca="1" si="57"/>
        <v>0</v>
      </c>
      <c r="E139" s="7">
        <f t="shared" ca="1" si="49"/>
        <v>921</v>
      </c>
      <c r="F139" s="65">
        <f t="shared" ca="1" si="41"/>
        <v>0.17398932109373422</v>
      </c>
      <c r="G139" s="66" t="str">
        <f t="shared" ca="1" si="58"/>
        <v>Jumbo</v>
      </c>
      <c r="H139" s="7">
        <f t="shared" ca="1" si="59"/>
        <v>1</v>
      </c>
      <c r="I139" s="65">
        <f t="shared" ca="1" si="42"/>
        <v>0.50955820976613853</v>
      </c>
      <c r="J139" s="7" t="str">
        <f t="shared" ca="1" si="60"/>
        <v>Landing</v>
      </c>
      <c r="K139" s="7">
        <f t="shared" ca="1" si="50"/>
        <v>927</v>
      </c>
      <c r="L139" s="7">
        <f t="shared" ca="1" si="51"/>
        <v>927</v>
      </c>
      <c r="M139" s="7">
        <f t="shared" ca="1" si="52"/>
        <v>1</v>
      </c>
      <c r="N139" s="65">
        <f t="shared" ca="1" si="43"/>
        <v>0.16858464840164389</v>
      </c>
      <c r="O139" s="7">
        <f t="shared" ca="1" si="61"/>
        <v>9</v>
      </c>
      <c r="P139" s="7">
        <f t="shared" ca="1" si="53"/>
        <v>927</v>
      </c>
      <c r="Q139" s="7">
        <f t="shared" ca="1" si="54"/>
        <v>936</v>
      </c>
      <c r="R139" s="7">
        <f t="shared" ca="1" si="55"/>
        <v>927</v>
      </c>
      <c r="S139" s="7">
        <f t="shared" ca="1" si="56"/>
        <v>6</v>
      </c>
      <c r="T139" s="7">
        <f t="shared" ca="1" si="44"/>
        <v>0</v>
      </c>
      <c r="U139" s="7">
        <f t="shared" ca="1" si="45"/>
        <v>0</v>
      </c>
      <c r="V139" s="124">
        <f t="shared" ca="1" si="62"/>
        <v>535.42800000000011</v>
      </c>
      <c r="W139" s="124">
        <f t="shared" ca="1" si="63"/>
        <v>1600</v>
      </c>
      <c r="Z139" s="7">
        <f t="shared" ca="1" si="46"/>
        <v>1</v>
      </c>
      <c r="AA139" s="7">
        <f t="shared" ca="1" si="47"/>
        <v>0</v>
      </c>
      <c r="AB139" s="7">
        <f t="shared" ca="1" si="48"/>
        <v>0</v>
      </c>
    </row>
    <row r="140" spans="2:28">
      <c r="B140" s="7">
        <v>126</v>
      </c>
      <c r="C140" s="65">
        <f t="shared" ca="1" si="40"/>
        <v>2.1330297378600704E-2</v>
      </c>
      <c r="D140" s="7">
        <f t="shared" ca="1" si="57"/>
        <v>0</v>
      </c>
      <c r="E140" s="7">
        <f t="shared" ca="1" si="49"/>
        <v>921</v>
      </c>
      <c r="F140" s="65">
        <f t="shared" ca="1" si="41"/>
        <v>0.23261536815901618</v>
      </c>
      <c r="G140" s="66" t="str">
        <f t="shared" ca="1" si="58"/>
        <v>Jumbo</v>
      </c>
      <c r="H140" s="7">
        <f t="shared" ca="1" si="59"/>
        <v>1</v>
      </c>
      <c r="I140" s="65">
        <f t="shared" ca="1" si="42"/>
        <v>0.12235746330763053</v>
      </c>
      <c r="J140" s="7" t="str">
        <f t="shared" ca="1" si="60"/>
        <v>Take-Off</v>
      </c>
      <c r="K140" s="7">
        <f t="shared" ca="1" si="50"/>
        <v>936</v>
      </c>
      <c r="L140" s="7">
        <f t="shared" ca="1" si="51"/>
        <v>927</v>
      </c>
      <c r="M140" s="7">
        <f t="shared" ca="1" si="52"/>
        <v>2</v>
      </c>
      <c r="N140" s="65">
        <f t="shared" ca="1" si="43"/>
        <v>0.54694085467325138</v>
      </c>
      <c r="O140" s="7">
        <f t="shared" ca="1" si="61"/>
        <v>12</v>
      </c>
      <c r="P140" s="7">
        <f t="shared" ca="1" si="53"/>
        <v>927</v>
      </c>
      <c r="Q140" s="7">
        <f t="shared" ca="1" si="54"/>
        <v>936</v>
      </c>
      <c r="R140" s="7">
        <f t="shared" ca="1" si="55"/>
        <v>939</v>
      </c>
      <c r="S140" s="7">
        <f t="shared" ca="1" si="56"/>
        <v>6</v>
      </c>
      <c r="T140" s="7">
        <f t="shared" ca="1" si="44"/>
        <v>0</v>
      </c>
      <c r="U140" s="7">
        <f t="shared" ca="1" si="45"/>
        <v>0</v>
      </c>
      <c r="V140" s="124">
        <f t="shared" ca="1" si="62"/>
        <v>130.88240000000002</v>
      </c>
      <c r="W140" s="124">
        <f t="shared" ca="1" si="63"/>
        <v>1600</v>
      </c>
      <c r="Z140" s="7">
        <f t="shared" ca="1" si="46"/>
        <v>1</v>
      </c>
      <c r="AA140" s="7">
        <f t="shared" ca="1" si="47"/>
        <v>0</v>
      </c>
      <c r="AB140" s="7">
        <f t="shared" ca="1" si="48"/>
        <v>0</v>
      </c>
    </row>
    <row r="141" spans="2:28">
      <c r="B141" s="7">
        <v>127</v>
      </c>
      <c r="C141" s="65">
        <f t="shared" ca="1" si="40"/>
        <v>0.1490320464587136</v>
      </c>
      <c r="D141" s="7">
        <f t="shared" ca="1" si="57"/>
        <v>6</v>
      </c>
      <c r="E141" s="7">
        <f t="shared" ca="1" si="49"/>
        <v>927</v>
      </c>
      <c r="F141" s="65">
        <f t="shared" ca="1" si="41"/>
        <v>0.60645582121524522</v>
      </c>
      <c r="G141" s="66" t="str">
        <f t="shared" ca="1" si="58"/>
        <v>Medium</v>
      </c>
      <c r="H141" s="7">
        <f t="shared" ca="1" si="59"/>
        <v>2</v>
      </c>
      <c r="I141" s="65">
        <f t="shared" ca="1" si="42"/>
        <v>0.24084217400603036</v>
      </c>
      <c r="J141" s="7" t="str">
        <f t="shared" ca="1" si="60"/>
        <v>Take-Off</v>
      </c>
      <c r="K141" s="7">
        <f t="shared" ca="1" si="50"/>
        <v>936</v>
      </c>
      <c r="L141" s="7">
        <f t="shared" ca="1" si="51"/>
        <v>939</v>
      </c>
      <c r="M141" s="7">
        <f t="shared" ca="1" si="52"/>
        <v>1</v>
      </c>
      <c r="N141" s="65">
        <f t="shared" ca="1" si="43"/>
        <v>0.95037224412418431</v>
      </c>
      <c r="O141" s="7">
        <f t="shared" ca="1" si="61"/>
        <v>12</v>
      </c>
      <c r="P141" s="7">
        <f t="shared" ca="1" si="53"/>
        <v>936</v>
      </c>
      <c r="Q141" s="7">
        <f t="shared" ca="1" si="54"/>
        <v>948</v>
      </c>
      <c r="R141" s="7">
        <f t="shared" ca="1" si="55"/>
        <v>939</v>
      </c>
      <c r="S141" s="7">
        <f t="shared" ca="1" si="56"/>
        <v>9</v>
      </c>
      <c r="T141" s="7">
        <f t="shared" ca="1" si="44"/>
        <v>0</v>
      </c>
      <c r="U141" s="7">
        <f t="shared" ca="1" si="45"/>
        <v>0</v>
      </c>
      <c r="V141" s="124">
        <f t="shared" ca="1" si="62"/>
        <v>71.390400000000014</v>
      </c>
      <c r="W141" s="124">
        <f t="shared" ca="1" si="63"/>
        <v>1200</v>
      </c>
      <c r="Z141" s="7">
        <f t="shared" ca="1" si="46"/>
        <v>0</v>
      </c>
      <c r="AA141" s="7">
        <f t="shared" ca="1" si="47"/>
        <v>1</v>
      </c>
      <c r="AB141" s="7">
        <f t="shared" ca="1" si="48"/>
        <v>0</v>
      </c>
    </row>
    <row r="142" spans="2:28">
      <c r="B142" s="7">
        <v>128</v>
      </c>
      <c r="C142" s="65">
        <f t="shared" ca="1" si="40"/>
        <v>0.69240348546987107</v>
      </c>
      <c r="D142" s="7">
        <f t="shared" ca="1" si="57"/>
        <v>9</v>
      </c>
      <c r="E142" s="7">
        <f t="shared" ca="1" si="49"/>
        <v>936</v>
      </c>
      <c r="F142" s="65">
        <f t="shared" ca="1" si="41"/>
        <v>5.7488207382134227E-2</v>
      </c>
      <c r="G142" s="66" t="str">
        <f t="shared" ca="1" si="58"/>
        <v>Jumbo</v>
      </c>
      <c r="H142" s="7">
        <f t="shared" ca="1" si="59"/>
        <v>1</v>
      </c>
      <c r="I142" s="65">
        <f t="shared" ca="1" si="42"/>
        <v>0.77843853404197738</v>
      </c>
      <c r="J142" s="7" t="str">
        <f t="shared" ca="1" si="60"/>
        <v>Landing</v>
      </c>
      <c r="K142" s="7">
        <f t="shared" ca="1" si="50"/>
        <v>948</v>
      </c>
      <c r="L142" s="7">
        <f t="shared" ca="1" si="51"/>
        <v>939</v>
      </c>
      <c r="M142" s="7">
        <f t="shared" ca="1" si="52"/>
        <v>2</v>
      </c>
      <c r="N142" s="65">
        <f t="shared" ca="1" si="43"/>
        <v>0.55683747447847165</v>
      </c>
      <c r="O142" s="7">
        <f t="shared" ca="1" si="61"/>
        <v>12</v>
      </c>
      <c r="P142" s="7">
        <f t="shared" ca="1" si="53"/>
        <v>939</v>
      </c>
      <c r="Q142" s="7">
        <f t="shared" ca="1" si="54"/>
        <v>948</v>
      </c>
      <c r="R142" s="7">
        <f t="shared" ca="1" si="55"/>
        <v>951</v>
      </c>
      <c r="S142" s="7">
        <f t="shared" ca="1" si="56"/>
        <v>3</v>
      </c>
      <c r="T142" s="7">
        <f t="shared" ca="1" si="44"/>
        <v>0</v>
      </c>
      <c r="U142" s="7">
        <f t="shared" ca="1" si="45"/>
        <v>0</v>
      </c>
      <c r="V142" s="124">
        <f t="shared" ca="1" si="62"/>
        <v>267.71400000000006</v>
      </c>
      <c r="W142" s="124">
        <f t="shared" ca="1" si="63"/>
        <v>1600</v>
      </c>
      <c r="Z142" s="7">
        <f t="shared" ca="1" si="46"/>
        <v>1</v>
      </c>
      <c r="AA142" s="7">
        <f t="shared" ca="1" si="47"/>
        <v>0</v>
      </c>
      <c r="AB142" s="7">
        <f t="shared" ca="1" si="48"/>
        <v>0</v>
      </c>
    </row>
    <row r="143" spans="2:28">
      <c r="B143" s="7">
        <v>129</v>
      </c>
      <c r="C143" s="65">
        <f t="shared" ca="1" si="40"/>
        <v>0.36469040509012363</v>
      </c>
      <c r="D143" s="7">
        <f t="shared" ca="1" si="57"/>
        <v>6</v>
      </c>
      <c r="E143" s="7">
        <f t="shared" ca="1" si="49"/>
        <v>942</v>
      </c>
      <c r="F143" s="65">
        <f t="shared" ca="1" si="41"/>
        <v>0.52025615516838664</v>
      </c>
      <c r="G143" s="66" t="str">
        <f t="shared" ca="1" si="58"/>
        <v>Medium</v>
      </c>
      <c r="H143" s="7">
        <f t="shared" ca="1" si="59"/>
        <v>2</v>
      </c>
      <c r="I143" s="65">
        <f t="shared" ca="1" si="42"/>
        <v>0.17607224529603116</v>
      </c>
      <c r="J143" s="7" t="str">
        <f t="shared" ca="1" si="60"/>
        <v>Take-Off</v>
      </c>
      <c r="K143" s="7">
        <f t="shared" ca="1" si="50"/>
        <v>948</v>
      </c>
      <c r="L143" s="7">
        <f t="shared" ca="1" si="51"/>
        <v>951</v>
      </c>
      <c r="M143" s="7">
        <f t="shared" ca="1" si="52"/>
        <v>1</v>
      </c>
      <c r="N143" s="65">
        <f t="shared" ca="1" si="43"/>
        <v>0.90276157548581693</v>
      </c>
      <c r="O143" s="7">
        <f t="shared" ref="O143:O174" ca="1" si="64">IF(H143=1, VLOOKUP(N143, jumbo_comp,3,TRUE), IF(H143=2, VLOOKUP(N143, mid_comp,3,TRUE), IF(H143=3, VLOOKUP(N143, small_comp, 3, TRUE))))</f>
        <v>12</v>
      </c>
      <c r="P143" s="7">
        <f t="shared" ca="1" si="53"/>
        <v>948</v>
      </c>
      <c r="Q143" s="7">
        <f t="shared" ca="1" si="54"/>
        <v>960</v>
      </c>
      <c r="R143" s="7">
        <f t="shared" ca="1" si="55"/>
        <v>951</v>
      </c>
      <c r="S143" s="7">
        <f t="shared" ca="1" si="56"/>
        <v>6</v>
      </c>
      <c r="T143" s="7">
        <f t="shared" ca="1" si="44"/>
        <v>0</v>
      </c>
      <c r="U143" s="7">
        <f t="shared" ca="1" si="45"/>
        <v>0</v>
      </c>
      <c r="V143" s="124">
        <f t="shared" ref="V143:V174" ca="1" si="65">S143*VLOOKUP(G143,fuel_cost,IF(J143="Landing",3,2),FALSE)</f>
        <v>47.593600000000009</v>
      </c>
      <c r="W143" s="124">
        <f t="shared" ref="W143:W174" ca="1" si="66">VLOOKUP(G143,service_fee,IF(J143="Landing",3,2),FALSE)</f>
        <v>1200</v>
      </c>
      <c r="Z143" s="7">
        <f t="shared" ca="1" si="46"/>
        <v>0</v>
      </c>
      <c r="AA143" s="7">
        <f t="shared" ca="1" si="47"/>
        <v>1</v>
      </c>
      <c r="AB143" s="7">
        <f t="shared" ca="1" si="48"/>
        <v>0</v>
      </c>
    </row>
    <row r="144" spans="2:28">
      <c r="B144" s="7">
        <v>130</v>
      </c>
      <c r="C144" s="65">
        <f t="shared" ref="C144:C174" ca="1" si="67">RAND()</f>
        <v>7.6569037529945483E-3</v>
      </c>
      <c r="D144" s="7">
        <f t="shared" ca="1" si="57"/>
        <v>0</v>
      </c>
      <c r="E144" s="7">
        <f t="shared" ca="1" si="49"/>
        <v>942</v>
      </c>
      <c r="F144" s="65">
        <f t="shared" ref="F144:F174" ca="1" si="68">RAND()</f>
        <v>0.85132978478004506</v>
      </c>
      <c r="G144" s="66" t="str">
        <f t="shared" ca="1" si="58"/>
        <v>Small</v>
      </c>
      <c r="H144" s="7">
        <f t="shared" ca="1" si="59"/>
        <v>3</v>
      </c>
      <c r="I144" s="65">
        <f t="shared" ref="I144:I174" ca="1" si="69">RAND()</f>
        <v>0.35046625439988965</v>
      </c>
      <c r="J144" s="7" t="str">
        <f t="shared" ca="1" si="60"/>
        <v>Take-Off</v>
      </c>
      <c r="K144" s="7">
        <f t="shared" ca="1" si="50"/>
        <v>960</v>
      </c>
      <c r="L144" s="7">
        <f t="shared" ca="1" si="51"/>
        <v>951</v>
      </c>
      <c r="M144" s="7">
        <f t="shared" ca="1" si="52"/>
        <v>2</v>
      </c>
      <c r="N144" s="65">
        <f t="shared" ref="N144:N174" ca="1" si="70">RAND()</f>
        <v>0.64030685697209522</v>
      </c>
      <c r="O144" s="7">
        <f t="shared" ca="1" si="64"/>
        <v>6</v>
      </c>
      <c r="P144" s="7">
        <f t="shared" ca="1" si="53"/>
        <v>951</v>
      </c>
      <c r="Q144" s="7">
        <f t="shared" ca="1" si="54"/>
        <v>960</v>
      </c>
      <c r="R144" s="7">
        <f t="shared" ca="1" si="55"/>
        <v>957</v>
      </c>
      <c r="S144" s="7">
        <f t="shared" ca="1" si="56"/>
        <v>9</v>
      </c>
      <c r="T144" s="7">
        <f t="shared" ca="1" si="44"/>
        <v>0</v>
      </c>
      <c r="U144" s="7">
        <f t="shared" ca="1" si="45"/>
        <v>0</v>
      </c>
      <c r="V144" s="124">
        <f t="shared" ca="1" si="65"/>
        <v>8.9238000000000017</v>
      </c>
      <c r="W144" s="124">
        <f t="shared" ca="1" si="66"/>
        <v>850</v>
      </c>
      <c r="Z144" s="7">
        <f t="shared" ca="1" si="46"/>
        <v>0</v>
      </c>
      <c r="AA144" s="7">
        <f t="shared" ca="1" si="47"/>
        <v>0</v>
      </c>
      <c r="AB144" s="7">
        <f t="shared" ca="1" si="48"/>
        <v>1</v>
      </c>
    </row>
    <row r="145" spans="2:28">
      <c r="B145" s="7">
        <v>131</v>
      </c>
      <c r="C145" s="65">
        <f t="shared" ca="1" si="67"/>
        <v>0.40703703583996831</v>
      </c>
      <c r="D145" s="7">
        <f t="shared" ca="1" si="57"/>
        <v>6</v>
      </c>
      <c r="E145" s="7">
        <f t="shared" ca="1" si="49"/>
        <v>948</v>
      </c>
      <c r="F145" s="65">
        <f t="shared" ca="1" si="68"/>
        <v>0.64308103459618282</v>
      </c>
      <c r="G145" s="66" t="str">
        <f t="shared" ca="1" si="58"/>
        <v>Medium</v>
      </c>
      <c r="H145" s="7">
        <f t="shared" ca="1" si="59"/>
        <v>2</v>
      </c>
      <c r="I145" s="65">
        <f t="shared" ca="1" si="69"/>
        <v>0.69254475820949035</v>
      </c>
      <c r="J145" s="7" t="str">
        <f t="shared" ca="1" si="60"/>
        <v>Landing</v>
      </c>
      <c r="K145" s="7">
        <f t="shared" ca="1" si="50"/>
        <v>960</v>
      </c>
      <c r="L145" s="7">
        <f t="shared" ca="1" si="51"/>
        <v>957</v>
      </c>
      <c r="M145" s="7">
        <f t="shared" ca="1" si="52"/>
        <v>2</v>
      </c>
      <c r="N145" s="65">
        <f t="shared" ca="1" si="70"/>
        <v>5.225802245836153E-2</v>
      </c>
      <c r="O145" s="7">
        <f t="shared" ca="1" si="64"/>
        <v>6</v>
      </c>
      <c r="P145" s="7">
        <f t="shared" ca="1" si="53"/>
        <v>957</v>
      </c>
      <c r="Q145" s="7">
        <f t="shared" ca="1" si="54"/>
        <v>960</v>
      </c>
      <c r="R145" s="7">
        <f t="shared" ca="1" si="55"/>
        <v>963</v>
      </c>
      <c r="S145" s="7">
        <f t="shared" ca="1" si="56"/>
        <v>9</v>
      </c>
      <c r="T145" s="7">
        <f t="shared" ref="T145:T174" ca="1" si="71">IF(M145=1,IF(Q144&lt;E145,E145-Q144,0),0)</f>
        <v>0</v>
      </c>
      <c r="U145" s="7">
        <f t="shared" ref="U145:U174" ca="1" si="72">IF(M145=2,IF(R144&lt;E145,E145-R144,0),0)</f>
        <v>0</v>
      </c>
      <c r="V145" s="124">
        <f t="shared" ca="1" si="65"/>
        <v>133.85700000000003</v>
      </c>
      <c r="W145" s="124">
        <f t="shared" ca="1" si="66"/>
        <v>1200</v>
      </c>
      <c r="Z145" s="7">
        <f t="shared" ref="Z145:Z174" ca="1" si="73">IF(H145=1,1,0)</f>
        <v>0</v>
      </c>
      <c r="AA145" s="7">
        <f t="shared" ref="AA145:AA174" ca="1" si="74">IF(H145=2,1,0)</f>
        <v>1</v>
      </c>
      <c r="AB145" s="7">
        <f t="shared" ref="AB145:AB174" ca="1" si="75">IF(H145=3,1,0)</f>
        <v>0</v>
      </c>
    </row>
    <row r="146" spans="2:28">
      <c r="B146" s="7">
        <v>132</v>
      </c>
      <c r="C146" s="65">
        <f t="shared" ca="1" si="67"/>
        <v>0.86901522555378119</v>
      </c>
      <c r="D146" s="7">
        <f t="shared" ca="1" si="57"/>
        <v>12</v>
      </c>
      <c r="E146" s="7">
        <f t="shared" ref="E146:E174" ca="1" si="76">E145+D146</f>
        <v>960</v>
      </c>
      <c r="F146" s="65">
        <f t="shared" ca="1" si="68"/>
        <v>0.72178016901313224</v>
      </c>
      <c r="G146" s="66" t="str">
        <f t="shared" ca="1" si="58"/>
        <v>Medium</v>
      </c>
      <c r="H146" s="7">
        <f t="shared" ca="1" si="59"/>
        <v>2</v>
      </c>
      <c r="I146" s="65">
        <f t="shared" ca="1" si="69"/>
        <v>0.11254420257666786</v>
      </c>
      <c r="J146" s="7" t="str">
        <f t="shared" ca="1" si="60"/>
        <v>Take-Off</v>
      </c>
      <c r="K146" s="7">
        <f t="shared" ref="K146:K174" ca="1" si="77">Q145</f>
        <v>960</v>
      </c>
      <c r="L146" s="7">
        <f t="shared" ref="L146:L174" ca="1" si="78">R145</f>
        <v>963</v>
      </c>
      <c r="M146" s="7">
        <f t="shared" ref="M146:M174" ca="1" si="79">IF(K146&lt;=L146,1,2)</f>
        <v>1</v>
      </c>
      <c r="N146" s="65">
        <f t="shared" ca="1" si="70"/>
        <v>0.90568073095101553</v>
      </c>
      <c r="O146" s="7">
        <f t="shared" ca="1" si="64"/>
        <v>12</v>
      </c>
      <c r="P146" s="7">
        <f t="shared" ref="P146:P174" ca="1" si="80">IF(E146&gt;MIN(K146:L146),E146,MIN(Q145:R145))</f>
        <v>960</v>
      </c>
      <c r="Q146" s="7">
        <f t="shared" ref="Q146:Q174" ca="1" si="81">IF(M146=1,P146+O146,Q145)</f>
        <v>972</v>
      </c>
      <c r="R146" s="7">
        <f t="shared" ref="R146:R174" ca="1" si="82">IF(M146=2,P146+O146,R145)</f>
        <v>963</v>
      </c>
      <c r="S146" s="7">
        <f t="shared" ref="S146:S174" ca="1" si="83">IF(P146&gt;E146,P146-E146,0)</f>
        <v>0</v>
      </c>
      <c r="T146" s="7">
        <f t="shared" ca="1" si="71"/>
        <v>0</v>
      </c>
      <c r="U146" s="7">
        <f t="shared" ca="1" si="72"/>
        <v>0</v>
      </c>
      <c r="V146" s="124">
        <f t="shared" ca="1" si="65"/>
        <v>0</v>
      </c>
      <c r="W146" s="124">
        <f t="shared" ca="1" si="66"/>
        <v>1200</v>
      </c>
      <c r="Z146" s="7">
        <f t="shared" ca="1" si="73"/>
        <v>0</v>
      </c>
      <c r="AA146" s="7">
        <f t="shared" ca="1" si="74"/>
        <v>1</v>
      </c>
      <c r="AB146" s="7">
        <f t="shared" ca="1" si="75"/>
        <v>0</v>
      </c>
    </row>
    <row r="147" spans="2:28">
      <c r="B147" s="7">
        <v>133</v>
      </c>
      <c r="C147" s="65">
        <f t="shared" ca="1" si="67"/>
        <v>0.11664507086653564</v>
      </c>
      <c r="D147" s="7">
        <f t="shared" ca="1" si="57"/>
        <v>6</v>
      </c>
      <c r="E147" s="7">
        <f t="shared" ca="1" si="76"/>
        <v>966</v>
      </c>
      <c r="F147" s="65">
        <f t="shared" ca="1" si="68"/>
        <v>0.80910234167760453</v>
      </c>
      <c r="G147" s="66" t="str">
        <f t="shared" ca="1" si="58"/>
        <v>Small</v>
      </c>
      <c r="H147" s="7">
        <f t="shared" ca="1" si="59"/>
        <v>3</v>
      </c>
      <c r="I147" s="65">
        <f t="shared" ca="1" si="69"/>
        <v>0.33622012916650723</v>
      </c>
      <c r="J147" s="7" t="str">
        <f t="shared" ca="1" si="60"/>
        <v>Take-Off</v>
      </c>
      <c r="K147" s="7">
        <f t="shared" ca="1" si="77"/>
        <v>972</v>
      </c>
      <c r="L147" s="7">
        <f t="shared" ca="1" si="78"/>
        <v>963</v>
      </c>
      <c r="M147" s="7">
        <f t="shared" ca="1" si="79"/>
        <v>2</v>
      </c>
      <c r="N147" s="65">
        <f t="shared" ca="1" si="70"/>
        <v>0.34370924166061456</v>
      </c>
      <c r="O147" s="7">
        <f t="shared" ca="1" si="64"/>
        <v>6</v>
      </c>
      <c r="P147" s="7">
        <f t="shared" ca="1" si="80"/>
        <v>966</v>
      </c>
      <c r="Q147" s="7">
        <f t="shared" ca="1" si="81"/>
        <v>972</v>
      </c>
      <c r="R147" s="7">
        <f t="shared" ca="1" si="82"/>
        <v>972</v>
      </c>
      <c r="S147" s="7">
        <f t="shared" ca="1" si="83"/>
        <v>0</v>
      </c>
      <c r="T147" s="7">
        <f t="shared" ca="1" si="71"/>
        <v>0</v>
      </c>
      <c r="U147" s="7">
        <f t="shared" ca="1" si="72"/>
        <v>3</v>
      </c>
      <c r="V147" s="124">
        <f t="shared" ca="1" si="65"/>
        <v>0</v>
      </c>
      <c r="W147" s="124">
        <f t="shared" ca="1" si="66"/>
        <v>850</v>
      </c>
      <c r="Z147" s="7">
        <f t="shared" ca="1" si="73"/>
        <v>0</v>
      </c>
      <c r="AA147" s="7">
        <f t="shared" ca="1" si="74"/>
        <v>0</v>
      </c>
      <c r="AB147" s="7">
        <f t="shared" ca="1" si="75"/>
        <v>1</v>
      </c>
    </row>
    <row r="148" spans="2:28">
      <c r="B148" s="7">
        <v>134</v>
      </c>
      <c r="C148" s="65">
        <f t="shared" ca="1" si="67"/>
        <v>0.80816868448266199</v>
      </c>
      <c r="D148" s="7">
        <f t="shared" ref="D148:D174" ca="1" si="84">VLOOKUP(C148,arrival_gap,3,TRUE)</f>
        <v>12</v>
      </c>
      <c r="E148" s="7">
        <f t="shared" ca="1" si="76"/>
        <v>978</v>
      </c>
      <c r="F148" s="65">
        <f t="shared" ca="1" si="68"/>
        <v>0.36693989406100469</v>
      </c>
      <c r="G148" s="66" t="str">
        <f t="shared" ref="G148:G174" ca="1" si="85">VLOOKUP(F148,jet_type,3,TRUE)</f>
        <v>Medium</v>
      </c>
      <c r="H148" s="7">
        <f t="shared" ref="H148:H174" ca="1" si="86">VLOOKUP(G148,jet_indicator,2,)</f>
        <v>2</v>
      </c>
      <c r="I148" s="65">
        <f t="shared" ca="1" si="69"/>
        <v>0.44632790777360687</v>
      </c>
      <c r="J148" s="7" t="str">
        <f t="shared" ref="J148:J174" ca="1" si="87">VLOOKUP(I148,action_type,3,TRUE)</f>
        <v>Take-Off</v>
      </c>
      <c r="K148" s="7">
        <f t="shared" ca="1" si="77"/>
        <v>972</v>
      </c>
      <c r="L148" s="7">
        <f t="shared" ca="1" si="78"/>
        <v>972</v>
      </c>
      <c r="M148" s="7">
        <f t="shared" ca="1" si="79"/>
        <v>1</v>
      </c>
      <c r="N148" s="65">
        <f t="shared" ca="1" si="70"/>
        <v>0.78049393546128765</v>
      </c>
      <c r="O148" s="7">
        <f t="shared" ca="1" si="64"/>
        <v>9</v>
      </c>
      <c r="P148" s="7">
        <f t="shared" ca="1" si="80"/>
        <v>978</v>
      </c>
      <c r="Q148" s="7">
        <f t="shared" ca="1" si="81"/>
        <v>987</v>
      </c>
      <c r="R148" s="7">
        <f t="shared" ca="1" si="82"/>
        <v>972</v>
      </c>
      <c r="S148" s="7">
        <f t="shared" ca="1" si="83"/>
        <v>0</v>
      </c>
      <c r="T148" s="7">
        <f t="shared" ca="1" si="71"/>
        <v>6</v>
      </c>
      <c r="U148" s="7">
        <f t="shared" ca="1" si="72"/>
        <v>0</v>
      </c>
      <c r="V148" s="124">
        <f t="shared" ca="1" si="65"/>
        <v>0</v>
      </c>
      <c r="W148" s="124">
        <f t="shared" ca="1" si="66"/>
        <v>1200</v>
      </c>
      <c r="Z148" s="7">
        <f t="shared" ca="1" si="73"/>
        <v>0</v>
      </c>
      <c r="AA148" s="7">
        <f t="shared" ca="1" si="74"/>
        <v>1</v>
      </c>
      <c r="AB148" s="7">
        <f t="shared" ca="1" si="75"/>
        <v>0</v>
      </c>
    </row>
    <row r="149" spans="2:28">
      <c r="B149" s="7">
        <v>135</v>
      </c>
      <c r="C149" s="65">
        <f t="shared" ca="1" si="67"/>
        <v>8.4638140477349744E-2</v>
      </c>
      <c r="D149" s="7">
        <f t="shared" ca="1" si="84"/>
        <v>0</v>
      </c>
      <c r="E149" s="7">
        <f t="shared" ca="1" si="76"/>
        <v>978</v>
      </c>
      <c r="F149" s="65">
        <f t="shared" ca="1" si="68"/>
        <v>0.7680899499240551</v>
      </c>
      <c r="G149" s="66" t="str">
        <f t="shared" ca="1" si="85"/>
        <v>Medium</v>
      </c>
      <c r="H149" s="7">
        <f t="shared" ca="1" si="86"/>
        <v>2</v>
      </c>
      <c r="I149" s="65">
        <f t="shared" ca="1" si="69"/>
        <v>0.51928153524695542</v>
      </c>
      <c r="J149" s="7" t="str">
        <f t="shared" ca="1" si="87"/>
        <v>Landing</v>
      </c>
      <c r="K149" s="7">
        <f t="shared" ca="1" si="77"/>
        <v>987</v>
      </c>
      <c r="L149" s="7">
        <f t="shared" ca="1" si="78"/>
        <v>972</v>
      </c>
      <c r="M149" s="7">
        <f t="shared" ca="1" si="79"/>
        <v>2</v>
      </c>
      <c r="N149" s="65">
        <f t="shared" ca="1" si="70"/>
        <v>0.6399054239648595</v>
      </c>
      <c r="O149" s="7">
        <f t="shared" ca="1" si="64"/>
        <v>9</v>
      </c>
      <c r="P149" s="7">
        <f t="shared" ca="1" si="80"/>
        <v>978</v>
      </c>
      <c r="Q149" s="7">
        <f t="shared" ca="1" si="81"/>
        <v>987</v>
      </c>
      <c r="R149" s="7">
        <f t="shared" ca="1" si="82"/>
        <v>987</v>
      </c>
      <c r="S149" s="7">
        <f t="shared" ca="1" si="83"/>
        <v>0</v>
      </c>
      <c r="T149" s="7">
        <f t="shared" ca="1" si="71"/>
        <v>0</v>
      </c>
      <c r="U149" s="7">
        <f t="shared" ca="1" si="72"/>
        <v>6</v>
      </c>
      <c r="V149" s="124">
        <f t="shared" ca="1" si="65"/>
        <v>0</v>
      </c>
      <c r="W149" s="124">
        <f t="shared" ca="1" si="66"/>
        <v>1200</v>
      </c>
      <c r="Z149" s="7">
        <f t="shared" ca="1" si="73"/>
        <v>0</v>
      </c>
      <c r="AA149" s="7">
        <f t="shared" ca="1" si="74"/>
        <v>1</v>
      </c>
      <c r="AB149" s="7">
        <f t="shared" ca="1" si="75"/>
        <v>0</v>
      </c>
    </row>
    <row r="150" spans="2:28">
      <c r="B150" s="7">
        <v>136</v>
      </c>
      <c r="C150" s="65">
        <f t="shared" ca="1" si="67"/>
        <v>6.0001076976014311E-2</v>
      </c>
      <c r="D150" s="7">
        <f t="shared" ca="1" si="84"/>
        <v>0</v>
      </c>
      <c r="E150" s="7">
        <f t="shared" ca="1" si="76"/>
        <v>978</v>
      </c>
      <c r="F150" s="65">
        <f t="shared" ca="1" si="68"/>
        <v>0.28739880069729373</v>
      </c>
      <c r="G150" s="66" t="str">
        <f t="shared" ca="1" si="85"/>
        <v>Jumbo</v>
      </c>
      <c r="H150" s="7">
        <f t="shared" ca="1" si="86"/>
        <v>1</v>
      </c>
      <c r="I150" s="65">
        <f t="shared" ca="1" si="69"/>
        <v>0.55419730230367892</v>
      </c>
      <c r="J150" s="7" t="str">
        <f t="shared" ca="1" si="87"/>
        <v>Landing</v>
      </c>
      <c r="K150" s="7">
        <f t="shared" ca="1" si="77"/>
        <v>987</v>
      </c>
      <c r="L150" s="7">
        <f t="shared" ca="1" si="78"/>
        <v>987</v>
      </c>
      <c r="M150" s="7">
        <f t="shared" ca="1" si="79"/>
        <v>1</v>
      </c>
      <c r="N150" s="65">
        <f t="shared" ca="1" si="70"/>
        <v>0.94079475249683631</v>
      </c>
      <c r="O150" s="7">
        <f t="shared" ca="1" si="64"/>
        <v>12</v>
      </c>
      <c r="P150" s="7">
        <f t="shared" ca="1" si="80"/>
        <v>987</v>
      </c>
      <c r="Q150" s="7">
        <f t="shared" ca="1" si="81"/>
        <v>999</v>
      </c>
      <c r="R150" s="7">
        <f t="shared" ca="1" si="82"/>
        <v>987</v>
      </c>
      <c r="S150" s="7">
        <f t="shared" ca="1" si="83"/>
        <v>9</v>
      </c>
      <c r="T150" s="7">
        <f t="shared" ca="1" si="71"/>
        <v>0</v>
      </c>
      <c r="U150" s="7">
        <f t="shared" ca="1" si="72"/>
        <v>0</v>
      </c>
      <c r="V150" s="124">
        <f t="shared" ca="1" si="65"/>
        <v>803.14200000000017</v>
      </c>
      <c r="W150" s="124">
        <f t="shared" ca="1" si="66"/>
        <v>1600</v>
      </c>
      <c r="Z150" s="7">
        <f t="shared" ca="1" si="73"/>
        <v>1</v>
      </c>
      <c r="AA150" s="7">
        <f t="shared" ca="1" si="74"/>
        <v>0</v>
      </c>
      <c r="AB150" s="7">
        <f t="shared" ca="1" si="75"/>
        <v>0</v>
      </c>
    </row>
    <row r="151" spans="2:28">
      <c r="B151" s="7">
        <v>137</v>
      </c>
      <c r="C151" s="65">
        <f t="shared" ca="1" si="67"/>
        <v>0.94447352582644428</v>
      </c>
      <c r="D151" s="7">
        <f t="shared" ca="1" si="84"/>
        <v>12</v>
      </c>
      <c r="E151" s="7">
        <f t="shared" ca="1" si="76"/>
        <v>990</v>
      </c>
      <c r="F151" s="65">
        <f t="shared" ca="1" si="68"/>
        <v>0.86457049625113491</v>
      </c>
      <c r="G151" s="66" t="str">
        <f t="shared" ca="1" si="85"/>
        <v>Small</v>
      </c>
      <c r="H151" s="7">
        <f t="shared" ca="1" si="86"/>
        <v>3</v>
      </c>
      <c r="I151" s="65">
        <f t="shared" ca="1" si="69"/>
        <v>0.65737070357088612</v>
      </c>
      <c r="J151" s="7" t="str">
        <f t="shared" ca="1" si="87"/>
        <v>Landing</v>
      </c>
      <c r="K151" s="7">
        <f t="shared" ca="1" si="77"/>
        <v>999</v>
      </c>
      <c r="L151" s="7">
        <f t="shared" ca="1" si="78"/>
        <v>987</v>
      </c>
      <c r="M151" s="7">
        <f t="shared" ca="1" si="79"/>
        <v>2</v>
      </c>
      <c r="N151" s="65">
        <f t="shared" ca="1" si="70"/>
        <v>0.81214242451782581</v>
      </c>
      <c r="O151" s="7">
        <f t="shared" ca="1" si="64"/>
        <v>9</v>
      </c>
      <c r="P151" s="7">
        <f t="shared" ca="1" si="80"/>
        <v>990</v>
      </c>
      <c r="Q151" s="7">
        <f t="shared" ca="1" si="81"/>
        <v>999</v>
      </c>
      <c r="R151" s="7">
        <f t="shared" ca="1" si="82"/>
        <v>999</v>
      </c>
      <c r="S151" s="7">
        <f t="shared" ca="1" si="83"/>
        <v>0</v>
      </c>
      <c r="T151" s="7">
        <f t="shared" ca="1" si="71"/>
        <v>0</v>
      </c>
      <c r="U151" s="7">
        <f t="shared" ca="1" si="72"/>
        <v>3</v>
      </c>
      <c r="V151" s="124">
        <f t="shared" ca="1" si="65"/>
        <v>0</v>
      </c>
      <c r="W151" s="124">
        <f t="shared" ca="1" si="66"/>
        <v>850</v>
      </c>
      <c r="Z151" s="7">
        <f t="shared" ca="1" si="73"/>
        <v>0</v>
      </c>
      <c r="AA151" s="7">
        <f t="shared" ca="1" si="74"/>
        <v>0</v>
      </c>
      <c r="AB151" s="7">
        <f t="shared" ca="1" si="75"/>
        <v>1</v>
      </c>
    </row>
    <row r="152" spans="2:28">
      <c r="B152" s="7">
        <v>138</v>
      </c>
      <c r="C152" s="65">
        <f t="shared" ca="1" si="67"/>
        <v>0.17624624022278834</v>
      </c>
      <c r="D152" s="7">
        <f t="shared" ca="1" si="84"/>
        <v>6</v>
      </c>
      <c r="E152" s="7">
        <f t="shared" ca="1" si="76"/>
        <v>996</v>
      </c>
      <c r="F152" s="65">
        <f t="shared" ca="1" si="68"/>
        <v>0.51932124487732545</v>
      </c>
      <c r="G152" s="66" t="str">
        <f t="shared" ca="1" si="85"/>
        <v>Medium</v>
      </c>
      <c r="H152" s="7">
        <f t="shared" ca="1" si="86"/>
        <v>2</v>
      </c>
      <c r="I152" s="65">
        <f t="shared" ca="1" si="69"/>
        <v>0.10355954417539592</v>
      </c>
      <c r="J152" s="7" t="str">
        <f t="shared" ca="1" si="87"/>
        <v>Take-Off</v>
      </c>
      <c r="K152" s="7">
        <f t="shared" ca="1" si="77"/>
        <v>999</v>
      </c>
      <c r="L152" s="7">
        <f t="shared" ca="1" si="78"/>
        <v>999</v>
      </c>
      <c r="M152" s="7">
        <f t="shared" ca="1" si="79"/>
        <v>1</v>
      </c>
      <c r="N152" s="65">
        <f t="shared" ca="1" si="70"/>
        <v>0.52009827933800756</v>
      </c>
      <c r="O152" s="7">
        <f t="shared" ca="1" si="64"/>
        <v>9</v>
      </c>
      <c r="P152" s="7">
        <f t="shared" ca="1" si="80"/>
        <v>999</v>
      </c>
      <c r="Q152" s="7">
        <f t="shared" ca="1" si="81"/>
        <v>1008</v>
      </c>
      <c r="R152" s="7">
        <f t="shared" ca="1" si="82"/>
        <v>999</v>
      </c>
      <c r="S152" s="7">
        <f t="shared" ca="1" si="83"/>
        <v>3</v>
      </c>
      <c r="T152" s="7">
        <f t="shared" ca="1" si="71"/>
        <v>0</v>
      </c>
      <c r="U152" s="7">
        <f t="shared" ca="1" si="72"/>
        <v>0</v>
      </c>
      <c r="V152" s="124">
        <f t="shared" ca="1" si="65"/>
        <v>23.796800000000005</v>
      </c>
      <c r="W152" s="124">
        <f t="shared" ca="1" si="66"/>
        <v>1200</v>
      </c>
      <c r="Z152" s="7">
        <f t="shared" ca="1" si="73"/>
        <v>0</v>
      </c>
      <c r="AA152" s="7">
        <f t="shared" ca="1" si="74"/>
        <v>1</v>
      </c>
      <c r="AB152" s="7">
        <f t="shared" ca="1" si="75"/>
        <v>0</v>
      </c>
    </row>
    <row r="153" spans="2:28">
      <c r="B153" s="7">
        <v>139</v>
      </c>
      <c r="C153" s="65">
        <f t="shared" ca="1" si="67"/>
        <v>0.70746522246136712</v>
      </c>
      <c r="D153" s="7">
        <f t="shared" ca="1" si="84"/>
        <v>9</v>
      </c>
      <c r="E153" s="7">
        <f t="shared" ca="1" si="76"/>
        <v>1005</v>
      </c>
      <c r="F153" s="65">
        <f t="shared" ca="1" si="68"/>
        <v>0.75728811819128627</v>
      </c>
      <c r="G153" s="66" t="str">
        <f t="shared" ca="1" si="85"/>
        <v>Medium</v>
      </c>
      <c r="H153" s="7">
        <f t="shared" ca="1" si="86"/>
        <v>2</v>
      </c>
      <c r="I153" s="65">
        <f t="shared" ca="1" si="69"/>
        <v>9.9019571526781092E-2</v>
      </c>
      <c r="J153" s="7" t="str">
        <f t="shared" ca="1" si="87"/>
        <v>Take-Off</v>
      </c>
      <c r="K153" s="7">
        <f t="shared" ca="1" si="77"/>
        <v>1008</v>
      </c>
      <c r="L153" s="7">
        <f t="shared" ca="1" si="78"/>
        <v>999</v>
      </c>
      <c r="M153" s="7">
        <f t="shared" ca="1" si="79"/>
        <v>2</v>
      </c>
      <c r="N153" s="65">
        <f t="shared" ca="1" si="70"/>
        <v>0.1459966670018189</v>
      </c>
      <c r="O153" s="7">
        <f t="shared" ca="1" si="64"/>
        <v>6</v>
      </c>
      <c r="P153" s="7">
        <f t="shared" ca="1" si="80"/>
        <v>1005</v>
      </c>
      <c r="Q153" s="7">
        <f t="shared" ca="1" si="81"/>
        <v>1008</v>
      </c>
      <c r="R153" s="7">
        <f t="shared" ca="1" si="82"/>
        <v>1011</v>
      </c>
      <c r="S153" s="7">
        <f t="shared" ca="1" si="83"/>
        <v>0</v>
      </c>
      <c r="T153" s="7">
        <f t="shared" ca="1" si="71"/>
        <v>0</v>
      </c>
      <c r="U153" s="7">
        <f t="shared" ca="1" si="72"/>
        <v>6</v>
      </c>
      <c r="V153" s="124">
        <f t="shared" ca="1" si="65"/>
        <v>0</v>
      </c>
      <c r="W153" s="124">
        <f t="shared" ca="1" si="66"/>
        <v>1200</v>
      </c>
      <c r="Z153" s="7">
        <f t="shared" ca="1" si="73"/>
        <v>0</v>
      </c>
      <c r="AA153" s="7">
        <f t="shared" ca="1" si="74"/>
        <v>1</v>
      </c>
      <c r="AB153" s="7">
        <f t="shared" ca="1" si="75"/>
        <v>0</v>
      </c>
    </row>
    <row r="154" spans="2:28">
      <c r="B154" s="7">
        <v>140</v>
      </c>
      <c r="C154" s="65">
        <f t="shared" ca="1" si="67"/>
        <v>0.74383476482420852</v>
      </c>
      <c r="D154" s="7">
        <f t="shared" ca="1" si="84"/>
        <v>9</v>
      </c>
      <c r="E154" s="7">
        <f t="shared" ca="1" si="76"/>
        <v>1014</v>
      </c>
      <c r="F154" s="65">
        <f t="shared" ca="1" si="68"/>
        <v>0.8849102949268568</v>
      </c>
      <c r="G154" s="66" t="str">
        <f t="shared" ca="1" si="85"/>
        <v>Small</v>
      </c>
      <c r="H154" s="7">
        <f t="shared" ca="1" si="86"/>
        <v>3</v>
      </c>
      <c r="I154" s="65">
        <f t="shared" ca="1" si="69"/>
        <v>0.14031852128368683</v>
      </c>
      <c r="J154" s="7" t="str">
        <f t="shared" ca="1" si="87"/>
        <v>Take-Off</v>
      </c>
      <c r="K154" s="7">
        <f t="shared" ca="1" si="77"/>
        <v>1008</v>
      </c>
      <c r="L154" s="7">
        <f t="shared" ca="1" si="78"/>
        <v>1011</v>
      </c>
      <c r="M154" s="7">
        <f t="shared" ca="1" si="79"/>
        <v>1</v>
      </c>
      <c r="N154" s="65">
        <f t="shared" ca="1" si="70"/>
        <v>0.6176425115666907</v>
      </c>
      <c r="O154" s="7">
        <f t="shared" ca="1" si="64"/>
        <v>6</v>
      </c>
      <c r="P154" s="7">
        <f t="shared" ca="1" si="80"/>
        <v>1014</v>
      </c>
      <c r="Q154" s="7">
        <f t="shared" ca="1" si="81"/>
        <v>1020</v>
      </c>
      <c r="R154" s="7">
        <f t="shared" ca="1" si="82"/>
        <v>1011</v>
      </c>
      <c r="S154" s="7">
        <f t="shared" ca="1" si="83"/>
        <v>0</v>
      </c>
      <c r="T154" s="7">
        <f t="shared" ca="1" si="71"/>
        <v>6</v>
      </c>
      <c r="U154" s="7">
        <f t="shared" ca="1" si="72"/>
        <v>0</v>
      </c>
      <c r="V154" s="124">
        <f t="shared" ca="1" si="65"/>
        <v>0</v>
      </c>
      <c r="W154" s="124">
        <f t="shared" ca="1" si="66"/>
        <v>850</v>
      </c>
      <c r="Z154" s="7">
        <f t="shared" ca="1" si="73"/>
        <v>0</v>
      </c>
      <c r="AA154" s="7">
        <f t="shared" ca="1" si="74"/>
        <v>0</v>
      </c>
      <c r="AB154" s="7">
        <f t="shared" ca="1" si="75"/>
        <v>1</v>
      </c>
    </row>
    <row r="155" spans="2:28">
      <c r="B155" s="7">
        <v>141</v>
      </c>
      <c r="C155" s="65">
        <f t="shared" ca="1" si="67"/>
        <v>0.39984148565443201</v>
      </c>
      <c r="D155" s="7">
        <f t="shared" ca="1" si="84"/>
        <v>6</v>
      </c>
      <c r="E155" s="7">
        <f t="shared" ca="1" si="76"/>
        <v>1020</v>
      </c>
      <c r="F155" s="65">
        <f t="shared" ca="1" si="68"/>
        <v>0.87796394214634932</v>
      </c>
      <c r="G155" s="66" t="str">
        <f t="shared" ca="1" si="85"/>
        <v>Small</v>
      </c>
      <c r="H155" s="7">
        <f t="shared" ca="1" si="86"/>
        <v>3</v>
      </c>
      <c r="I155" s="65">
        <f t="shared" ca="1" si="69"/>
        <v>0.16961703785947657</v>
      </c>
      <c r="J155" s="7" t="str">
        <f t="shared" ca="1" si="87"/>
        <v>Take-Off</v>
      </c>
      <c r="K155" s="7">
        <f t="shared" ca="1" si="77"/>
        <v>1020</v>
      </c>
      <c r="L155" s="7">
        <f t="shared" ca="1" si="78"/>
        <v>1011</v>
      </c>
      <c r="M155" s="7">
        <f t="shared" ca="1" si="79"/>
        <v>2</v>
      </c>
      <c r="N155" s="65">
        <f t="shared" ca="1" si="70"/>
        <v>0.20462442178828011</v>
      </c>
      <c r="O155" s="7">
        <f t="shared" ca="1" si="64"/>
        <v>6</v>
      </c>
      <c r="P155" s="7">
        <f t="shared" ca="1" si="80"/>
        <v>1020</v>
      </c>
      <c r="Q155" s="7">
        <f t="shared" ca="1" si="81"/>
        <v>1020</v>
      </c>
      <c r="R155" s="7">
        <f t="shared" ca="1" si="82"/>
        <v>1026</v>
      </c>
      <c r="S155" s="7">
        <f t="shared" ca="1" si="83"/>
        <v>0</v>
      </c>
      <c r="T155" s="7">
        <f t="shared" ca="1" si="71"/>
        <v>0</v>
      </c>
      <c r="U155" s="7">
        <f t="shared" ca="1" si="72"/>
        <v>9</v>
      </c>
      <c r="V155" s="124">
        <f t="shared" ca="1" si="65"/>
        <v>0</v>
      </c>
      <c r="W155" s="124">
        <f t="shared" ca="1" si="66"/>
        <v>850</v>
      </c>
      <c r="Z155" s="7">
        <f t="shared" ca="1" si="73"/>
        <v>0</v>
      </c>
      <c r="AA155" s="7">
        <f t="shared" ca="1" si="74"/>
        <v>0</v>
      </c>
      <c r="AB155" s="7">
        <f t="shared" ca="1" si="75"/>
        <v>1</v>
      </c>
    </row>
    <row r="156" spans="2:28">
      <c r="B156" s="7">
        <v>142</v>
      </c>
      <c r="C156" s="65">
        <f t="shared" ca="1" si="67"/>
        <v>0.81395665209734913</v>
      </c>
      <c r="D156" s="7">
        <f t="shared" ca="1" si="84"/>
        <v>12</v>
      </c>
      <c r="E156" s="7">
        <f t="shared" ca="1" si="76"/>
        <v>1032</v>
      </c>
      <c r="F156" s="65">
        <f t="shared" ca="1" si="68"/>
        <v>0.48235018682517261</v>
      </c>
      <c r="G156" s="66" t="str">
        <f t="shared" ca="1" si="85"/>
        <v>Medium</v>
      </c>
      <c r="H156" s="7">
        <f t="shared" ca="1" si="86"/>
        <v>2</v>
      </c>
      <c r="I156" s="65">
        <f t="shared" ca="1" si="69"/>
        <v>0.39341517271450266</v>
      </c>
      <c r="J156" s="7" t="str">
        <f t="shared" ca="1" si="87"/>
        <v>Take-Off</v>
      </c>
      <c r="K156" s="7">
        <f t="shared" ca="1" si="77"/>
        <v>1020</v>
      </c>
      <c r="L156" s="7">
        <f t="shared" ca="1" si="78"/>
        <v>1026</v>
      </c>
      <c r="M156" s="7">
        <f t="shared" ca="1" si="79"/>
        <v>1</v>
      </c>
      <c r="N156" s="65">
        <f t="shared" ca="1" si="70"/>
        <v>0.48581438853233139</v>
      </c>
      <c r="O156" s="7">
        <f t="shared" ca="1" si="64"/>
        <v>9</v>
      </c>
      <c r="P156" s="7">
        <f t="shared" ca="1" si="80"/>
        <v>1032</v>
      </c>
      <c r="Q156" s="7">
        <f t="shared" ca="1" si="81"/>
        <v>1041</v>
      </c>
      <c r="R156" s="7">
        <f t="shared" ca="1" si="82"/>
        <v>1026</v>
      </c>
      <c r="S156" s="7">
        <f t="shared" ca="1" si="83"/>
        <v>0</v>
      </c>
      <c r="T156" s="7">
        <f t="shared" ca="1" si="71"/>
        <v>12</v>
      </c>
      <c r="U156" s="7">
        <f t="shared" ca="1" si="72"/>
        <v>0</v>
      </c>
      <c r="V156" s="124">
        <f t="shared" ca="1" si="65"/>
        <v>0</v>
      </c>
      <c r="W156" s="124">
        <f t="shared" ca="1" si="66"/>
        <v>1200</v>
      </c>
      <c r="Z156" s="7">
        <f t="shared" ca="1" si="73"/>
        <v>0</v>
      </c>
      <c r="AA156" s="7">
        <f t="shared" ca="1" si="74"/>
        <v>1</v>
      </c>
      <c r="AB156" s="7">
        <f t="shared" ca="1" si="75"/>
        <v>0</v>
      </c>
    </row>
    <row r="157" spans="2:28">
      <c r="B157" s="7">
        <v>143</v>
      </c>
      <c r="C157" s="65">
        <f t="shared" ca="1" si="67"/>
        <v>0.55139196237346677</v>
      </c>
      <c r="D157" s="7">
        <f t="shared" ca="1" si="84"/>
        <v>9</v>
      </c>
      <c r="E157" s="7">
        <f t="shared" ca="1" si="76"/>
        <v>1041</v>
      </c>
      <c r="F157" s="65">
        <f t="shared" ca="1" si="68"/>
        <v>0.82924701824103186</v>
      </c>
      <c r="G157" s="66" t="str">
        <f t="shared" ca="1" si="85"/>
        <v>Small</v>
      </c>
      <c r="H157" s="7">
        <f t="shared" ca="1" si="86"/>
        <v>3</v>
      </c>
      <c r="I157" s="65">
        <f t="shared" ca="1" si="69"/>
        <v>0.42457272053646189</v>
      </c>
      <c r="J157" s="7" t="str">
        <f t="shared" ca="1" si="87"/>
        <v>Take-Off</v>
      </c>
      <c r="K157" s="7">
        <f t="shared" ca="1" si="77"/>
        <v>1041</v>
      </c>
      <c r="L157" s="7">
        <f t="shared" ca="1" si="78"/>
        <v>1026</v>
      </c>
      <c r="M157" s="7">
        <f t="shared" ca="1" si="79"/>
        <v>2</v>
      </c>
      <c r="N157" s="65">
        <f t="shared" ca="1" si="70"/>
        <v>0.50031695706175316</v>
      </c>
      <c r="O157" s="7">
        <f t="shared" ca="1" si="64"/>
        <v>6</v>
      </c>
      <c r="P157" s="7">
        <f t="shared" ca="1" si="80"/>
        <v>1041</v>
      </c>
      <c r="Q157" s="7">
        <f t="shared" ca="1" si="81"/>
        <v>1041</v>
      </c>
      <c r="R157" s="7">
        <f t="shared" ca="1" si="82"/>
        <v>1047</v>
      </c>
      <c r="S157" s="7">
        <f t="shared" ca="1" si="83"/>
        <v>0</v>
      </c>
      <c r="T157" s="7">
        <f t="shared" ca="1" si="71"/>
        <v>0</v>
      </c>
      <c r="U157" s="7">
        <f t="shared" ca="1" si="72"/>
        <v>15</v>
      </c>
      <c r="V157" s="124">
        <f t="shared" ca="1" si="65"/>
        <v>0</v>
      </c>
      <c r="W157" s="124">
        <f t="shared" ca="1" si="66"/>
        <v>850</v>
      </c>
      <c r="Z157" s="7">
        <f t="shared" ca="1" si="73"/>
        <v>0</v>
      </c>
      <c r="AA157" s="7">
        <f t="shared" ca="1" si="74"/>
        <v>0</v>
      </c>
      <c r="AB157" s="7">
        <f t="shared" ca="1" si="75"/>
        <v>1</v>
      </c>
    </row>
    <row r="158" spans="2:28">
      <c r="B158" s="7">
        <v>144</v>
      </c>
      <c r="C158" s="65">
        <f t="shared" ca="1" si="67"/>
        <v>0.18373415112810831</v>
      </c>
      <c r="D158" s="7">
        <f t="shared" ca="1" si="84"/>
        <v>6</v>
      </c>
      <c r="E158" s="7">
        <f t="shared" ca="1" si="76"/>
        <v>1047</v>
      </c>
      <c r="F158" s="65">
        <f t="shared" ca="1" si="68"/>
        <v>0.53944576560950241</v>
      </c>
      <c r="G158" s="66" t="str">
        <f t="shared" ca="1" si="85"/>
        <v>Medium</v>
      </c>
      <c r="H158" s="7">
        <f t="shared" ca="1" si="86"/>
        <v>2</v>
      </c>
      <c r="I158" s="65">
        <f t="shared" ca="1" si="69"/>
        <v>0.72454688504762566</v>
      </c>
      <c r="J158" s="7" t="str">
        <f t="shared" ca="1" si="87"/>
        <v>Landing</v>
      </c>
      <c r="K158" s="7">
        <f t="shared" ca="1" si="77"/>
        <v>1041</v>
      </c>
      <c r="L158" s="7">
        <f t="shared" ca="1" si="78"/>
        <v>1047</v>
      </c>
      <c r="M158" s="7">
        <f t="shared" ca="1" si="79"/>
        <v>1</v>
      </c>
      <c r="N158" s="65">
        <f t="shared" ca="1" si="70"/>
        <v>0.98085591509158798</v>
      </c>
      <c r="O158" s="7">
        <f t="shared" ca="1" si="64"/>
        <v>12</v>
      </c>
      <c r="P158" s="7">
        <f t="shared" ca="1" si="80"/>
        <v>1047</v>
      </c>
      <c r="Q158" s="7">
        <f t="shared" ca="1" si="81"/>
        <v>1059</v>
      </c>
      <c r="R158" s="7">
        <f t="shared" ca="1" si="82"/>
        <v>1047</v>
      </c>
      <c r="S158" s="7">
        <f t="shared" ca="1" si="83"/>
        <v>0</v>
      </c>
      <c r="T158" s="7">
        <f t="shared" ca="1" si="71"/>
        <v>6</v>
      </c>
      <c r="U158" s="7">
        <f t="shared" ca="1" si="72"/>
        <v>0</v>
      </c>
      <c r="V158" s="124">
        <f t="shared" ca="1" si="65"/>
        <v>0</v>
      </c>
      <c r="W158" s="124">
        <f t="shared" ca="1" si="66"/>
        <v>1200</v>
      </c>
      <c r="Z158" s="7">
        <f t="shared" ca="1" si="73"/>
        <v>0</v>
      </c>
      <c r="AA158" s="7">
        <f t="shared" ca="1" si="74"/>
        <v>1</v>
      </c>
      <c r="AB158" s="7">
        <f t="shared" ca="1" si="75"/>
        <v>0</v>
      </c>
    </row>
    <row r="159" spans="2:28">
      <c r="B159" s="7">
        <v>145</v>
      </c>
      <c r="C159" s="65">
        <f t="shared" ca="1" si="67"/>
        <v>0.29773611502227693</v>
      </c>
      <c r="D159" s="7">
        <f t="shared" ca="1" si="84"/>
        <v>6</v>
      </c>
      <c r="E159" s="7">
        <f t="shared" ca="1" si="76"/>
        <v>1053</v>
      </c>
      <c r="F159" s="65">
        <f t="shared" ca="1" si="68"/>
        <v>0.63531012919152063</v>
      </c>
      <c r="G159" s="66" t="str">
        <f t="shared" ca="1" si="85"/>
        <v>Medium</v>
      </c>
      <c r="H159" s="7">
        <f t="shared" ca="1" si="86"/>
        <v>2</v>
      </c>
      <c r="I159" s="65">
        <f t="shared" ca="1" si="69"/>
        <v>0.43474406145235367</v>
      </c>
      <c r="J159" s="7" t="str">
        <f t="shared" ca="1" si="87"/>
        <v>Take-Off</v>
      </c>
      <c r="K159" s="7">
        <f t="shared" ca="1" si="77"/>
        <v>1059</v>
      </c>
      <c r="L159" s="7">
        <f t="shared" ca="1" si="78"/>
        <v>1047</v>
      </c>
      <c r="M159" s="7">
        <f t="shared" ca="1" si="79"/>
        <v>2</v>
      </c>
      <c r="N159" s="65">
        <f t="shared" ca="1" si="70"/>
        <v>0.62057369507916904</v>
      </c>
      <c r="O159" s="7">
        <f t="shared" ca="1" si="64"/>
        <v>9</v>
      </c>
      <c r="P159" s="7">
        <f t="shared" ca="1" si="80"/>
        <v>1053</v>
      </c>
      <c r="Q159" s="7">
        <f t="shared" ca="1" si="81"/>
        <v>1059</v>
      </c>
      <c r="R159" s="7">
        <f t="shared" ca="1" si="82"/>
        <v>1062</v>
      </c>
      <c r="S159" s="7">
        <f t="shared" ca="1" si="83"/>
        <v>0</v>
      </c>
      <c r="T159" s="7">
        <f t="shared" ca="1" si="71"/>
        <v>0</v>
      </c>
      <c r="U159" s="7">
        <f t="shared" ca="1" si="72"/>
        <v>6</v>
      </c>
      <c r="V159" s="124">
        <f t="shared" ca="1" si="65"/>
        <v>0</v>
      </c>
      <c r="W159" s="124">
        <f t="shared" ca="1" si="66"/>
        <v>1200</v>
      </c>
      <c r="Z159" s="7">
        <f t="shared" ca="1" si="73"/>
        <v>0</v>
      </c>
      <c r="AA159" s="7">
        <f t="shared" ca="1" si="74"/>
        <v>1</v>
      </c>
      <c r="AB159" s="7">
        <f t="shared" ca="1" si="75"/>
        <v>0</v>
      </c>
    </row>
    <row r="160" spans="2:28">
      <c r="B160" s="7">
        <v>146</v>
      </c>
      <c r="C160" s="65">
        <f t="shared" ca="1" si="67"/>
        <v>0.24491767903675365</v>
      </c>
      <c r="D160" s="7">
        <f t="shared" ca="1" si="84"/>
        <v>6</v>
      </c>
      <c r="E160" s="7">
        <f t="shared" ca="1" si="76"/>
        <v>1059</v>
      </c>
      <c r="F160" s="65">
        <f t="shared" ca="1" si="68"/>
        <v>6.8820189659190345E-2</v>
      </c>
      <c r="G160" s="66" t="str">
        <f t="shared" ca="1" si="85"/>
        <v>Jumbo</v>
      </c>
      <c r="H160" s="7">
        <f t="shared" ca="1" si="86"/>
        <v>1</v>
      </c>
      <c r="I160" s="65">
        <f t="shared" ca="1" si="69"/>
        <v>0.42064317233179538</v>
      </c>
      <c r="J160" s="7" t="str">
        <f t="shared" ca="1" si="87"/>
        <v>Take-Off</v>
      </c>
      <c r="K160" s="7">
        <f t="shared" ca="1" si="77"/>
        <v>1059</v>
      </c>
      <c r="L160" s="7">
        <f t="shared" ca="1" si="78"/>
        <v>1062</v>
      </c>
      <c r="M160" s="7">
        <f t="shared" ca="1" si="79"/>
        <v>1</v>
      </c>
      <c r="N160" s="65">
        <f t="shared" ca="1" si="70"/>
        <v>0.70801916909493168</v>
      </c>
      <c r="O160" s="7">
        <f t="shared" ca="1" si="64"/>
        <v>12</v>
      </c>
      <c r="P160" s="7">
        <f t="shared" ca="1" si="80"/>
        <v>1059</v>
      </c>
      <c r="Q160" s="7">
        <f t="shared" ca="1" si="81"/>
        <v>1071</v>
      </c>
      <c r="R160" s="7">
        <f t="shared" ca="1" si="82"/>
        <v>1062</v>
      </c>
      <c r="S160" s="7">
        <f t="shared" ca="1" si="83"/>
        <v>0</v>
      </c>
      <c r="T160" s="7">
        <f t="shared" ca="1" si="71"/>
        <v>0</v>
      </c>
      <c r="U160" s="7">
        <f t="shared" ca="1" si="72"/>
        <v>0</v>
      </c>
      <c r="V160" s="124">
        <f t="shared" ca="1" si="65"/>
        <v>0</v>
      </c>
      <c r="W160" s="124">
        <f t="shared" ca="1" si="66"/>
        <v>1600</v>
      </c>
      <c r="Z160" s="7">
        <f t="shared" ca="1" si="73"/>
        <v>1</v>
      </c>
      <c r="AA160" s="7">
        <f t="shared" ca="1" si="74"/>
        <v>0</v>
      </c>
      <c r="AB160" s="7">
        <f t="shared" ca="1" si="75"/>
        <v>0</v>
      </c>
    </row>
    <row r="161" spans="2:28">
      <c r="B161" s="7">
        <v>147</v>
      </c>
      <c r="C161" s="65">
        <f t="shared" ca="1" si="67"/>
        <v>0.8441001596923412</v>
      </c>
      <c r="D161" s="7">
        <f t="shared" ca="1" si="84"/>
        <v>12</v>
      </c>
      <c r="E161" s="7">
        <f t="shared" ca="1" si="76"/>
        <v>1071</v>
      </c>
      <c r="F161" s="65">
        <f t="shared" ca="1" si="68"/>
        <v>8.4191500021577492E-2</v>
      </c>
      <c r="G161" s="66" t="str">
        <f t="shared" ca="1" si="85"/>
        <v>Jumbo</v>
      </c>
      <c r="H161" s="7">
        <f t="shared" ca="1" si="86"/>
        <v>1</v>
      </c>
      <c r="I161" s="65">
        <f t="shared" ca="1" si="69"/>
        <v>2.5417447954248051E-2</v>
      </c>
      <c r="J161" s="7" t="str">
        <f t="shared" ca="1" si="87"/>
        <v>Take-Off</v>
      </c>
      <c r="K161" s="7">
        <f t="shared" ca="1" si="77"/>
        <v>1071</v>
      </c>
      <c r="L161" s="7">
        <f t="shared" ca="1" si="78"/>
        <v>1062</v>
      </c>
      <c r="M161" s="7">
        <f t="shared" ca="1" si="79"/>
        <v>2</v>
      </c>
      <c r="N161" s="65">
        <f t="shared" ca="1" si="70"/>
        <v>0.63712207756022643</v>
      </c>
      <c r="O161" s="7">
        <f t="shared" ca="1" si="64"/>
        <v>12</v>
      </c>
      <c r="P161" s="7">
        <f t="shared" ca="1" si="80"/>
        <v>1071</v>
      </c>
      <c r="Q161" s="7">
        <f t="shared" ca="1" si="81"/>
        <v>1071</v>
      </c>
      <c r="R161" s="7">
        <f t="shared" ca="1" si="82"/>
        <v>1083</v>
      </c>
      <c r="S161" s="7">
        <f t="shared" ca="1" si="83"/>
        <v>0</v>
      </c>
      <c r="T161" s="7">
        <f t="shared" ca="1" si="71"/>
        <v>0</v>
      </c>
      <c r="U161" s="7">
        <f t="shared" ca="1" si="72"/>
        <v>9</v>
      </c>
      <c r="V161" s="124">
        <f t="shared" ca="1" si="65"/>
        <v>0</v>
      </c>
      <c r="W161" s="124">
        <f t="shared" ca="1" si="66"/>
        <v>1600</v>
      </c>
      <c r="Z161" s="7">
        <f t="shared" ca="1" si="73"/>
        <v>1</v>
      </c>
      <c r="AA161" s="7">
        <f t="shared" ca="1" si="74"/>
        <v>0</v>
      </c>
      <c r="AB161" s="7">
        <f t="shared" ca="1" si="75"/>
        <v>0</v>
      </c>
    </row>
    <row r="162" spans="2:28">
      <c r="B162" s="7">
        <v>148</v>
      </c>
      <c r="C162" s="65">
        <f t="shared" ca="1" si="67"/>
        <v>0.67491749355669184</v>
      </c>
      <c r="D162" s="7">
        <f t="shared" ca="1" si="84"/>
        <v>9</v>
      </c>
      <c r="E162" s="7">
        <f t="shared" ca="1" si="76"/>
        <v>1080</v>
      </c>
      <c r="F162" s="65">
        <f t="shared" ca="1" si="68"/>
        <v>0.35831997765169832</v>
      </c>
      <c r="G162" s="66" t="str">
        <f t="shared" ca="1" si="85"/>
        <v>Medium</v>
      </c>
      <c r="H162" s="7">
        <f t="shared" ca="1" si="86"/>
        <v>2</v>
      </c>
      <c r="I162" s="65">
        <f t="shared" ca="1" si="69"/>
        <v>0.40644087261718709</v>
      </c>
      <c r="J162" s="7" t="str">
        <f t="shared" ca="1" si="87"/>
        <v>Take-Off</v>
      </c>
      <c r="K162" s="7">
        <f t="shared" ca="1" si="77"/>
        <v>1071</v>
      </c>
      <c r="L162" s="7">
        <f t="shared" ca="1" si="78"/>
        <v>1083</v>
      </c>
      <c r="M162" s="7">
        <f t="shared" ca="1" si="79"/>
        <v>1</v>
      </c>
      <c r="N162" s="65">
        <f t="shared" ca="1" si="70"/>
        <v>0.12912764910898722</v>
      </c>
      <c r="O162" s="7">
        <f t="shared" ca="1" si="64"/>
        <v>6</v>
      </c>
      <c r="P162" s="7">
        <f t="shared" ca="1" si="80"/>
        <v>1080</v>
      </c>
      <c r="Q162" s="7">
        <f t="shared" ca="1" si="81"/>
        <v>1086</v>
      </c>
      <c r="R162" s="7">
        <f t="shared" ca="1" si="82"/>
        <v>1083</v>
      </c>
      <c r="S162" s="7">
        <f t="shared" ca="1" si="83"/>
        <v>0</v>
      </c>
      <c r="T162" s="7">
        <f t="shared" ca="1" si="71"/>
        <v>9</v>
      </c>
      <c r="U162" s="7">
        <f t="shared" ca="1" si="72"/>
        <v>0</v>
      </c>
      <c r="V162" s="124">
        <f t="shared" ca="1" si="65"/>
        <v>0</v>
      </c>
      <c r="W162" s="124">
        <f t="shared" ca="1" si="66"/>
        <v>1200</v>
      </c>
      <c r="Z162" s="7">
        <f t="shared" ca="1" si="73"/>
        <v>0</v>
      </c>
      <c r="AA162" s="7">
        <f t="shared" ca="1" si="74"/>
        <v>1</v>
      </c>
      <c r="AB162" s="7">
        <f t="shared" ca="1" si="75"/>
        <v>0</v>
      </c>
    </row>
    <row r="163" spans="2:28">
      <c r="B163" s="7">
        <v>149</v>
      </c>
      <c r="C163" s="65">
        <f t="shared" ca="1" si="67"/>
        <v>0.46279178266730214</v>
      </c>
      <c r="D163" s="7">
        <f t="shared" ca="1" si="84"/>
        <v>6</v>
      </c>
      <c r="E163" s="7">
        <f t="shared" ca="1" si="76"/>
        <v>1086</v>
      </c>
      <c r="F163" s="65">
        <f t="shared" ca="1" si="68"/>
        <v>0.37328223414045569</v>
      </c>
      <c r="G163" s="66" t="str">
        <f t="shared" ca="1" si="85"/>
        <v>Medium</v>
      </c>
      <c r="H163" s="7">
        <f t="shared" ca="1" si="86"/>
        <v>2</v>
      </c>
      <c r="I163" s="65">
        <f t="shared" ca="1" si="69"/>
        <v>0.27118915512021313</v>
      </c>
      <c r="J163" s="7" t="str">
        <f t="shared" ca="1" si="87"/>
        <v>Take-Off</v>
      </c>
      <c r="K163" s="7">
        <f t="shared" ca="1" si="77"/>
        <v>1086</v>
      </c>
      <c r="L163" s="7">
        <f t="shared" ca="1" si="78"/>
        <v>1083</v>
      </c>
      <c r="M163" s="7">
        <f t="shared" ca="1" si="79"/>
        <v>2</v>
      </c>
      <c r="N163" s="65">
        <f t="shared" ca="1" si="70"/>
        <v>0.17375532773189284</v>
      </c>
      <c r="O163" s="7">
        <f t="shared" ca="1" si="64"/>
        <v>6</v>
      </c>
      <c r="P163" s="7">
        <f t="shared" ca="1" si="80"/>
        <v>1086</v>
      </c>
      <c r="Q163" s="7">
        <f t="shared" ca="1" si="81"/>
        <v>1086</v>
      </c>
      <c r="R163" s="7">
        <f t="shared" ca="1" si="82"/>
        <v>1092</v>
      </c>
      <c r="S163" s="7">
        <f t="shared" ca="1" si="83"/>
        <v>0</v>
      </c>
      <c r="T163" s="7">
        <f t="shared" ca="1" si="71"/>
        <v>0</v>
      </c>
      <c r="U163" s="7">
        <f t="shared" ca="1" si="72"/>
        <v>3</v>
      </c>
      <c r="V163" s="124">
        <f t="shared" ca="1" si="65"/>
        <v>0</v>
      </c>
      <c r="W163" s="124">
        <f t="shared" ca="1" si="66"/>
        <v>1200</v>
      </c>
      <c r="Z163" s="7">
        <f t="shared" ca="1" si="73"/>
        <v>0</v>
      </c>
      <c r="AA163" s="7">
        <f t="shared" ca="1" si="74"/>
        <v>1</v>
      </c>
      <c r="AB163" s="7">
        <f t="shared" ca="1" si="75"/>
        <v>0</v>
      </c>
    </row>
    <row r="164" spans="2:28">
      <c r="B164" s="7">
        <v>150</v>
      </c>
      <c r="C164" s="65">
        <f t="shared" ca="1" si="67"/>
        <v>0.98768831201311857</v>
      </c>
      <c r="D164" s="7">
        <f t="shared" ca="1" si="84"/>
        <v>12</v>
      </c>
      <c r="E164" s="7">
        <f t="shared" ca="1" si="76"/>
        <v>1098</v>
      </c>
      <c r="F164" s="65">
        <f t="shared" ca="1" si="68"/>
        <v>5.2295395463601513E-2</v>
      </c>
      <c r="G164" s="66" t="str">
        <f t="shared" ca="1" si="85"/>
        <v>Jumbo</v>
      </c>
      <c r="H164" s="7">
        <f t="shared" ca="1" si="86"/>
        <v>1</v>
      </c>
      <c r="I164" s="65">
        <f t="shared" ca="1" si="69"/>
        <v>0.96054495517369631</v>
      </c>
      <c r="J164" s="7" t="str">
        <f t="shared" ca="1" si="87"/>
        <v>Landing</v>
      </c>
      <c r="K164" s="7">
        <f t="shared" ca="1" si="77"/>
        <v>1086</v>
      </c>
      <c r="L164" s="7">
        <f t="shared" ca="1" si="78"/>
        <v>1092</v>
      </c>
      <c r="M164" s="7">
        <f t="shared" ca="1" si="79"/>
        <v>1</v>
      </c>
      <c r="N164" s="65">
        <f t="shared" ca="1" si="70"/>
        <v>0.39463888760216581</v>
      </c>
      <c r="O164" s="7">
        <f t="shared" ca="1" si="64"/>
        <v>9</v>
      </c>
      <c r="P164" s="7">
        <f t="shared" ca="1" si="80"/>
        <v>1098</v>
      </c>
      <c r="Q164" s="7">
        <f t="shared" ca="1" si="81"/>
        <v>1107</v>
      </c>
      <c r="R164" s="7">
        <f t="shared" ca="1" si="82"/>
        <v>1092</v>
      </c>
      <c r="S164" s="7">
        <f t="shared" ca="1" si="83"/>
        <v>0</v>
      </c>
      <c r="T164" s="7">
        <f t="shared" ca="1" si="71"/>
        <v>12</v>
      </c>
      <c r="U164" s="7">
        <f t="shared" ca="1" si="72"/>
        <v>0</v>
      </c>
      <c r="V164" s="124">
        <f t="shared" ca="1" si="65"/>
        <v>0</v>
      </c>
      <c r="W164" s="124">
        <f t="shared" ca="1" si="66"/>
        <v>1600</v>
      </c>
      <c r="Z164" s="7">
        <f t="shared" ca="1" si="73"/>
        <v>1</v>
      </c>
      <c r="AA164" s="7">
        <f t="shared" ca="1" si="74"/>
        <v>0</v>
      </c>
      <c r="AB164" s="7">
        <f t="shared" ca="1" si="75"/>
        <v>0</v>
      </c>
    </row>
    <row r="165" spans="2:28">
      <c r="B165" s="7">
        <v>151</v>
      </c>
      <c r="C165" s="65">
        <f t="shared" ca="1" si="67"/>
        <v>0.25285689375351472</v>
      </c>
      <c r="D165" s="7">
        <f t="shared" ca="1" si="84"/>
        <v>6</v>
      </c>
      <c r="E165" s="7">
        <f t="shared" ca="1" si="76"/>
        <v>1104</v>
      </c>
      <c r="F165" s="65">
        <f t="shared" ca="1" si="68"/>
        <v>0.37661768541418217</v>
      </c>
      <c r="G165" s="66" t="str">
        <f t="shared" ca="1" si="85"/>
        <v>Medium</v>
      </c>
      <c r="H165" s="7">
        <f t="shared" ca="1" si="86"/>
        <v>2</v>
      </c>
      <c r="I165" s="65">
        <f t="shared" ca="1" si="69"/>
        <v>9.0504536126013058E-2</v>
      </c>
      <c r="J165" s="7" t="str">
        <f t="shared" ca="1" si="87"/>
        <v>Take-Off</v>
      </c>
      <c r="K165" s="7">
        <f t="shared" ca="1" si="77"/>
        <v>1107</v>
      </c>
      <c r="L165" s="7">
        <f t="shared" ca="1" si="78"/>
        <v>1092</v>
      </c>
      <c r="M165" s="7">
        <f t="shared" ca="1" si="79"/>
        <v>2</v>
      </c>
      <c r="N165" s="65">
        <f t="shared" ca="1" si="70"/>
        <v>0.48064984471164163</v>
      </c>
      <c r="O165" s="7">
        <f t="shared" ca="1" si="64"/>
        <v>9</v>
      </c>
      <c r="P165" s="7">
        <f t="shared" ca="1" si="80"/>
        <v>1104</v>
      </c>
      <c r="Q165" s="7">
        <f t="shared" ca="1" si="81"/>
        <v>1107</v>
      </c>
      <c r="R165" s="7">
        <f t="shared" ca="1" si="82"/>
        <v>1113</v>
      </c>
      <c r="S165" s="7">
        <f t="shared" ca="1" si="83"/>
        <v>0</v>
      </c>
      <c r="T165" s="7">
        <f t="shared" ca="1" si="71"/>
        <v>0</v>
      </c>
      <c r="U165" s="7">
        <f t="shared" ca="1" si="72"/>
        <v>12</v>
      </c>
      <c r="V165" s="124">
        <f t="shared" ca="1" si="65"/>
        <v>0</v>
      </c>
      <c r="W165" s="124">
        <f t="shared" ca="1" si="66"/>
        <v>1200</v>
      </c>
      <c r="Z165" s="7">
        <f t="shared" ca="1" si="73"/>
        <v>0</v>
      </c>
      <c r="AA165" s="7">
        <f t="shared" ca="1" si="74"/>
        <v>1</v>
      </c>
      <c r="AB165" s="7">
        <f t="shared" ca="1" si="75"/>
        <v>0</v>
      </c>
    </row>
    <row r="166" spans="2:28">
      <c r="B166" s="7">
        <v>152</v>
      </c>
      <c r="C166" s="65">
        <f t="shared" ca="1" si="67"/>
        <v>0.32278917615385239</v>
      </c>
      <c r="D166" s="7">
        <f t="shared" ca="1" si="84"/>
        <v>6</v>
      </c>
      <c r="E166" s="7">
        <f t="shared" ca="1" si="76"/>
        <v>1110</v>
      </c>
      <c r="F166" s="65">
        <f t="shared" ca="1" si="68"/>
        <v>0.78464424972129287</v>
      </c>
      <c r="G166" s="66" t="str">
        <f t="shared" ca="1" si="85"/>
        <v>Medium</v>
      </c>
      <c r="H166" s="7">
        <f t="shared" ca="1" si="86"/>
        <v>2</v>
      </c>
      <c r="I166" s="65">
        <f t="shared" ca="1" si="69"/>
        <v>0.5606052095934132</v>
      </c>
      <c r="J166" s="7" t="str">
        <f t="shared" ca="1" si="87"/>
        <v>Landing</v>
      </c>
      <c r="K166" s="7">
        <f t="shared" ca="1" si="77"/>
        <v>1107</v>
      </c>
      <c r="L166" s="7">
        <f t="shared" ca="1" si="78"/>
        <v>1113</v>
      </c>
      <c r="M166" s="7">
        <f t="shared" ca="1" si="79"/>
        <v>1</v>
      </c>
      <c r="N166" s="65">
        <f t="shared" ca="1" si="70"/>
        <v>0.86790289472482696</v>
      </c>
      <c r="O166" s="7">
        <f t="shared" ca="1" si="64"/>
        <v>12</v>
      </c>
      <c r="P166" s="7">
        <f t="shared" ca="1" si="80"/>
        <v>1110</v>
      </c>
      <c r="Q166" s="7">
        <f t="shared" ca="1" si="81"/>
        <v>1122</v>
      </c>
      <c r="R166" s="7">
        <f t="shared" ca="1" si="82"/>
        <v>1113</v>
      </c>
      <c r="S166" s="7">
        <f t="shared" ca="1" si="83"/>
        <v>0</v>
      </c>
      <c r="T166" s="7">
        <f t="shared" ca="1" si="71"/>
        <v>3</v>
      </c>
      <c r="U166" s="7">
        <f t="shared" ca="1" si="72"/>
        <v>0</v>
      </c>
      <c r="V166" s="124">
        <f t="shared" ca="1" si="65"/>
        <v>0</v>
      </c>
      <c r="W166" s="124">
        <f t="shared" ca="1" si="66"/>
        <v>1200</v>
      </c>
      <c r="Z166" s="7">
        <f t="shared" ca="1" si="73"/>
        <v>0</v>
      </c>
      <c r="AA166" s="7">
        <f t="shared" ca="1" si="74"/>
        <v>1</v>
      </c>
      <c r="AB166" s="7">
        <f t="shared" ca="1" si="75"/>
        <v>0</v>
      </c>
    </row>
    <row r="167" spans="2:28">
      <c r="B167" s="7">
        <v>153</v>
      </c>
      <c r="C167" s="65">
        <f t="shared" ca="1" si="67"/>
        <v>0.53025743094579736</v>
      </c>
      <c r="D167" s="7">
        <f t="shared" ca="1" si="84"/>
        <v>9</v>
      </c>
      <c r="E167" s="7">
        <f t="shared" ca="1" si="76"/>
        <v>1119</v>
      </c>
      <c r="F167" s="65">
        <f t="shared" ca="1" si="68"/>
        <v>2.9548093715349499E-2</v>
      </c>
      <c r="G167" s="66" t="str">
        <f t="shared" ca="1" si="85"/>
        <v>Jumbo</v>
      </c>
      <c r="H167" s="7">
        <f t="shared" ca="1" si="86"/>
        <v>1</v>
      </c>
      <c r="I167" s="65">
        <f t="shared" ca="1" si="69"/>
        <v>0.66619622559927738</v>
      </c>
      <c r="J167" s="7" t="str">
        <f t="shared" ca="1" si="87"/>
        <v>Landing</v>
      </c>
      <c r="K167" s="7">
        <f t="shared" ca="1" si="77"/>
        <v>1122</v>
      </c>
      <c r="L167" s="7">
        <f t="shared" ca="1" si="78"/>
        <v>1113</v>
      </c>
      <c r="M167" s="7">
        <f t="shared" ca="1" si="79"/>
        <v>2</v>
      </c>
      <c r="N167" s="65">
        <f t="shared" ca="1" si="70"/>
        <v>2.661691076660877E-2</v>
      </c>
      <c r="O167" s="7">
        <f t="shared" ca="1" si="64"/>
        <v>6</v>
      </c>
      <c r="P167" s="7">
        <f t="shared" ca="1" si="80"/>
        <v>1119</v>
      </c>
      <c r="Q167" s="7">
        <f t="shared" ca="1" si="81"/>
        <v>1122</v>
      </c>
      <c r="R167" s="7">
        <f t="shared" ca="1" si="82"/>
        <v>1125</v>
      </c>
      <c r="S167" s="7">
        <f t="shared" ca="1" si="83"/>
        <v>0</v>
      </c>
      <c r="T167" s="7">
        <f t="shared" ca="1" si="71"/>
        <v>0</v>
      </c>
      <c r="U167" s="7">
        <f t="shared" ca="1" si="72"/>
        <v>6</v>
      </c>
      <c r="V167" s="124">
        <f t="shared" ca="1" si="65"/>
        <v>0</v>
      </c>
      <c r="W167" s="124">
        <f t="shared" ca="1" si="66"/>
        <v>1600</v>
      </c>
      <c r="Z167" s="7">
        <f t="shared" ca="1" si="73"/>
        <v>1</v>
      </c>
      <c r="AA167" s="7">
        <f t="shared" ca="1" si="74"/>
        <v>0</v>
      </c>
      <c r="AB167" s="7">
        <f t="shared" ca="1" si="75"/>
        <v>0</v>
      </c>
    </row>
    <row r="168" spans="2:28">
      <c r="B168" s="7">
        <v>154</v>
      </c>
      <c r="C168" s="65">
        <f t="shared" ca="1" si="67"/>
        <v>0.12219689638369768</v>
      </c>
      <c r="D168" s="7">
        <f t="shared" ca="1" si="84"/>
        <v>6</v>
      </c>
      <c r="E168" s="7">
        <f t="shared" ca="1" si="76"/>
        <v>1125</v>
      </c>
      <c r="F168" s="65">
        <f t="shared" ca="1" si="68"/>
        <v>0.6893236592537817</v>
      </c>
      <c r="G168" s="66" t="str">
        <f t="shared" ca="1" si="85"/>
        <v>Medium</v>
      </c>
      <c r="H168" s="7">
        <f t="shared" ca="1" si="86"/>
        <v>2</v>
      </c>
      <c r="I168" s="65">
        <f t="shared" ca="1" si="69"/>
        <v>0.31515576056572281</v>
      </c>
      <c r="J168" s="7" t="str">
        <f t="shared" ca="1" si="87"/>
        <v>Take-Off</v>
      </c>
      <c r="K168" s="7">
        <f t="shared" ca="1" si="77"/>
        <v>1122</v>
      </c>
      <c r="L168" s="7">
        <f t="shared" ca="1" si="78"/>
        <v>1125</v>
      </c>
      <c r="M168" s="7">
        <f t="shared" ca="1" si="79"/>
        <v>1</v>
      </c>
      <c r="N168" s="65">
        <f t="shared" ca="1" si="70"/>
        <v>0.30737917632750433</v>
      </c>
      <c r="O168" s="7">
        <f t="shared" ca="1" si="64"/>
        <v>6</v>
      </c>
      <c r="P168" s="7">
        <f t="shared" ca="1" si="80"/>
        <v>1125</v>
      </c>
      <c r="Q168" s="7">
        <f t="shared" ca="1" si="81"/>
        <v>1131</v>
      </c>
      <c r="R168" s="7">
        <f t="shared" ca="1" si="82"/>
        <v>1125</v>
      </c>
      <c r="S168" s="7">
        <f t="shared" ca="1" si="83"/>
        <v>0</v>
      </c>
      <c r="T168" s="7">
        <f t="shared" ca="1" si="71"/>
        <v>3</v>
      </c>
      <c r="U168" s="7">
        <f t="shared" ca="1" si="72"/>
        <v>0</v>
      </c>
      <c r="V168" s="124">
        <f t="shared" ca="1" si="65"/>
        <v>0</v>
      </c>
      <c r="W168" s="124">
        <f t="shared" ca="1" si="66"/>
        <v>1200</v>
      </c>
      <c r="Z168" s="7">
        <f t="shared" ca="1" si="73"/>
        <v>0</v>
      </c>
      <c r="AA168" s="7">
        <f t="shared" ca="1" si="74"/>
        <v>1</v>
      </c>
      <c r="AB168" s="7">
        <f t="shared" ca="1" si="75"/>
        <v>0</v>
      </c>
    </row>
    <row r="169" spans="2:28">
      <c r="B169" s="7">
        <v>155</v>
      </c>
      <c r="C169" s="65">
        <f t="shared" ca="1" si="67"/>
        <v>0.61010834046332696</v>
      </c>
      <c r="D169" s="7">
        <f t="shared" ca="1" si="84"/>
        <v>9</v>
      </c>
      <c r="E169" s="7">
        <f t="shared" ca="1" si="76"/>
        <v>1134</v>
      </c>
      <c r="F169" s="65">
        <f t="shared" ca="1" si="68"/>
        <v>0.22293060620148297</v>
      </c>
      <c r="G169" s="66" t="str">
        <f t="shared" ca="1" si="85"/>
        <v>Jumbo</v>
      </c>
      <c r="H169" s="7">
        <f t="shared" ca="1" si="86"/>
        <v>1</v>
      </c>
      <c r="I169" s="65">
        <f t="shared" ca="1" si="69"/>
        <v>0.54677478647971922</v>
      </c>
      <c r="J169" s="7" t="str">
        <f t="shared" ca="1" si="87"/>
        <v>Landing</v>
      </c>
      <c r="K169" s="7">
        <f t="shared" ca="1" si="77"/>
        <v>1131</v>
      </c>
      <c r="L169" s="7">
        <f t="shared" ca="1" si="78"/>
        <v>1125</v>
      </c>
      <c r="M169" s="7">
        <f t="shared" ca="1" si="79"/>
        <v>2</v>
      </c>
      <c r="N169" s="65">
        <f t="shared" ca="1" si="70"/>
        <v>3.930978678719721E-3</v>
      </c>
      <c r="O169" s="7">
        <f t="shared" ca="1" si="64"/>
        <v>6</v>
      </c>
      <c r="P169" s="7">
        <f t="shared" ca="1" si="80"/>
        <v>1134</v>
      </c>
      <c r="Q169" s="7">
        <f t="shared" ca="1" si="81"/>
        <v>1131</v>
      </c>
      <c r="R169" s="7">
        <f t="shared" ca="1" si="82"/>
        <v>1140</v>
      </c>
      <c r="S169" s="7">
        <f t="shared" ca="1" si="83"/>
        <v>0</v>
      </c>
      <c r="T169" s="7">
        <f t="shared" ca="1" si="71"/>
        <v>0</v>
      </c>
      <c r="U169" s="7">
        <f t="shared" ca="1" si="72"/>
        <v>9</v>
      </c>
      <c r="V169" s="124">
        <f t="shared" ca="1" si="65"/>
        <v>0</v>
      </c>
      <c r="W169" s="124">
        <f t="shared" ca="1" si="66"/>
        <v>1600</v>
      </c>
      <c r="Z169" s="7">
        <f t="shared" ca="1" si="73"/>
        <v>1</v>
      </c>
      <c r="AA169" s="7">
        <f t="shared" ca="1" si="74"/>
        <v>0</v>
      </c>
      <c r="AB169" s="7">
        <f t="shared" ca="1" si="75"/>
        <v>0</v>
      </c>
    </row>
    <row r="170" spans="2:28">
      <c r="B170" s="7">
        <v>156</v>
      </c>
      <c r="C170" s="65">
        <f t="shared" ca="1" si="67"/>
        <v>0.8562045279174505</v>
      </c>
      <c r="D170" s="7">
        <f t="shared" ca="1" si="84"/>
        <v>12</v>
      </c>
      <c r="E170" s="7">
        <f t="shared" ca="1" si="76"/>
        <v>1146</v>
      </c>
      <c r="F170" s="65">
        <f t="shared" ca="1" si="68"/>
        <v>0.50022700953488297</v>
      </c>
      <c r="G170" s="66" t="str">
        <f t="shared" ca="1" si="85"/>
        <v>Medium</v>
      </c>
      <c r="H170" s="7">
        <f t="shared" ca="1" si="86"/>
        <v>2</v>
      </c>
      <c r="I170" s="65">
        <f t="shared" ca="1" si="69"/>
        <v>0.27019423414372168</v>
      </c>
      <c r="J170" s="7" t="str">
        <f t="shared" ca="1" si="87"/>
        <v>Take-Off</v>
      </c>
      <c r="K170" s="7">
        <f t="shared" ca="1" si="77"/>
        <v>1131</v>
      </c>
      <c r="L170" s="7">
        <f t="shared" ca="1" si="78"/>
        <v>1140</v>
      </c>
      <c r="M170" s="7">
        <f t="shared" ca="1" si="79"/>
        <v>1</v>
      </c>
      <c r="N170" s="65">
        <f t="shared" ca="1" si="70"/>
        <v>0.2781281577739847</v>
      </c>
      <c r="O170" s="7">
        <f t="shared" ca="1" si="64"/>
        <v>6</v>
      </c>
      <c r="P170" s="7">
        <f t="shared" ca="1" si="80"/>
        <v>1146</v>
      </c>
      <c r="Q170" s="7">
        <f t="shared" ca="1" si="81"/>
        <v>1152</v>
      </c>
      <c r="R170" s="7">
        <f t="shared" ca="1" si="82"/>
        <v>1140</v>
      </c>
      <c r="S170" s="7">
        <f t="shared" ca="1" si="83"/>
        <v>0</v>
      </c>
      <c r="T170" s="7">
        <f t="shared" ca="1" si="71"/>
        <v>15</v>
      </c>
      <c r="U170" s="7">
        <f t="shared" ca="1" si="72"/>
        <v>0</v>
      </c>
      <c r="V170" s="124">
        <f t="shared" ca="1" si="65"/>
        <v>0</v>
      </c>
      <c r="W170" s="124">
        <f t="shared" ca="1" si="66"/>
        <v>1200</v>
      </c>
      <c r="Z170" s="7">
        <f t="shared" ca="1" si="73"/>
        <v>0</v>
      </c>
      <c r="AA170" s="7">
        <f t="shared" ca="1" si="74"/>
        <v>1</v>
      </c>
      <c r="AB170" s="7">
        <f t="shared" ca="1" si="75"/>
        <v>0</v>
      </c>
    </row>
    <row r="171" spans="2:28">
      <c r="B171" s="7">
        <v>157</v>
      </c>
      <c r="C171" s="65">
        <f t="shared" ca="1" si="67"/>
        <v>0.23504572380621724</v>
      </c>
      <c r="D171" s="7">
        <f t="shared" ca="1" si="84"/>
        <v>6</v>
      </c>
      <c r="E171" s="7">
        <f t="shared" ca="1" si="76"/>
        <v>1152</v>
      </c>
      <c r="F171" s="65">
        <f t="shared" ca="1" si="68"/>
        <v>0.5466385552059585</v>
      </c>
      <c r="G171" s="66" t="str">
        <f t="shared" ca="1" si="85"/>
        <v>Medium</v>
      </c>
      <c r="H171" s="7">
        <f t="shared" ca="1" si="86"/>
        <v>2</v>
      </c>
      <c r="I171" s="65">
        <f t="shared" ca="1" si="69"/>
        <v>0.53875789093908144</v>
      </c>
      <c r="J171" s="7" t="str">
        <f t="shared" ca="1" si="87"/>
        <v>Landing</v>
      </c>
      <c r="K171" s="7">
        <f t="shared" ca="1" si="77"/>
        <v>1152</v>
      </c>
      <c r="L171" s="7">
        <f t="shared" ca="1" si="78"/>
        <v>1140</v>
      </c>
      <c r="M171" s="7">
        <f t="shared" ca="1" si="79"/>
        <v>2</v>
      </c>
      <c r="N171" s="65">
        <f t="shared" ca="1" si="70"/>
        <v>0.10162709879531773</v>
      </c>
      <c r="O171" s="7">
        <f t="shared" ca="1" si="64"/>
        <v>6</v>
      </c>
      <c r="P171" s="7">
        <f t="shared" ca="1" si="80"/>
        <v>1152</v>
      </c>
      <c r="Q171" s="7">
        <f t="shared" ca="1" si="81"/>
        <v>1152</v>
      </c>
      <c r="R171" s="7">
        <f t="shared" ca="1" si="82"/>
        <v>1158</v>
      </c>
      <c r="S171" s="7">
        <f t="shared" ca="1" si="83"/>
        <v>0</v>
      </c>
      <c r="T171" s="7">
        <f t="shared" ca="1" si="71"/>
        <v>0</v>
      </c>
      <c r="U171" s="7">
        <f t="shared" ca="1" si="72"/>
        <v>12</v>
      </c>
      <c r="V171" s="124">
        <f t="shared" ca="1" si="65"/>
        <v>0</v>
      </c>
      <c r="W171" s="124">
        <f t="shared" ca="1" si="66"/>
        <v>1200</v>
      </c>
      <c r="Z171" s="7">
        <f t="shared" ca="1" si="73"/>
        <v>0</v>
      </c>
      <c r="AA171" s="7">
        <f t="shared" ca="1" si="74"/>
        <v>1</v>
      </c>
      <c r="AB171" s="7">
        <f t="shared" ca="1" si="75"/>
        <v>0</v>
      </c>
    </row>
    <row r="172" spans="2:28">
      <c r="B172" s="7">
        <v>158</v>
      </c>
      <c r="C172" s="65">
        <f t="shared" ca="1" si="67"/>
        <v>0.42514725969762912</v>
      </c>
      <c r="D172" s="7">
        <f t="shared" ca="1" si="84"/>
        <v>6</v>
      </c>
      <c r="E172" s="7">
        <f t="shared" ca="1" si="76"/>
        <v>1158</v>
      </c>
      <c r="F172" s="65">
        <f t="shared" ca="1" si="68"/>
        <v>0.34320154146708559</v>
      </c>
      <c r="G172" s="66" t="str">
        <f t="shared" ca="1" si="85"/>
        <v>Jumbo</v>
      </c>
      <c r="H172" s="7">
        <f t="shared" ca="1" si="86"/>
        <v>1</v>
      </c>
      <c r="I172" s="65">
        <f t="shared" ca="1" si="69"/>
        <v>0.26417297849785804</v>
      </c>
      <c r="J172" s="7" t="str">
        <f t="shared" ca="1" si="87"/>
        <v>Take-Off</v>
      </c>
      <c r="K172" s="7">
        <f t="shared" ca="1" si="77"/>
        <v>1152</v>
      </c>
      <c r="L172" s="7">
        <f t="shared" ca="1" si="78"/>
        <v>1158</v>
      </c>
      <c r="M172" s="7">
        <f t="shared" ca="1" si="79"/>
        <v>1</v>
      </c>
      <c r="N172" s="65">
        <f t="shared" ca="1" si="70"/>
        <v>0.25586969337830667</v>
      </c>
      <c r="O172" s="7">
        <f t="shared" ca="1" si="64"/>
        <v>9</v>
      </c>
      <c r="P172" s="7">
        <f t="shared" ca="1" si="80"/>
        <v>1158</v>
      </c>
      <c r="Q172" s="7">
        <f t="shared" ca="1" si="81"/>
        <v>1167</v>
      </c>
      <c r="R172" s="7">
        <f t="shared" ca="1" si="82"/>
        <v>1158</v>
      </c>
      <c r="S172" s="7">
        <f t="shared" ca="1" si="83"/>
        <v>0</v>
      </c>
      <c r="T172" s="7">
        <f t="shared" ca="1" si="71"/>
        <v>6</v>
      </c>
      <c r="U172" s="7">
        <f t="shared" ca="1" si="72"/>
        <v>0</v>
      </c>
      <c r="V172" s="124">
        <f t="shared" ca="1" si="65"/>
        <v>0</v>
      </c>
      <c r="W172" s="124">
        <f t="shared" ca="1" si="66"/>
        <v>1600</v>
      </c>
      <c r="Z172" s="7">
        <f t="shared" ca="1" si="73"/>
        <v>1</v>
      </c>
      <c r="AA172" s="7">
        <f t="shared" ca="1" si="74"/>
        <v>0</v>
      </c>
      <c r="AB172" s="7">
        <f t="shared" ca="1" si="75"/>
        <v>0</v>
      </c>
    </row>
    <row r="173" spans="2:28">
      <c r="B173" s="7">
        <v>159</v>
      </c>
      <c r="C173" s="65">
        <f t="shared" ca="1" si="67"/>
        <v>0.21069456770711315</v>
      </c>
      <c r="D173" s="7">
        <f t="shared" ca="1" si="84"/>
        <v>6</v>
      </c>
      <c r="E173" s="7">
        <f t="shared" ca="1" si="76"/>
        <v>1164</v>
      </c>
      <c r="F173" s="65">
        <f t="shared" ca="1" si="68"/>
        <v>0.51911973140040923</v>
      </c>
      <c r="G173" s="66" t="str">
        <f t="shared" ca="1" si="85"/>
        <v>Medium</v>
      </c>
      <c r="H173" s="7">
        <f t="shared" ca="1" si="86"/>
        <v>2</v>
      </c>
      <c r="I173" s="65">
        <f t="shared" ca="1" si="69"/>
        <v>0.64221076157888646</v>
      </c>
      <c r="J173" s="7" t="str">
        <f t="shared" ca="1" si="87"/>
        <v>Landing</v>
      </c>
      <c r="K173" s="7">
        <f t="shared" ca="1" si="77"/>
        <v>1167</v>
      </c>
      <c r="L173" s="7">
        <f t="shared" ca="1" si="78"/>
        <v>1158</v>
      </c>
      <c r="M173" s="7">
        <f t="shared" ca="1" si="79"/>
        <v>2</v>
      </c>
      <c r="N173" s="65">
        <f t="shared" ca="1" si="70"/>
        <v>0.27266213891398028</v>
      </c>
      <c r="O173" s="7">
        <f t="shared" ca="1" si="64"/>
        <v>6</v>
      </c>
      <c r="P173" s="7">
        <f t="shared" ca="1" si="80"/>
        <v>1164</v>
      </c>
      <c r="Q173" s="7">
        <f t="shared" ca="1" si="81"/>
        <v>1167</v>
      </c>
      <c r="R173" s="7">
        <f t="shared" ca="1" si="82"/>
        <v>1170</v>
      </c>
      <c r="S173" s="7">
        <f t="shared" ca="1" si="83"/>
        <v>0</v>
      </c>
      <c r="T173" s="7">
        <f t="shared" ca="1" si="71"/>
        <v>0</v>
      </c>
      <c r="U173" s="7">
        <f t="shared" ca="1" si="72"/>
        <v>6</v>
      </c>
      <c r="V173" s="124">
        <f t="shared" ca="1" si="65"/>
        <v>0</v>
      </c>
      <c r="W173" s="124">
        <f t="shared" ca="1" si="66"/>
        <v>1200</v>
      </c>
      <c r="Z173" s="7">
        <f t="shared" ca="1" si="73"/>
        <v>0</v>
      </c>
      <c r="AA173" s="7">
        <f t="shared" ca="1" si="74"/>
        <v>1</v>
      </c>
      <c r="AB173" s="7">
        <f t="shared" ca="1" si="75"/>
        <v>0</v>
      </c>
    </row>
    <row r="174" spans="2:28">
      <c r="B174" s="7">
        <v>160</v>
      </c>
      <c r="C174" s="65">
        <f t="shared" ca="1" si="67"/>
        <v>0.44695844846345567</v>
      </c>
      <c r="D174" s="7">
        <f t="shared" ca="1" si="84"/>
        <v>6</v>
      </c>
      <c r="E174" s="7">
        <f t="shared" ca="1" si="76"/>
        <v>1170</v>
      </c>
      <c r="F174" s="65">
        <f t="shared" ca="1" si="68"/>
        <v>0.37164683859921932</v>
      </c>
      <c r="G174" s="66" t="str">
        <f t="shared" ca="1" si="85"/>
        <v>Medium</v>
      </c>
      <c r="H174" s="7">
        <f t="shared" ca="1" si="86"/>
        <v>2</v>
      </c>
      <c r="I174" s="65">
        <f t="shared" ca="1" si="69"/>
        <v>0.69100208908958194</v>
      </c>
      <c r="J174" s="7" t="str">
        <f t="shared" ca="1" si="87"/>
        <v>Landing</v>
      </c>
      <c r="K174" s="7">
        <f t="shared" ca="1" si="77"/>
        <v>1167</v>
      </c>
      <c r="L174" s="7">
        <f t="shared" ca="1" si="78"/>
        <v>1170</v>
      </c>
      <c r="M174" s="7">
        <f t="shared" ca="1" si="79"/>
        <v>1</v>
      </c>
      <c r="N174" s="65">
        <f t="shared" ca="1" si="70"/>
        <v>0.31792180700278616</v>
      </c>
      <c r="O174" s="7">
        <f t="shared" ca="1" si="64"/>
        <v>6</v>
      </c>
      <c r="P174" s="7">
        <f t="shared" ca="1" si="80"/>
        <v>1170</v>
      </c>
      <c r="Q174" s="7">
        <f t="shared" ca="1" si="81"/>
        <v>1176</v>
      </c>
      <c r="R174" s="7">
        <f t="shared" ca="1" si="82"/>
        <v>1170</v>
      </c>
      <c r="S174" s="7">
        <f t="shared" ca="1" si="83"/>
        <v>0</v>
      </c>
      <c r="T174" s="7">
        <f t="shared" ca="1" si="71"/>
        <v>3</v>
      </c>
      <c r="U174" s="7">
        <f t="shared" ca="1" si="72"/>
        <v>0</v>
      </c>
      <c r="V174" s="124">
        <f t="shared" ca="1" si="65"/>
        <v>0</v>
      </c>
      <c r="W174" s="124">
        <f t="shared" ca="1" si="66"/>
        <v>1200</v>
      </c>
      <c r="Z174" s="7">
        <f t="shared" ca="1" si="73"/>
        <v>0</v>
      </c>
      <c r="AA174" s="7">
        <f t="shared" ca="1" si="74"/>
        <v>1</v>
      </c>
      <c r="AB174" s="7">
        <f t="shared" ca="1" si="75"/>
        <v>0</v>
      </c>
    </row>
  </sheetData>
  <mergeCells count="5">
    <mergeCell ref="F1:G1"/>
    <mergeCell ref="I1:J1"/>
    <mergeCell ref="O1:P1"/>
    <mergeCell ref="F2:G2"/>
    <mergeCell ref="N6:P6"/>
  </mergeCells>
  <dataValidations count="1">
    <dataValidation type="list" allowBlank="1" showInputMessage="1" showErrorMessage="1" sqref="N2" xr:uid="{E1E8DD31-FA55-41D7-A594-49BE45C5204B}">
      <formula1>$F$3:$F$5</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D59E-E330-4F4F-83BC-924DFA5F502F}">
  <dimension ref="A1:AH1013"/>
  <sheetViews>
    <sheetView zoomScale="110" zoomScaleNormal="110" workbookViewId="0">
      <selection activeCell="J26" sqref="J26"/>
    </sheetView>
  </sheetViews>
  <sheetFormatPr defaultRowHeight="12.7"/>
  <cols>
    <col min="1" max="1" width="13.1171875" style="7" bestFit="1" customWidth="1"/>
    <col min="6" max="6" width="10.1171875" bestFit="1" customWidth="1"/>
    <col min="7" max="7" width="12.52734375" bestFit="1" customWidth="1"/>
    <col min="8" max="10" width="9.1171875" bestFit="1" customWidth="1"/>
    <col min="11" max="11" width="11.05859375" bestFit="1" customWidth="1"/>
    <col min="12" max="13" width="9.1171875" bestFit="1" customWidth="1"/>
    <col min="24" max="24" width="10.52734375" bestFit="1" customWidth="1"/>
    <col min="30" max="30" width="10.29296875" bestFit="1" customWidth="1"/>
    <col min="34" max="34" width="17.9375" bestFit="1" customWidth="1"/>
  </cols>
  <sheetData>
    <row r="1" spans="1:34">
      <c r="A1" s="3"/>
      <c r="B1" s="3"/>
      <c r="C1" s="3"/>
      <c r="D1" s="3"/>
      <c r="E1" s="3"/>
      <c r="F1" s="3"/>
      <c r="G1" s="3"/>
      <c r="H1" s="3"/>
      <c r="I1" s="3"/>
      <c r="J1" s="3"/>
      <c r="K1" s="3"/>
      <c r="L1" s="128"/>
      <c r="M1" s="128"/>
      <c r="N1" s="128"/>
      <c r="O1" s="128"/>
      <c r="P1" s="128"/>
      <c r="Q1" s="128"/>
      <c r="R1" s="128"/>
      <c r="S1" s="128"/>
      <c r="T1" s="128"/>
      <c r="U1" s="128"/>
      <c r="V1" s="128"/>
      <c r="W1" s="128"/>
      <c r="X1" s="128"/>
      <c r="Y1" s="128"/>
      <c r="Z1" s="128"/>
      <c r="AA1" s="128"/>
      <c r="AB1" s="128"/>
      <c r="AC1" s="128"/>
      <c r="AD1" s="128"/>
    </row>
    <row r="2" spans="1:34" ht="31.35">
      <c r="A2" s="4"/>
      <c r="B2" s="3"/>
      <c r="C2" s="3"/>
      <c r="D2" s="129" t="s">
        <v>81</v>
      </c>
      <c r="E2" s="130"/>
      <c r="F2" s="130"/>
      <c r="G2" s="130"/>
      <c r="H2" s="131" t="s">
        <v>82</v>
      </c>
      <c r="I2" s="132"/>
      <c r="J2" s="3"/>
      <c r="K2" s="3"/>
      <c r="L2" s="133" t="s">
        <v>83</v>
      </c>
      <c r="M2" s="134"/>
      <c r="N2" s="128"/>
      <c r="O2" s="128"/>
      <c r="P2" s="128"/>
      <c r="Q2" s="128"/>
      <c r="R2" s="128"/>
      <c r="S2" s="128"/>
      <c r="T2" s="128"/>
      <c r="U2" s="128"/>
      <c r="V2" s="128"/>
      <c r="W2" s="128"/>
      <c r="X2" s="128"/>
      <c r="Y2" s="128"/>
      <c r="Z2" s="128"/>
      <c r="AA2" s="128"/>
      <c r="AB2" s="128"/>
      <c r="AC2" s="128"/>
      <c r="AD2" s="128"/>
    </row>
    <row r="3" spans="1:34">
      <c r="A3" s="3"/>
      <c r="B3" s="3"/>
      <c r="C3" s="3"/>
      <c r="D3" s="3"/>
      <c r="E3" s="3"/>
      <c r="F3" s="3"/>
      <c r="G3" s="3"/>
      <c r="H3" s="3"/>
      <c r="I3" s="3"/>
      <c r="J3" s="3"/>
      <c r="K3" s="3"/>
      <c r="L3" s="128"/>
      <c r="M3" s="128"/>
      <c r="N3" s="128"/>
      <c r="O3" s="128"/>
      <c r="P3" s="128"/>
      <c r="Q3" s="128"/>
      <c r="R3" s="128"/>
      <c r="S3" s="128"/>
      <c r="T3" s="128"/>
      <c r="U3" s="128"/>
      <c r="V3" s="128"/>
      <c r="W3" s="128"/>
      <c r="X3" s="128"/>
      <c r="Y3" s="128"/>
      <c r="Z3" s="128"/>
      <c r="AA3" s="128"/>
      <c r="AB3" s="128"/>
      <c r="AC3" s="128"/>
      <c r="AD3" s="128"/>
      <c r="AF3" t="s">
        <v>134</v>
      </c>
    </row>
    <row r="4" spans="1:34">
      <c r="A4" s="4"/>
      <c r="B4" s="240" t="s">
        <v>84</v>
      </c>
      <c r="C4" s="241"/>
      <c r="D4" s="241"/>
      <c r="E4" s="242"/>
      <c r="F4" s="240" t="s">
        <v>85</v>
      </c>
      <c r="G4" s="241"/>
      <c r="H4" s="241"/>
      <c r="I4" s="242"/>
      <c r="J4" s="208"/>
      <c r="K4" s="209"/>
      <c r="L4" s="135" t="s">
        <v>64</v>
      </c>
      <c r="M4" s="136"/>
      <c r="N4" s="240" t="s">
        <v>86</v>
      </c>
      <c r="O4" s="241"/>
      <c r="P4" s="241"/>
      <c r="Q4" s="242"/>
      <c r="R4" s="137" t="s">
        <v>87</v>
      </c>
      <c r="S4" s="240" t="s">
        <v>129</v>
      </c>
      <c r="T4" s="241"/>
      <c r="U4" s="241"/>
      <c r="V4" s="242"/>
      <c r="W4" s="210" t="s">
        <v>128</v>
      </c>
      <c r="X4" s="210" t="s">
        <v>130</v>
      </c>
      <c r="Y4" s="240" t="s">
        <v>88</v>
      </c>
      <c r="Z4" s="241"/>
      <c r="AA4" s="242"/>
      <c r="AB4" s="241" t="s">
        <v>40</v>
      </c>
      <c r="AC4" s="241"/>
      <c r="AD4" s="209" t="s">
        <v>89</v>
      </c>
      <c r="AF4" s="45" t="s">
        <v>137</v>
      </c>
      <c r="AH4">
        <f>SUM(C14:C1013)</f>
        <v>64875</v>
      </c>
    </row>
    <row r="5" spans="1:34" ht="13" thickBot="1">
      <c r="A5" s="4"/>
      <c r="B5" s="138" t="s">
        <v>90</v>
      </c>
      <c r="C5" s="139" t="s">
        <v>127</v>
      </c>
      <c r="D5" s="139" t="s">
        <v>91</v>
      </c>
      <c r="E5" s="140" t="s">
        <v>92</v>
      </c>
      <c r="F5" s="138" t="s">
        <v>90</v>
      </c>
      <c r="G5" s="139" t="s">
        <v>127</v>
      </c>
      <c r="H5" s="139" t="s">
        <v>91</v>
      </c>
      <c r="I5" s="140" t="s">
        <v>92</v>
      </c>
      <c r="J5" s="138" t="s">
        <v>90</v>
      </c>
      <c r="K5" s="139" t="s">
        <v>127</v>
      </c>
      <c r="L5" s="139" t="s">
        <v>93</v>
      </c>
      <c r="M5" s="140" t="s">
        <v>92</v>
      </c>
      <c r="N5" s="138" t="s">
        <v>90</v>
      </c>
      <c r="O5" s="139" t="s">
        <v>127</v>
      </c>
      <c r="P5" s="139" t="s">
        <v>91</v>
      </c>
      <c r="Q5" s="140" t="s">
        <v>92</v>
      </c>
      <c r="R5" s="141" t="s">
        <v>94</v>
      </c>
      <c r="S5" s="138" t="s">
        <v>90</v>
      </c>
      <c r="T5" s="139" t="s">
        <v>127</v>
      </c>
      <c r="U5" s="139" t="s">
        <v>91</v>
      </c>
      <c r="V5" s="140" t="s">
        <v>92</v>
      </c>
      <c r="W5" s="141" t="s">
        <v>94</v>
      </c>
      <c r="X5" s="138" t="s">
        <v>94</v>
      </c>
      <c r="Y5" s="138" t="s">
        <v>15</v>
      </c>
      <c r="Z5" s="139" t="s">
        <v>13</v>
      </c>
      <c r="AA5" s="140" t="s">
        <v>11</v>
      </c>
      <c r="AB5" s="139" t="s">
        <v>95</v>
      </c>
      <c r="AC5" s="139" t="s">
        <v>21</v>
      </c>
      <c r="AD5" s="139" t="s">
        <v>96</v>
      </c>
      <c r="AF5" t="s">
        <v>135</v>
      </c>
      <c r="AH5" s="216">
        <f>SUM(G14:G1013)</f>
        <v>1611059.7203000004</v>
      </c>
    </row>
    <row r="6" spans="1:34" ht="13.35" thickTop="1" thickBot="1">
      <c r="A6" s="142" t="s">
        <v>97</v>
      </c>
      <c r="B6" s="143">
        <f ca="1">'Simulation 2 Full Runway'!S7</f>
        <v>9</v>
      </c>
      <c r="C6" s="144">
        <f ca="1">'Simulation 2 Full Runway'!S6</f>
        <v>141</v>
      </c>
      <c r="D6" s="144">
        <f ca="1">'Simulation 2 Full Runway'!S9</f>
        <v>0.88124999999999998</v>
      </c>
      <c r="E6" s="144">
        <f ca="1">'Simulation 2 Full Runway'!S10</f>
        <v>2.195970795764155</v>
      </c>
      <c r="F6" s="145">
        <f ca="1">'Simulation 2 Full Runway'!V7</f>
        <v>803.14200000000017</v>
      </c>
      <c r="G6" s="145">
        <f ca="1">'Simulation 2 Full Runway'!V6</f>
        <v>4665.660100000001</v>
      </c>
      <c r="H6" s="145">
        <f ca="1">'Simulation 2 Full Runway'!V9</f>
        <v>29.160375625000007</v>
      </c>
      <c r="I6" s="145">
        <f ca="1">'Simulation 2 Full Runway'!V10</f>
        <v>113.34479487425976</v>
      </c>
      <c r="J6" s="145">
        <f ca="1">'Simulation 2 Full Runway'!W7</f>
        <v>1600</v>
      </c>
      <c r="K6" s="145">
        <f ca="1">'Simulation 2 Full Runway'!W6</f>
        <v>202250</v>
      </c>
      <c r="L6" s="145">
        <f ca="1">'Simulation 2 Full Runway'!W9</f>
        <v>1264.0625</v>
      </c>
      <c r="M6" s="145">
        <f ca="1">'Simulation 2 Full Runway'!W10</f>
        <v>263.69244729609966</v>
      </c>
      <c r="N6" s="144">
        <f ca="1">'Simulation 2 Full Runway'!T7</f>
        <v>18</v>
      </c>
      <c r="O6" s="144">
        <f ca="1">'Simulation 2 Full Runway'!T6</f>
        <v>456</v>
      </c>
      <c r="P6" s="144">
        <f ca="1">'Simulation 2 Full Runway'!T9</f>
        <v>2.85</v>
      </c>
      <c r="Q6" s="144">
        <f ca="1">'Simulation 2 Full Runway'!T10</f>
        <v>4.5739211533410948</v>
      </c>
      <c r="R6" s="146">
        <f ca="1">'Simulation 2 Full Runway'!P8</f>
        <v>0.61224489795918369</v>
      </c>
      <c r="S6" s="211">
        <f ca="1">'Simulation 2 Full Runway'!U7</f>
        <v>18</v>
      </c>
      <c r="T6" s="211">
        <f ca="1">'Simulation 2 Full Runway'!U6</f>
        <v>483</v>
      </c>
      <c r="U6" s="211">
        <f ca="1">'Simulation 2 Full Runway'!U9</f>
        <v>3.0187499999999998</v>
      </c>
      <c r="V6" s="211">
        <f ca="1">'Simulation 2 Full Runway'!U10</f>
        <v>4.5701683425498985</v>
      </c>
      <c r="W6" s="146">
        <f ca="1">'Simulation 2 Full Runway'!Q8</f>
        <v>0.5892857142857143</v>
      </c>
      <c r="X6" s="146">
        <f ca="1">'Simulation 2 Full Runway'!Q10</f>
        <v>1.2015306122448979</v>
      </c>
      <c r="Y6" s="144">
        <f ca="1">'Simulation 2 Full Runway'!AB14</f>
        <v>29</v>
      </c>
      <c r="Z6" s="144">
        <f ca="1">'Simulation 2 Full Runway'!AA14</f>
        <v>80</v>
      </c>
      <c r="AA6" s="144">
        <f ca="1">'Simulation 2 Full Runway'!Z14</f>
        <v>51</v>
      </c>
      <c r="AB6" s="144">
        <f ca="1">'Simulation 2 Full Runway'!J3</f>
        <v>82</v>
      </c>
      <c r="AC6" s="144">
        <f ca="1">'Simulation 2 Full Runway'!J4</f>
        <v>78</v>
      </c>
      <c r="AD6" s="142">
        <f ca="1">'Simulation 2 Full Runway'!P9</f>
        <v>19.600000000000001</v>
      </c>
      <c r="AF6" s="215" t="s">
        <v>136</v>
      </c>
      <c r="AH6" s="126">
        <f>SUM(K14:K1013)</f>
        <v>203043600</v>
      </c>
    </row>
    <row r="7" spans="1:34">
      <c r="A7" s="170" t="s">
        <v>98</v>
      </c>
      <c r="B7" s="147">
        <f>AVERAGE(B14:B1013)</f>
        <v>8.9009999999999998</v>
      </c>
      <c r="C7" s="147">
        <f>AVERAGE(C14:C1013)</f>
        <v>64.875</v>
      </c>
      <c r="D7" s="147">
        <f t="shared" ref="D7:AD7" si="0">AVERAGE(D14:D1013)</f>
        <v>0.4054687500000001</v>
      </c>
      <c r="E7" s="147">
        <f t="shared" si="0"/>
        <v>1.4127923209810362</v>
      </c>
      <c r="F7" s="148">
        <f t="shared" si="0"/>
        <v>483.13750660000221</v>
      </c>
      <c r="G7" s="148">
        <f t="shared" ref="G7" si="1">AVERAGE(G14:G1013)</f>
        <v>1611.0597203000004</v>
      </c>
      <c r="H7" s="148">
        <f t="shared" si="0"/>
        <v>10.069123251874998</v>
      </c>
      <c r="I7" s="148">
        <f t="shared" si="0"/>
        <v>52.148539208927389</v>
      </c>
      <c r="J7" s="148">
        <f t="shared" si="0"/>
        <v>1600</v>
      </c>
      <c r="K7" s="148">
        <f t="shared" ref="K7" si="2">AVERAGE(K14:K1013)</f>
        <v>203043.6</v>
      </c>
      <c r="L7" s="148">
        <f t="shared" si="0"/>
        <v>1269.0225</v>
      </c>
      <c r="M7" s="148">
        <f t="shared" si="0"/>
        <v>274.98945736710334</v>
      </c>
      <c r="N7" s="147">
        <f t="shared" si="0"/>
        <v>17.082000000000001</v>
      </c>
      <c r="O7" s="147">
        <f t="shared" ref="O7" si="3">AVERAGE(O14:O1013)</f>
        <v>492.19499999999999</v>
      </c>
      <c r="P7" s="147">
        <f t="shared" si="0"/>
        <v>3.0762187499999967</v>
      </c>
      <c r="Q7" s="147">
        <f t="shared" si="0"/>
        <v>4.5161153526306217</v>
      </c>
      <c r="R7" s="160">
        <f t="shared" si="0"/>
        <v>0.59716539941720426</v>
      </c>
      <c r="S7" s="147">
        <f t="shared" ref="S7" si="4">AVERAGE(S14:S1013)</f>
        <v>18.291</v>
      </c>
      <c r="T7" s="147">
        <f t="shared" ref="T7" si="5">AVERAGE(T14:T1013)</f>
        <v>539.25</v>
      </c>
      <c r="U7" s="147">
        <f t="shared" ref="U7:W7" si="6">AVERAGE(U14:U1013)</f>
        <v>3.3703125000000029</v>
      </c>
      <c r="V7" s="147">
        <f t="shared" si="6"/>
        <v>4.7976047699304676</v>
      </c>
      <c r="W7" s="160">
        <f t="shared" si="6"/>
        <v>0.55852374993441622</v>
      </c>
      <c r="X7" s="160">
        <f t="shared" ref="X7" si="7">AVERAGE(X14:X1013)</f>
        <v>1.155689149351619</v>
      </c>
      <c r="Y7" s="147">
        <f t="shared" si="0"/>
        <v>32.216000000000001</v>
      </c>
      <c r="Z7" s="147">
        <f t="shared" si="0"/>
        <v>71.986000000000004</v>
      </c>
      <c r="AA7" s="147">
        <f t="shared" si="0"/>
        <v>55.798000000000002</v>
      </c>
      <c r="AB7" s="147">
        <f t="shared" si="0"/>
        <v>80.043999999999997</v>
      </c>
      <c r="AC7" s="147">
        <f t="shared" si="0"/>
        <v>79.956000000000003</v>
      </c>
      <c r="AD7" s="147">
        <f t="shared" si="0"/>
        <v>20.326900000000009</v>
      </c>
    </row>
    <row r="8" spans="1:34">
      <c r="A8" s="170" t="s">
        <v>99</v>
      </c>
      <c r="B8" s="147">
        <f>MAX(B14:B1013)</f>
        <v>27</v>
      </c>
      <c r="C8" s="147">
        <f>MAX(C14:C1013)</f>
        <v>306</v>
      </c>
      <c r="D8" s="147">
        <f t="shared" ref="D8:AD8" si="8">MAX(D14:D1013)</f>
        <v>1.9125000000000001</v>
      </c>
      <c r="E8" s="147">
        <f t="shared" si="8"/>
        <v>5.6350068222489709</v>
      </c>
      <c r="F8" s="148">
        <f t="shared" si="8"/>
        <v>2141.7120000000004</v>
      </c>
      <c r="G8" s="148">
        <f t="shared" ref="G8" si="9">MAX(G14:G1013)</f>
        <v>8969.9062999999987</v>
      </c>
      <c r="H8" s="148">
        <f t="shared" si="8"/>
        <v>56.061914374999994</v>
      </c>
      <c r="I8" s="148">
        <f t="shared" si="8"/>
        <v>223.79632710227858</v>
      </c>
      <c r="J8" s="148">
        <f t="shared" si="8"/>
        <v>1600</v>
      </c>
      <c r="K8" s="148">
        <f t="shared" ref="K8" si="10">MAX(K14:K1013)</f>
        <v>215300</v>
      </c>
      <c r="L8" s="148">
        <f t="shared" si="8"/>
        <v>1345.625</v>
      </c>
      <c r="M8" s="148">
        <f t="shared" si="8"/>
        <v>304.99236380790268</v>
      </c>
      <c r="N8" s="147">
        <f t="shared" si="8"/>
        <v>18</v>
      </c>
      <c r="O8" s="147">
        <f t="shared" ref="O8" si="11">MAX(O14:O1013)</f>
        <v>696</v>
      </c>
      <c r="P8" s="147">
        <f t="shared" si="8"/>
        <v>4.3499999999999996</v>
      </c>
      <c r="Q8" s="147">
        <f t="shared" si="8"/>
        <v>5.597843250449567</v>
      </c>
      <c r="R8" s="160">
        <f t="shared" si="8"/>
        <v>0.69918699186991862</v>
      </c>
      <c r="S8" s="147">
        <f t="shared" ref="S8" si="12">MAX(S14:S1013)</f>
        <v>24</v>
      </c>
      <c r="T8" s="147">
        <f t="shared" ref="T8" si="13">MAX(T14:T1013)</f>
        <v>669</v>
      </c>
      <c r="U8" s="147">
        <f t="shared" ref="U8:W8" si="14">MAX(U14:U1013)</f>
        <v>4.1812500000000004</v>
      </c>
      <c r="V8" s="147">
        <f t="shared" si="14"/>
        <v>5.7874803883281558</v>
      </c>
      <c r="W8" s="160">
        <f t="shared" si="14"/>
        <v>0.6465968586387435</v>
      </c>
      <c r="X8" s="160">
        <f t="shared" ref="X8" si="15">MAX(X14:X1013)</f>
        <v>1.3224932249322494</v>
      </c>
      <c r="Y8" s="147">
        <f t="shared" si="8"/>
        <v>49</v>
      </c>
      <c r="Z8" s="147">
        <f t="shared" si="8"/>
        <v>94</v>
      </c>
      <c r="AA8" s="147">
        <f t="shared" si="8"/>
        <v>74</v>
      </c>
      <c r="AB8" s="147">
        <f t="shared" si="8"/>
        <v>101</v>
      </c>
      <c r="AC8" s="147">
        <f t="shared" si="8"/>
        <v>101</v>
      </c>
      <c r="AD8" s="147">
        <f t="shared" si="8"/>
        <v>22.85</v>
      </c>
      <c r="AF8" s="45" t="s">
        <v>138</v>
      </c>
      <c r="AH8" s="45">
        <f>365/1000</f>
        <v>0.36499999999999999</v>
      </c>
    </row>
    <row r="9" spans="1:34">
      <c r="A9" s="170" t="s">
        <v>100</v>
      </c>
      <c r="B9" s="147">
        <f>MIN(B14:B1013)</f>
        <v>3</v>
      </c>
      <c r="C9" s="147">
        <f>MIN(C14:C1013)</f>
        <v>3</v>
      </c>
      <c r="D9" s="147">
        <f t="shared" ref="D9:AD9" si="16">MIN(D14:D1013)</f>
        <v>1.8749999999999999E-2</v>
      </c>
      <c r="E9" s="147">
        <f t="shared" si="16"/>
        <v>0.23717082451262844</v>
      </c>
      <c r="F9" s="148">
        <f t="shared" si="16"/>
        <v>23.796800000000005</v>
      </c>
      <c r="G9" s="148">
        <f t="shared" ref="G9" si="17">MIN(G14:G1013)</f>
        <v>26.771400000000007</v>
      </c>
      <c r="H9" s="148">
        <f t="shared" si="16"/>
        <v>0.16732125000000003</v>
      </c>
      <c r="I9" s="148">
        <f t="shared" si="16"/>
        <v>1.8944747721168282</v>
      </c>
      <c r="J9" s="148">
        <f t="shared" si="16"/>
        <v>1600</v>
      </c>
      <c r="K9" s="148">
        <f t="shared" ref="K9" si="18">MIN(K14:K1013)</f>
        <v>193250</v>
      </c>
      <c r="L9" s="148">
        <f t="shared" si="16"/>
        <v>1207.8125</v>
      </c>
      <c r="M9" s="148">
        <f t="shared" si="16"/>
        <v>240.79271599338654</v>
      </c>
      <c r="N9" s="147">
        <f t="shared" si="16"/>
        <v>12</v>
      </c>
      <c r="O9" s="147">
        <f t="shared" ref="O9" si="19">MIN(O14:O1013)</f>
        <v>333</v>
      </c>
      <c r="P9" s="147">
        <f t="shared" si="16"/>
        <v>2.0812499999999998</v>
      </c>
      <c r="Q9" s="147">
        <f t="shared" si="16"/>
        <v>3.3477146527484107</v>
      </c>
      <c r="R9" s="160">
        <f t="shared" si="16"/>
        <v>0.49234135667396067</v>
      </c>
      <c r="S9" s="147">
        <f t="shared" ref="S9" si="20">MIN(S14:S1013)</f>
        <v>12</v>
      </c>
      <c r="T9" s="147">
        <f t="shared" ref="T9" si="21">MIN(T14:T1013)</f>
        <v>393</v>
      </c>
      <c r="U9" s="147">
        <f t="shared" ref="U9:W9" si="22">MIN(U14:U1013)</f>
        <v>2.4562499999999998</v>
      </c>
      <c r="V9" s="147">
        <f t="shared" si="22"/>
        <v>3.9696965332425269</v>
      </c>
      <c r="W9" s="160">
        <f t="shared" si="22"/>
        <v>0.49299065420560745</v>
      </c>
      <c r="X9" s="160">
        <f t="shared" ref="X9" si="23">MIN(X14:X1013)</f>
        <v>1.0087527352297594</v>
      </c>
      <c r="Y9" s="147">
        <f t="shared" si="16"/>
        <v>18</v>
      </c>
      <c r="Z9" s="147">
        <f t="shared" si="16"/>
        <v>55</v>
      </c>
      <c r="AA9" s="147">
        <f t="shared" si="16"/>
        <v>39</v>
      </c>
      <c r="AB9" s="147">
        <f t="shared" si="16"/>
        <v>59</v>
      </c>
      <c r="AC9" s="147">
        <f t="shared" si="16"/>
        <v>59</v>
      </c>
      <c r="AD9" s="147">
        <f t="shared" si="16"/>
        <v>17.8</v>
      </c>
      <c r="AF9" s="45" t="s">
        <v>137</v>
      </c>
      <c r="AH9">
        <f>AH4*$AH$8</f>
        <v>23679.375</v>
      </c>
    </row>
    <row r="10" spans="1:34" ht="13" thickBot="1">
      <c r="A10" s="171" t="s">
        <v>101</v>
      </c>
      <c r="B10" s="149">
        <f>STDEV(B14:B1013)</f>
        <v>3.1104459284600763</v>
      </c>
      <c r="C10" s="149">
        <f>STDEV(C14:C1013)</f>
        <v>36.929001152564716</v>
      </c>
      <c r="D10" s="149">
        <f t="shared" ref="D10:AD10" si="24">STDEV(D14:D1013)</f>
        <v>0.2308062572035289</v>
      </c>
      <c r="E10" s="149">
        <f t="shared" si="24"/>
        <v>0.53490507453468006</v>
      </c>
      <c r="F10" s="150">
        <f t="shared" si="24"/>
        <v>287.9739146002284</v>
      </c>
      <c r="G10" s="150">
        <f t="shared" ref="G10" si="25">STDEV(G14:G1013)</f>
        <v>1138.0152889479627</v>
      </c>
      <c r="H10" s="150">
        <f t="shared" si="24"/>
        <v>7.1125955559247647</v>
      </c>
      <c r="I10" s="150">
        <f t="shared" si="24"/>
        <v>31.060428397071302</v>
      </c>
      <c r="J10" s="150">
        <f t="shared" si="24"/>
        <v>0</v>
      </c>
      <c r="K10" s="150">
        <f t="shared" ref="K10" si="26">STDEV(K14:K1013)</f>
        <v>3447.3668760922783</v>
      </c>
      <c r="L10" s="150">
        <f t="shared" si="24"/>
        <v>21.54604297557686</v>
      </c>
      <c r="M10" s="150">
        <f t="shared" si="24"/>
        <v>9.4640857993379637</v>
      </c>
      <c r="N10" s="149">
        <f t="shared" si="24"/>
        <v>1.4025844870250344</v>
      </c>
      <c r="O10" s="149">
        <f t="shared" ref="O10" si="27">STDEV(O14:O1013)</f>
        <v>47.511475617110797</v>
      </c>
      <c r="P10" s="149">
        <f t="shared" si="24"/>
        <v>0.29694672260694249</v>
      </c>
      <c r="Q10" s="149">
        <f t="shared" si="24"/>
        <v>0.27990719985254614</v>
      </c>
      <c r="R10" s="161">
        <f t="shared" si="24"/>
        <v>2.7183432270763318E-2</v>
      </c>
      <c r="S10" s="149">
        <f t="shared" ref="S10" si="28">STDEV(S14:S1013)</f>
        <v>2.1044590154592617</v>
      </c>
      <c r="T10" s="149">
        <f t="shared" ref="T10" si="29">STDEV(T14:T1013)</f>
        <v>46.709905965601294</v>
      </c>
      <c r="U10" s="149">
        <f t="shared" ref="U10:W10" si="30">STDEV(U14:U1013)</f>
        <v>0.29193691228500834</v>
      </c>
      <c r="V10" s="149">
        <f t="shared" si="30"/>
        <v>0.26873714566102547</v>
      </c>
      <c r="W10" s="161">
        <f t="shared" si="30"/>
        <v>2.5456128237691514E-2</v>
      </c>
      <c r="X10" s="161">
        <f t="shared" ref="X10" si="31">STDEV(X14:X1013)</f>
        <v>4.7097624051724948E-2</v>
      </c>
      <c r="Y10" s="149">
        <f t="shared" si="24"/>
        <v>4.9241843580020062</v>
      </c>
      <c r="Z10" s="149">
        <f t="shared" si="24"/>
        <v>6.0680000514687391</v>
      </c>
      <c r="AA10" s="149">
        <f t="shared" si="24"/>
        <v>5.9649624287816581</v>
      </c>
      <c r="AB10" s="149">
        <f t="shared" si="24"/>
        <v>6.2208329637406878</v>
      </c>
      <c r="AC10" s="149">
        <f t="shared" si="24"/>
        <v>6.2208329637406878</v>
      </c>
      <c r="AD10" s="149">
        <f t="shared" si="24"/>
        <v>0.70978178349418053</v>
      </c>
      <c r="AF10" t="s">
        <v>135</v>
      </c>
      <c r="AH10" s="124">
        <f t="shared" ref="AH10:AH11" si="32">AH5*$AH$8</f>
        <v>588036.79790950008</v>
      </c>
    </row>
    <row r="11" spans="1:34">
      <c r="A11" s="3" t="s">
        <v>102</v>
      </c>
      <c r="B11" s="240" t="s">
        <v>84</v>
      </c>
      <c r="C11" s="241"/>
      <c r="D11" s="241"/>
      <c r="E11" s="242"/>
      <c r="F11" s="240" t="s">
        <v>85</v>
      </c>
      <c r="G11" s="241"/>
      <c r="H11" s="241"/>
      <c r="I11" s="242"/>
      <c r="J11" s="208"/>
      <c r="K11" s="209"/>
      <c r="L11" s="135" t="s">
        <v>64</v>
      </c>
      <c r="M11" s="136"/>
      <c r="N11" s="240" t="s">
        <v>86</v>
      </c>
      <c r="O11" s="241"/>
      <c r="P11" s="241"/>
      <c r="Q11" s="242"/>
      <c r="R11" s="137" t="s">
        <v>87</v>
      </c>
      <c r="S11" s="240" t="s">
        <v>129</v>
      </c>
      <c r="T11" s="241"/>
      <c r="U11" s="241"/>
      <c r="V11" s="242"/>
      <c r="W11" s="210" t="s">
        <v>128</v>
      </c>
      <c r="X11" s="210" t="s">
        <v>130</v>
      </c>
      <c r="Y11" s="240" t="s">
        <v>88</v>
      </c>
      <c r="Z11" s="241"/>
      <c r="AA11" s="242"/>
      <c r="AB11" s="241" t="s">
        <v>40</v>
      </c>
      <c r="AC11" s="241"/>
      <c r="AD11" s="135" t="s">
        <v>89</v>
      </c>
      <c r="AF11" s="215" t="s">
        <v>136</v>
      </c>
      <c r="AH11" s="124">
        <f t="shared" si="32"/>
        <v>74110914</v>
      </c>
    </row>
    <row r="12" spans="1:34" ht="13" thickBot="1">
      <c r="A12" s="139" t="s">
        <v>103</v>
      </c>
      <c r="B12" s="138" t="s">
        <v>90</v>
      </c>
      <c r="C12" s="139" t="s">
        <v>127</v>
      </c>
      <c r="D12" s="139" t="s">
        <v>91</v>
      </c>
      <c r="E12" s="140" t="s">
        <v>92</v>
      </c>
      <c r="F12" s="138" t="s">
        <v>90</v>
      </c>
      <c r="G12" s="139" t="s">
        <v>127</v>
      </c>
      <c r="H12" s="139" t="s">
        <v>91</v>
      </c>
      <c r="I12" s="140" t="s">
        <v>92</v>
      </c>
      <c r="J12" s="138" t="s">
        <v>90</v>
      </c>
      <c r="K12" s="139" t="s">
        <v>127</v>
      </c>
      <c r="L12" s="139" t="s">
        <v>93</v>
      </c>
      <c r="M12" s="140" t="s">
        <v>92</v>
      </c>
      <c r="N12" s="138" t="s">
        <v>90</v>
      </c>
      <c r="O12" s="139" t="s">
        <v>127</v>
      </c>
      <c r="P12" s="139" t="s">
        <v>91</v>
      </c>
      <c r="Q12" s="140" t="s">
        <v>92</v>
      </c>
      <c r="R12" s="141" t="s">
        <v>94</v>
      </c>
      <c r="S12" s="138" t="s">
        <v>90</v>
      </c>
      <c r="T12" s="139" t="s">
        <v>127</v>
      </c>
      <c r="U12" s="139" t="s">
        <v>91</v>
      </c>
      <c r="V12" s="140" t="s">
        <v>92</v>
      </c>
      <c r="W12" s="141" t="s">
        <v>94</v>
      </c>
      <c r="X12" s="138" t="s">
        <v>94</v>
      </c>
      <c r="Y12" s="138" t="s">
        <v>15</v>
      </c>
      <c r="Z12" s="139" t="s">
        <v>13</v>
      </c>
      <c r="AA12" s="140" t="s">
        <v>11</v>
      </c>
      <c r="AB12" s="139" t="s">
        <v>95</v>
      </c>
      <c r="AC12" s="139" t="s">
        <v>21</v>
      </c>
      <c r="AD12" s="151" t="s">
        <v>96</v>
      </c>
    </row>
    <row r="13" spans="1:34" s="154" customFormat="1" ht="11.7" thickTop="1">
      <c r="A13" s="152"/>
      <c r="B13" s="191">
        <f ca="1">B6</f>
        <v>9</v>
      </c>
      <c r="C13" s="191">
        <f ca="1">C6</f>
        <v>141</v>
      </c>
      <c r="D13" s="191">
        <f t="shared" ref="D13:AD13" ca="1" si="33">D6</f>
        <v>0.88124999999999998</v>
      </c>
      <c r="E13" s="191">
        <f t="shared" ca="1" si="33"/>
        <v>2.195970795764155</v>
      </c>
      <c r="F13" s="192">
        <f t="shared" ca="1" si="33"/>
        <v>803.14200000000017</v>
      </c>
      <c r="G13" s="192">
        <f ca="1">G6</f>
        <v>4665.660100000001</v>
      </c>
      <c r="H13" s="192">
        <f t="shared" ca="1" si="33"/>
        <v>29.160375625000007</v>
      </c>
      <c r="I13" s="192">
        <f t="shared" ca="1" si="33"/>
        <v>113.34479487425976</v>
      </c>
      <c r="J13" s="192">
        <f t="shared" ca="1" si="33"/>
        <v>1600</v>
      </c>
      <c r="K13" s="192">
        <f ca="1">K6</f>
        <v>202250</v>
      </c>
      <c r="L13" s="192">
        <f t="shared" ca="1" si="33"/>
        <v>1264.0625</v>
      </c>
      <c r="M13" s="192">
        <f t="shared" ca="1" si="33"/>
        <v>263.69244729609966</v>
      </c>
      <c r="N13" s="193">
        <f t="shared" ca="1" si="33"/>
        <v>18</v>
      </c>
      <c r="O13" s="193">
        <f ca="1">O6</f>
        <v>456</v>
      </c>
      <c r="P13" s="193">
        <f t="shared" ca="1" si="33"/>
        <v>2.85</v>
      </c>
      <c r="Q13" s="193">
        <f t="shared" ca="1" si="33"/>
        <v>4.5739211533410948</v>
      </c>
      <c r="R13" s="194">
        <f t="shared" ca="1" si="33"/>
        <v>0.61224489795918369</v>
      </c>
      <c r="S13" s="214">
        <f ca="1">S6</f>
        <v>18</v>
      </c>
      <c r="T13" s="214">
        <f t="shared" ref="T13:X13" ca="1" si="34">T6</f>
        <v>483</v>
      </c>
      <c r="U13" s="214">
        <f t="shared" ca="1" si="34"/>
        <v>3.0187499999999998</v>
      </c>
      <c r="V13" s="214">
        <f t="shared" ca="1" si="34"/>
        <v>4.5701683425498985</v>
      </c>
      <c r="W13" s="194">
        <f t="shared" ca="1" si="34"/>
        <v>0.5892857142857143</v>
      </c>
      <c r="X13" s="194">
        <f t="shared" ca="1" si="34"/>
        <v>1.2015306122448979</v>
      </c>
      <c r="Y13" s="195">
        <f t="shared" ca="1" si="33"/>
        <v>29</v>
      </c>
      <c r="Z13" s="195">
        <f t="shared" ca="1" si="33"/>
        <v>80</v>
      </c>
      <c r="AA13" s="195">
        <f t="shared" ca="1" si="33"/>
        <v>51</v>
      </c>
      <c r="AB13" s="195">
        <f t="shared" ca="1" si="33"/>
        <v>82</v>
      </c>
      <c r="AC13" s="195">
        <f t="shared" ca="1" si="33"/>
        <v>78</v>
      </c>
      <c r="AD13" s="196">
        <f t="shared" ca="1" si="33"/>
        <v>19.600000000000001</v>
      </c>
    </row>
    <row r="14" spans="1:34" s="154" customFormat="1" ht="11.35">
      <c r="A14" s="152">
        <v>1</v>
      </c>
      <c r="B14" s="152">
        <f t="dataTable" ref="B14:AD1013" dt2D="0" dtr="0" r1="A13" ca="1"/>
        <v>3</v>
      </c>
      <c r="C14" s="152">
        <v>12</v>
      </c>
      <c r="D14" s="153">
        <v>7.4999999999999997E-2</v>
      </c>
      <c r="E14" s="153">
        <v>0.46984541817616149</v>
      </c>
      <c r="F14" s="155">
        <v>267.71400000000006</v>
      </c>
      <c r="G14" s="155">
        <v>333.15520000000004</v>
      </c>
      <c r="H14" s="155">
        <v>2.0822200000000004</v>
      </c>
      <c r="I14" s="155">
        <v>21.454166524848965</v>
      </c>
      <c r="J14" s="155">
        <v>1600</v>
      </c>
      <c r="K14" s="155">
        <v>199700</v>
      </c>
      <c r="L14" s="155">
        <v>1248.125</v>
      </c>
      <c r="M14" s="155">
        <v>293.90493371648779</v>
      </c>
      <c r="N14" s="156">
        <v>18</v>
      </c>
      <c r="O14" s="156">
        <v>567</v>
      </c>
      <c r="P14" s="156">
        <v>3.5437500000000002</v>
      </c>
      <c r="Q14" s="156">
        <v>4.8743286910793415</v>
      </c>
      <c r="R14" s="158">
        <v>0.55106888361045137</v>
      </c>
      <c r="S14" s="158">
        <v>18</v>
      </c>
      <c r="T14" s="158">
        <v>597</v>
      </c>
      <c r="U14" s="158">
        <v>3.7312500000000002</v>
      </c>
      <c r="V14" s="158">
        <v>4.8379031205444356</v>
      </c>
      <c r="W14" s="158">
        <v>0.52731591448931125</v>
      </c>
      <c r="X14" s="158">
        <v>1.0783847980997625</v>
      </c>
      <c r="Y14" s="159">
        <v>42</v>
      </c>
      <c r="Z14" s="159">
        <v>62</v>
      </c>
      <c r="AA14" s="159">
        <v>56</v>
      </c>
      <c r="AB14" s="159">
        <v>82</v>
      </c>
      <c r="AC14" s="159">
        <v>78</v>
      </c>
      <c r="AD14" s="157">
        <v>21.05</v>
      </c>
    </row>
    <row r="15" spans="1:34" s="154" customFormat="1" ht="11.35">
      <c r="A15" s="152">
        <v>2</v>
      </c>
      <c r="B15" s="152">
        <v>9</v>
      </c>
      <c r="C15" s="152">
        <v>60</v>
      </c>
      <c r="D15" s="153">
        <v>0.375</v>
      </c>
      <c r="E15" s="153">
        <v>1.2922117940781677</v>
      </c>
      <c r="F15" s="155">
        <v>267.71400000000006</v>
      </c>
      <c r="G15" s="155">
        <v>1005.4148000000001</v>
      </c>
      <c r="H15" s="155">
        <v>6.2838425000000004</v>
      </c>
      <c r="I15" s="155">
        <v>31.999163681865369</v>
      </c>
      <c r="J15" s="155">
        <v>1600</v>
      </c>
      <c r="K15" s="155">
        <v>201350</v>
      </c>
      <c r="L15" s="155">
        <v>1258.4375</v>
      </c>
      <c r="M15" s="155">
        <v>279.04948023851188</v>
      </c>
      <c r="N15" s="156">
        <v>15</v>
      </c>
      <c r="O15" s="156">
        <v>513</v>
      </c>
      <c r="P15" s="156">
        <v>3.2062499999999998</v>
      </c>
      <c r="Q15" s="156">
        <v>4.7953028314469375</v>
      </c>
      <c r="R15" s="158">
        <v>0.57673267326732669</v>
      </c>
      <c r="S15" s="158">
        <v>18</v>
      </c>
      <c r="T15" s="158">
        <v>519</v>
      </c>
      <c r="U15" s="158">
        <v>3.2437499999999999</v>
      </c>
      <c r="V15" s="158">
        <v>4.5636613280326941</v>
      </c>
      <c r="W15" s="158">
        <v>0.57178217821782173</v>
      </c>
      <c r="X15" s="158">
        <v>1.1485148514851484</v>
      </c>
      <c r="Y15" s="159">
        <v>35</v>
      </c>
      <c r="Z15" s="159">
        <v>71</v>
      </c>
      <c r="AA15" s="159">
        <v>54</v>
      </c>
      <c r="AB15" s="159">
        <v>86</v>
      </c>
      <c r="AC15" s="159">
        <v>74</v>
      </c>
      <c r="AD15" s="157">
        <v>20.2</v>
      </c>
    </row>
    <row r="16" spans="1:34" s="154" customFormat="1" ht="11.35">
      <c r="A16" s="152">
        <v>3</v>
      </c>
      <c r="B16" s="152">
        <v>6</v>
      </c>
      <c r="C16" s="152">
        <v>54</v>
      </c>
      <c r="D16" s="153">
        <v>0.33750000000000002</v>
      </c>
      <c r="E16" s="153">
        <v>1.1649358229954616</v>
      </c>
      <c r="F16" s="155">
        <v>535.42800000000011</v>
      </c>
      <c r="G16" s="155">
        <v>1780.2981000000004</v>
      </c>
      <c r="H16" s="155">
        <v>11.126863125000003</v>
      </c>
      <c r="I16" s="155">
        <v>63.843616338102841</v>
      </c>
      <c r="J16" s="155">
        <v>1600</v>
      </c>
      <c r="K16" s="155">
        <v>199700</v>
      </c>
      <c r="L16" s="155">
        <v>1248.125</v>
      </c>
      <c r="M16" s="155">
        <v>270.50427518448163</v>
      </c>
      <c r="N16" s="156">
        <v>18</v>
      </c>
      <c r="O16" s="156">
        <v>528</v>
      </c>
      <c r="P16" s="156">
        <v>3.3</v>
      </c>
      <c r="Q16" s="156">
        <v>4.6767187336002518</v>
      </c>
      <c r="R16" s="158">
        <v>0.57692307692307687</v>
      </c>
      <c r="S16" s="158">
        <v>18</v>
      </c>
      <c r="T16" s="158">
        <v>564</v>
      </c>
      <c r="U16" s="158">
        <v>3.5249999999999999</v>
      </c>
      <c r="V16" s="158">
        <v>5.1639168986195987</v>
      </c>
      <c r="W16" s="158">
        <v>0.54807692307692313</v>
      </c>
      <c r="X16" s="158">
        <v>1.125</v>
      </c>
      <c r="Y16" s="159">
        <v>34</v>
      </c>
      <c r="Z16" s="159">
        <v>77</v>
      </c>
      <c r="AA16" s="159">
        <v>49</v>
      </c>
      <c r="AB16" s="159">
        <v>80</v>
      </c>
      <c r="AC16" s="159">
        <v>80</v>
      </c>
      <c r="AD16" s="157">
        <v>20.8</v>
      </c>
    </row>
    <row r="17" spans="1:30" s="154" customFormat="1" ht="11.35">
      <c r="A17" s="152">
        <v>4</v>
      </c>
      <c r="B17" s="152">
        <v>9</v>
      </c>
      <c r="C17" s="152">
        <v>54</v>
      </c>
      <c r="D17" s="153">
        <v>0.33750000000000002</v>
      </c>
      <c r="E17" s="153">
        <v>1.4269971109700892</v>
      </c>
      <c r="F17" s="155">
        <v>803.14200000000017</v>
      </c>
      <c r="G17" s="155">
        <v>1774.3489000000004</v>
      </c>
      <c r="H17" s="155">
        <v>11.089680625000003</v>
      </c>
      <c r="I17" s="155">
        <v>77.00118545403771</v>
      </c>
      <c r="J17" s="155">
        <v>1600</v>
      </c>
      <c r="K17" s="155">
        <v>205500</v>
      </c>
      <c r="L17" s="155">
        <v>1284.375</v>
      </c>
      <c r="M17" s="155">
        <v>276.27278357340271</v>
      </c>
      <c r="N17" s="156">
        <v>15</v>
      </c>
      <c r="O17" s="156">
        <v>480</v>
      </c>
      <c r="P17" s="156">
        <v>3</v>
      </c>
      <c r="Q17" s="156">
        <v>4.2426406871192848</v>
      </c>
      <c r="R17" s="158">
        <v>0.59798994974874364</v>
      </c>
      <c r="S17" s="158">
        <v>18</v>
      </c>
      <c r="T17" s="158">
        <v>534</v>
      </c>
      <c r="U17" s="158">
        <v>3.3374999999999999</v>
      </c>
      <c r="V17" s="158">
        <v>4.5389820985068932</v>
      </c>
      <c r="W17" s="158">
        <v>0.55276381909547734</v>
      </c>
      <c r="X17" s="158">
        <v>1.1507537688442211</v>
      </c>
      <c r="Y17" s="159">
        <v>30</v>
      </c>
      <c r="Z17" s="159">
        <v>70</v>
      </c>
      <c r="AA17" s="159">
        <v>60</v>
      </c>
      <c r="AB17" s="159">
        <v>67</v>
      </c>
      <c r="AC17" s="159">
        <v>93</v>
      </c>
      <c r="AD17" s="157">
        <v>19.899999999999999</v>
      </c>
    </row>
    <row r="18" spans="1:30" s="154" customFormat="1" ht="11.35">
      <c r="A18" s="152">
        <v>5</v>
      </c>
      <c r="B18" s="152">
        <v>9</v>
      </c>
      <c r="C18" s="152">
        <v>135</v>
      </c>
      <c r="D18" s="153">
        <v>0.84375</v>
      </c>
      <c r="E18" s="153">
        <v>2.0235931521140853</v>
      </c>
      <c r="F18" s="155">
        <v>803.14200000000017</v>
      </c>
      <c r="G18" s="155">
        <v>2611.6988000000001</v>
      </c>
      <c r="H18" s="155">
        <v>16.323117500000002</v>
      </c>
      <c r="I18" s="155">
        <v>71.223575646043059</v>
      </c>
      <c r="J18" s="155">
        <v>1600</v>
      </c>
      <c r="K18" s="155">
        <v>204200</v>
      </c>
      <c r="L18" s="155">
        <v>1276.25</v>
      </c>
      <c r="M18" s="155">
        <v>266.58508972351228</v>
      </c>
      <c r="N18" s="156">
        <v>15</v>
      </c>
      <c r="O18" s="156">
        <v>456</v>
      </c>
      <c r="P18" s="156">
        <v>2.85</v>
      </c>
      <c r="Q18" s="156">
        <v>4.4357041941627724</v>
      </c>
      <c r="R18" s="158">
        <v>0.61025641025641031</v>
      </c>
      <c r="S18" s="158">
        <v>18</v>
      </c>
      <c r="T18" s="158">
        <v>495</v>
      </c>
      <c r="U18" s="158">
        <v>3.09375</v>
      </c>
      <c r="V18" s="158">
        <v>4.8691002035748685</v>
      </c>
      <c r="W18" s="158">
        <v>0.57692307692307687</v>
      </c>
      <c r="X18" s="158">
        <v>1.1871794871794872</v>
      </c>
      <c r="Y18" s="159">
        <v>28</v>
      </c>
      <c r="Z18" s="159">
        <v>77</v>
      </c>
      <c r="AA18" s="159">
        <v>55</v>
      </c>
      <c r="AB18" s="159">
        <v>84</v>
      </c>
      <c r="AC18" s="159">
        <v>76</v>
      </c>
      <c r="AD18" s="157">
        <v>19.5</v>
      </c>
    </row>
    <row r="19" spans="1:30" s="154" customFormat="1" ht="11.35">
      <c r="A19" s="152">
        <v>6</v>
      </c>
      <c r="B19" s="152">
        <v>6</v>
      </c>
      <c r="C19" s="152">
        <v>18</v>
      </c>
      <c r="D19" s="153">
        <v>0.1125</v>
      </c>
      <c r="E19" s="153">
        <v>0.66339606542595764</v>
      </c>
      <c r="F19" s="155">
        <v>267.71400000000006</v>
      </c>
      <c r="G19" s="155">
        <v>609.79300000000023</v>
      </c>
      <c r="H19" s="155">
        <v>3.8112062500000015</v>
      </c>
      <c r="I19" s="155">
        <v>30.053417906594063</v>
      </c>
      <c r="J19" s="155">
        <v>1600</v>
      </c>
      <c r="K19" s="155">
        <v>201800</v>
      </c>
      <c r="L19" s="155">
        <v>1261.25</v>
      </c>
      <c r="M19" s="155">
        <v>259.04699556634444</v>
      </c>
      <c r="N19" s="156">
        <v>18</v>
      </c>
      <c r="O19" s="156">
        <v>525</v>
      </c>
      <c r="P19" s="156">
        <v>3.28125</v>
      </c>
      <c r="Q19" s="156">
        <v>4.5115810097511462</v>
      </c>
      <c r="R19" s="158">
        <v>0.58628841607565008</v>
      </c>
      <c r="S19" s="158">
        <v>18</v>
      </c>
      <c r="T19" s="158">
        <v>588</v>
      </c>
      <c r="U19" s="158">
        <v>3.6749999999999998</v>
      </c>
      <c r="V19" s="158">
        <v>4.909943703324033</v>
      </c>
      <c r="W19" s="158">
        <v>0.53664302600472802</v>
      </c>
      <c r="X19" s="158">
        <v>1.122931442080378</v>
      </c>
      <c r="Y19" s="159">
        <v>28</v>
      </c>
      <c r="Z19" s="159">
        <v>83</v>
      </c>
      <c r="AA19" s="159">
        <v>49</v>
      </c>
      <c r="AB19" s="159">
        <v>77</v>
      </c>
      <c r="AC19" s="159">
        <v>83</v>
      </c>
      <c r="AD19" s="157">
        <v>21.15</v>
      </c>
    </row>
    <row r="20" spans="1:30" s="154" customFormat="1" ht="11.35">
      <c r="A20" s="152">
        <v>7</v>
      </c>
      <c r="B20" s="152">
        <v>6</v>
      </c>
      <c r="C20" s="152">
        <v>45</v>
      </c>
      <c r="D20" s="153">
        <v>0.28125</v>
      </c>
      <c r="E20" s="153">
        <v>1.2036207169157065</v>
      </c>
      <c r="F20" s="155">
        <v>267.71400000000006</v>
      </c>
      <c r="G20" s="155">
        <v>629.12790000000018</v>
      </c>
      <c r="H20" s="155">
        <v>3.932049375000001</v>
      </c>
      <c r="I20" s="155">
        <v>24.329485470969953</v>
      </c>
      <c r="J20" s="155">
        <v>1600</v>
      </c>
      <c r="K20" s="155">
        <v>202900</v>
      </c>
      <c r="L20" s="155">
        <v>1268.125</v>
      </c>
      <c r="M20" s="155">
        <v>280.86162912897362</v>
      </c>
      <c r="N20" s="156">
        <v>15</v>
      </c>
      <c r="O20" s="156">
        <v>471</v>
      </c>
      <c r="P20" s="156">
        <v>2.9437500000000001</v>
      </c>
      <c r="Q20" s="156">
        <v>4.3542025893014262</v>
      </c>
      <c r="R20" s="158">
        <v>0.61330049261083752</v>
      </c>
      <c r="S20" s="158">
        <v>15</v>
      </c>
      <c r="T20" s="158">
        <v>525</v>
      </c>
      <c r="U20" s="158">
        <v>3.28125</v>
      </c>
      <c r="V20" s="158">
        <v>4.5985667373363031</v>
      </c>
      <c r="W20" s="158">
        <v>0.56896551724137934</v>
      </c>
      <c r="X20" s="158">
        <v>1.1822660098522169</v>
      </c>
      <c r="Y20" s="159">
        <v>34</v>
      </c>
      <c r="Z20" s="159">
        <v>69</v>
      </c>
      <c r="AA20" s="159">
        <v>57</v>
      </c>
      <c r="AB20" s="159">
        <v>86</v>
      </c>
      <c r="AC20" s="159">
        <v>74</v>
      </c>
      <c r="AD20" s="157">
        <v>20.3</v>
      </c>
    </row>
    <row r="21" spans="1:30" s="154" customFormat="1" ht="11.35">
      <c r="A21" s="152">
        <v>8</v>
      </c>
      <c r="B21" s="152">
        <v>9</v>
      </c>
      <c r="C21" s="152">
        <v>63</v>
      </c>
      <c r="D21" s="153">
        <v>0.39374999999999999</v>
      </c>
      <c r="E21" s="153">
        <v>1.3083999302042517</v>
      </c>
      <c r="F21" s="155">
        <v>535.42800000000011</v>
      </c>
      <c r="G21" s="155">
        <v>1405.4985000000001</v>
      </c>
      <c r="H21" s="155">
        <v>8.7843656250000013</v>
      </c>
      <c r="I21" s="155">
        <v>49.523449882980508</v>
      </c>
      <c r="J21" s="155">
        <v>1600</v>
      </c>
      <c r="K21" s="155">
        <v>200300</v>
      </c>
      <c r="L21" s="155">
        <v>1251.875</v>
      </c>
      <c r="M21" s="155">
        <v>284.44404010224144</v>
      </c>
      <c r="N21" s="156">
        <v>15</v>
      </c>
      <c r="O21" s="156">
        <v>501</v>
      </c>
      <c r="P21" s="156">
        <v>3.1312500000000001</v>
      </c>
      <c r="Q21" s="156">
        <v>4.4807370729581013</v>
      </c>
      <c r="R21" s="158">
        <v>0.59367396593673971</v>
      </c>
      <c r="S21" s="158">
        <v>18</v>
      </c>
      <c r="T21" s="158">
        <v>567</v>
      </c>
      <c r="U21" s="158">
        <v>3.5437500000000002</v>
      </c>
      <c r="V21" s="158">
        <v>4.9320500731975843</v>
      </c>
      <c r="W21" s="158">
        <v>0.54014598540145986</v>
      </c>
      <c r="X21" s="158">
        <v>1.1338199513381997</v>
      </c>
      <c r="Y21" s="159">
        <v>38</v>
      </c>
      <c r="Z21" s="159">
        <v>68</v>
      </c>
      <c r="AA21" s="159">
        <v>54</v>
      </c>
      <c r="AB21" s="159">
        <v>74</v>
      </c>
      <c r="AC21" s="159">
        <v>86</v>
      </c>
      <c r="AD21" s="157">
        <v>20.55</v>
      </c>
    </row>
    <row r="22" spans="1:30" s="154" customFormat="1" ht="11.35">
      <c r="A22" s="152">
        <v>9</v>
      </c>
      <c r="B22" s="152">
        <v>6</v>
      </c>
      <c r="C22" s="152">
        <v>36</v>
      </c>
      <c r="D22" s="153">
        <v>0.22500000000000001</v>
      </c>
      <c r="E22" s="153">
        <v>0.98383155484152207</v>
      </c>
      <c r="F22" s="155">
        <v>267.71400000000006</v>
      </c>
      <c r="G22" s="155">
        <v>572.61050000000012</v>
      </c>
      <c r="H22" s="155">
        <v>3.5788156250000007</v>
      </c>
      <c r="I22" s="155">
        <v>23.3906979981858</v>
      </c>
      <c r="J22" s="155">
        <v>1600</v>
      </c>
      <c r="K22" s="155">
        <v>200050</v>
      </c>
      <c r="L22" s="155">
        <v>1250.3125</v>
      </c>
      <c r="M22" s="155">
        <v>268.67347528320454</v>
      </c>
      <c r="N22" s="156">
        <v>18</v>
      </c>
      <c r="O22" s="156">
        <v>471</v>
      </c>
      <c r="P22" s="156">
        <v>2.9437500000000001</v>
      </c>
      <c r="Q22" s="156">
        <v>4.2489316082187951</v>
      </c>
      <c r="R22" s="158">
        <v>0.60050890585241734</v>
      </c>
      <c r="S22" s="158">
        <v>21</v>
      </c>
      <c r="T22" s="158">
        <v>513</v>
      </c>
      <c r="U22" s="158">
        <v>3.2062499999999998</v>
      </c>
      <c r="V22" s="158">
        <v>4.8070923428256327</v>
      </c>
      <c r="W22" s="158">
        <v>0.56488549618320605</v>
      </c>
      <c r="X22" s="158">
        <v>1.1653944020356235</v>
      </c>
      <c r="Y22" s="159">
        <v>33</v>
      </c>
      <c r="Z22" s="159">
        <v>78</v>
      </c>
      <c r="AA22" s="159">
        <v>49</v>
      </c>
      <c r="AB22" s="159">
        <v>84</v>
      </c>
      <c r="AC22" s="159">
        <v>76</v>
      </c>
      <c r="AD22" s="157">
        <v>19.649999999999999</v>
      </c>
    </row>
    <row r="23" spans="1:30" s="154" customFormat="1" ht="11.35">
      <c r="A23" s="152">
        <v>10</v>
      </c>
      <c r="B23" s="152">
        <v>12</v>
      </c>
      <c r="C23" s="152">
        <v>114</v>
      </c>
      <c r="D23" s="153">
        <v>0.71250000000000002</v>
      </c>
      <c r="E23" s="153">
        <v>2.0324026120231418</v>
      </c>
      <c r="F23" s="155">
        <v>803.14200000000017</v>
      </c>
      <c r="G23" s="155">
        <v>2645.9067000000009</v>
      </c>
      <c r="H23" s="155">
        <v>16.536916875000006</v>
      </c>
      <c r="I23" s="155">
        <v>74.325397692798177</v>
      </c>
      <c r="J23" s="155">
        <v>1600</v>
      </c>
      <c r="K23" s="155">
        <v>207250</v>
      </c>
      <c r="L23" s="155">
        <v>1295.3125</v>
      </c>
      <c r="M23" s="155">
        <v>265.51225409662675</v>
      </c>
      <c r="N23" s="156">
        <v>18</v>
      </c>
      <c r="O23" s="156">
        <v>486</v>
      </c>
      <c r="P23" s="156">
        <v>3.0375000000000001</v>
      </c>
      <c r="Q23" s="156">
        <v>4.6009125427913853</v>
      </c>
      <c r="R23" s="158">
        <v>0.59801488833746896</v>
      </c>
      <c r="S23" s="158">
        <v>18</v>
      </c>
      <c r="T23" s="158">
        <v>510</v>
      </c>
      <c r="U23" s="158">
        <v>3.1875</v>
      </c>
      <c r="V23" s="158">
        <v>4.8488960035074156</v>
      </c>
      <c r="W23" s="158">
        <v>0.57816377171215882</v>
      </c>
      <c r="X23" s="158">
        <v>1.1761786600496278</v>
      </c>
      <c r="Y23" s="159">
        <v>25</v>
      </c>
      <c r="Z23" s="159">
        <v>75</v>
      </c>
      <c r="AA23" s="159">
        <v>60</v>
      </c>
      <c r="AB23" s="159">
        <v>85</v>
      </c>
      <c r="AC23" s="159">
        <v>75</v>
      </c>
      <c r="AD23" s="157">
        <v>20.149999999999999</v>
      </c>
    </row>
    <row r="24" spans="1:30" s="154" customFormat="1" ht="11.35">
      <c r="A24" s="152">
        <v>11</v>
      </c>
      <c r="B24" s="152">
        <v>6</v>
      </c>
      <c r="C24" s="152">
        <v>51</v>
      </c>
      <c r="D24" s="153">
        <v>0.31874999999999998</v>
      </c>
      <c r="E24" s="153">
        <v>1.1457983127867251</v>
      </c>
      <c r="F24" s="155">
        <v>535.42800000000011</v>
      </c>
      <c r="G24" s="155">
        <v>1994.4693000000002</v>
      </c>
      <c r="H24" s="155">
        <v>12.465433125000001</v>
      </c>
      <c r="I24" s="155">
        <v>73.459979887637914</v>
      </c>
      <c r="J24" s="155">
        <v>1600</v>
      </c>
      <c r="K24" s="155">
        <v>206400</v>
      </c>
      <c r="L24" s="155">
        <v>1290</v>
      </c>
      <c r="M24" s="155">
        <v>284.43920330601139</v>
      </c>
      <c r="N24" s="156">
        <v>18</v>
      </c>
      <c r="O24" s="156">
        <v>486</v>
      </c>
      <c r="P24" s="156">
        <v>3.0375000000000001</v>
      </c>
      <c r="Q24" s="156">
        <v>4.4761948968646328</v>
      </c>
      <c r="R24" s="158">
        <v>0.59398496240601506</v>
      </c>
      <c r="S24" s="158">
        <v>18</v>
      </c>
      <c r="T24" s="158">
        <v>534</v>
      </c>
      <c r="U24" s="158">
        <v>3.3374999999999999</v>
      </c>
      <c r="V24" s="158">
        <v>4.6741460727531789</v>
      </c>
      <c r="W24" s="158">
        <v>0.55388471177944854</v>
      </c>
      <c r="X24" s="158">
        <v>1.1478696741854635</v>
      </c>
      <c r="Y24" s="159">
        <v>32</v>
      </c>
      <c r="Z24" s="159">
        <v>64</v>
      </c>
      <c r="AA24" s="159">
        <v>64</v>
      </c>
      <c r="AB24" s="159">
        <v>73</v>
      </c>
      <c r="AC24" s="159">
        <v>87</v>
      </c>
      <c r="AD24" s="157">
        <v>19.95</v>
      </c>
    </row>
    <row r="25" spans="1:30" s="154" customFormat="1" ht="11.35">
      <c r="A25" s="152">
        <v>12</v>
      </c>
      <c r="B25" s="152">
        <v>15</v>
      </c>
      <c r="C25" s="152">
        <v>81</v>
      </c>
      <c r="D25" s="153">
        <v>0.50624999999999998</v>
      </c>
      <c r="E25" s="153">
        <v>1.7874365010492035</v>
      </c>
      <c r="F25" s="155">
        <v>535.42800000000011</v>
      </c>
      <c r="G25" s="155">
        <v>1951.3376000000003</v>
      </c>
      <c r="H25" s="155">
        <v>12.195860000000001</v>
      </c>
      <c r="I25" s="155">
        <v>58.700239631524425</v>
      </c>
      <c r="J25" s="155">
        <v>1600</v>
      </c>
      <c r="K25" s="155">
        <v>204200</v>
      </c>
      <c r="L25" s="155">
        <v>1276.25</v>
      </c>
      <c r="M25" s="155">
        <v>290.3018381490279</v>
      </c>
      <c r="N25" s="156">
        <v>15</v>
      </c>
      <c r="O25" s="156">
        <v>456</v>
      </c>
      <c r="P25" s="156">
        <v>2.85</v>
      </c>
      <c r="Q25" s="156">
        <v>4.2665880495901716</v>
      </c>
      <c r="R25" s="158">
        <v>0.62376237623762376</v>
      </c>
      <c r="S25" s="158">
        <v>18</v>
      </c>
      <c r="T25" s="158">
        <v>525</v>
      </c>
      <c r="U25" s="158">
        <v>3.28125</v>
      </c>
      <c r="V25" s="158">
        <v>4.8150339445109269</v>
      </c>
      <c r="W25" s="158">
        <v>0.56683168316831678</v>
      </c>
      <c r="X25" s="158">
        <v>1.1905940594059405</v>
      </c>
      <c r="Y25" s="159">
        <v>36</v>
      </c>
      <c r="Z25" s="159">
        <v>62</v>
      </c>
      <c r="AA25" s="159">
        <v>62</v>
      </c>
      <c r="AB25" s="159">
        <v>86</v>
      </c>
      <c r="AC25" s="159">
        <v>74</v>
      </c>
      <c r="AD25" s="157">
        <v>20.2</v>
      </c>
    </row>
    <row r="26" spans="1:30" s="154" customFormat="1" ht="11.35">
      <c r="A26" s="152">
        <v>13</v>
      </c>
      <c r="B26" s="152">
        <v>6</v>
      </c>
      <c r="C26" s="152">
        <v>30</v>
      </c>
      <c r="D26" s="153">
        <v>0.1875</v>
      </c>
      <c r="E26" s="153">
        <v>0.87010083995943432</v>
      </c>
      <c r="F26" s="155">
        <v>267.71400000000006</v>
      </c>
      <c r="G26" s="155">
        <v>635.07710000000009</v>
      </c>
      <c r="H26" s="155">
        <v>3.9692318750000006</v>
      </c>
      <c r="I26" s="155">
        <v>25.120269889579809</v>
      </c>
      <c r="J26" s="155">
        <v>1600</v>
      </c>
      <c r="K26" s="155">
        <v>203550</v>
      </c>
      <c r="L26" s="155">
        <v>1272.1875</v>
      </c>
      <c r="M26" s="155">
        <v>273.84674563401262</v>
      </c>
      <c r="N26" s="156">
        <v>18</v>
      </c>
      <c r="O26" s="156">
        <v>546</v>
      </c>
      <c r="P26" s="156">
        <v>3.4125000000000001</v>
      </c>
      <c r="Q26" s="156">
        <v>4.5824212929040442</v>
      </c>
      <c r="R26" s="158">
        <v>0.57476635514018692</v>
      </c>
      <c r="S26" s="158">
        <v>18</v>
      </c>
      <c r="T26" s="158">
        <v>588</v>
      </c>
      <c r="U26" s="158">
        <v>3.6749999999999998</v>
      </c>
      <c r="V26" s="158">
        <v>4.9672512424539566</v>
      </c>
      <c r="W26" s="158">
        <v>0.54205607476635509</v>
      </c>
      <c r="X26" s="158">
        <v>1.1168224299065419</v>
      </c>
      <c r="Y26" s="159">
        <v>31</v>
      </c>
      <c r="Z26" s="159">
        <v>73</v>
      </c>
      <c r="AA26" s="159">
        <v>56</v>
      </c>
      <c r="AB26" s="159">
        <v>77</v>
      </c>
      <c r="AC26" s="159">
        <v>83</v>
      </c>
      <c r="AD26" s="157">
        <v>21.4</v>
      </c>
    </row>
    <row r="27" spans="1:30" s="154" customFormat="1" ht="11.35">
      <c r="A27" s="152">
        <v>14</v>
      </c>
      <c r="B27" s="152">
        <v>6</v>
      </c>
      <c r="C27" s="152">
        <v>30</v>
      </c>
      <c r="D27" s="153">
        <v>0.1875</v>
      </c>
      <c r="E27" s="153">
        <v>0.93288960701034962</v>
      </c>
      <c r="F27" s="155">
        <v>130.88240000000002</v>
      </c>
      <c r="G27" s="155">
        <v>404.54560000000009</v>
      </c>
      <c r="H27" s="155">
        <v>2.5284100000000005</v>
      </c>
      <c r="I27" s="155">
        <v>14.256705499978141</v>
      </c>
      <c r="J27" s="155">
        <v>1600</v>
      </c>
      <c r="K27" s="155">
        <v>199050</v>
      </c>
      <c r="L27" s="155">
        <v>1244.0625</v>
      </c>
      <c r="M27" s="155">
        <v>277.24905787818221</v>
      </c>
      <c r="N27" s="156">
        <v>18</v>
      </c>
      <c r="O27" s="156">
        <v>567</v>
      </c>
      <c r="P27" s="156">
        <v>3.5437500000000002</v>
      </c>
      <c r="Q27" s="156">
        <v>5.0678998106282682</v>
      </c>
      <c r="R27" s="158">
        <v>0.55841121495327106</v>
      </c>
      <c r="S27" s="158">
        <v>18</v>
      </c>
      <c r="T27" s="158">
        <v>618</v>
      </c>
      <c r="U27" s="158">
        <v>3.8624999999999998</v>
      </c>
      <c r="V27" s="158">
        <v>5.2166731970943916</v>
      </c>
      <c r="W27" s="158">
        <v>0.51869158878504662</v>
      </c>
      <c r="X27" s="158">
        <v>1.0771028037383177</v>
      </c>
      <c r="Y27" s="159">
        <v>37</v>
      </c>
      <c r="Z27" s="159">
        <v>73</v>
      </c>
      <c r="AA27" s="159">
        <v>50</v>
      </c>
      <c r="AB27" s="159">
        <v>80</v>
      </c>
      <c r="AC27" s="159">
        <v>80</v>
      </c>
      <c r="AD27" s="157">
        <v>21.4</v>
      </c>
    </row>
    <row r="28" spans="1:30" s="154" customFormat="1" ht="11.35">
      <c r="A28" s="152">
        <v>15</v>
      </c>
      <c r="B28" s="152">
        <v>12</v>
      </c>
      <c r="C28" s="152">
        <v>126</v>
      </c>
      <c r="D28" s="153">
        <v>0.78749999999999998</v>
      </c>
      <c r="E28" s="153">
        <v>2.218808961480724</v>
      </c>
      <c r="F28" s="155">
        <v>803.14200000000017</v>
      </c>
      <c r="G28" s="155">
        <v>2164.0215000000012</v>
      </c>
      <c r="H28" s="155">
        <v>13.525134375000007</v>
      </c>
      <c r="I28" s="155">
        <v>73.053363639866859</v>
      </c>
      <c r="J28" s="155">
        <v>1600</v>
      </c>
      <c r="K28" s="155">
        <v>202850</v>
      </c>
      <c r="L28" s="155">
        <v>1267.8125</v>
      </c>
      <c r="M28" s="155">
        <v>277.7575791922556</v>
      </c>
      <c r="N28" s="156">
        <v>18</v>
      </c>
      <c r="O28" s="156">
        <v>378</v>
      </c>
      <c r="P28" s="156">
        <v>2.3624999999999998</v>
      </c>
      <c r="Q28" s="156">
        <v>4.1398318259525722</v>
      </c>
      <c r="R28" s="158">
        <v>0.66489361702127658</v>
      </c>
      <c r="S28" s="158">
        <v>15</v>
      </c>
      <c r="T28" s="158">
        <v>447</v>
      </c>
      <c r="U28" s="158">
        <v>2.7937500000000002</v>
      </c>
      <c r="V28" s="158">
        <v>4.465235209000542</v>
      </c>
      <c r="W28" s="158">
        <v>0.60372340425531923</v>
      </c>
      <c r="X28" s="158">
        <v>1.2686170212765959</v>
      </c>
      <c r="Y28" s="159">
        <v>33</v>
      </c>
      <c r="Z28" s="159">
        <v>71</v>
      </c>
      <c r="AA28" s="159">
        <v>56</v>
      </c>
      <c r="AB28" s="159">
        <v>98</v>
      </c>
      <c r="AC28" s="159">
        <v>62</v>
      </c>
      <c r="AD28" s="157">
        <v>18.8</v>
      </c>
    </row>
    <row r="29" spans="1:30" s="154" customFormat="1" ht="11.35">
      <c r="A29" s="152">
        <v>16</v>
      </c>
      <c r="B29" s="152">
        <v>6</v>
      </c>
      <c r="C29" s="152">
        <v>72</v>
      </c>
      <c r="D29" s="153">
        <v>0.45</v>
      </c>
      <c r="E29" s="153">
        <v>1.2678908351318423</v>
      </c>
      <c r="F29" s="155">
        <v>535.42800000000011</v>
      </c>
      <c r="G29" s="155">
        <v>3197.6950000000006</v>
      </c>
      <c r="H29" s="155">
        <v>19.985593750000003</v>
      </c>
      <c r="I29" s="155">
        <v>78.372568236841985</v>
      </c>
      <c r="J29" s="155">
        <v>1600</v>
      </c>
      <c r="K29" s="155">
        <v>209500</v>
      </c>
      <c r="L29" s="155">
        <v>1309.375</v>
      </c>
      <c r="M29" s="155">
        <v>285.50889686431708</v>
      </c>
      <c r="N29" s="156">
        <v>18</v>
      </c>
      <c r="O29" s="156">
        <v>468</v>
      </c>
      <c r="P29" s="156">
        <v>2.9249999999999998</v>
      </c>
      <c r="Q29" s="156">
        <v>4.6004511673743727</v>
      </c>
      <c r="R29" s="158">
        <v>0.61481481481481481</v>
      </c>
      <c r="S29" s="158">
        <v>18</v>
      </c>
      <c r="T29" s="158">
        <v>480</v>
      </c>
      <c r="U29" s="158">
        <v>3</v>
      </c>
      <c r="V29" s="158">
        <v>4.476352962966236</v>
      </c>
      <c r="W29" s="158">
        <v>0.60493827160493829</v>
      </c>
      <c r="X29" s="158">
        <v>1.219753086419753</v>
      </c>
      <c r="Y29" s="159">
        <v>30</v>
      </c>
      <c r="Z29" s="159">
        <v>60</v>
      </c>
      <c r="AA29" s="159">
        <v>70</v>
      </c>
      <c r="AB29" s="159">
        <v>89</v>
      </c>
      <c r="AC29" s="159">
        <v>71</v>
      </c>
      <c r="AD29" s="157">
        <v>20.25</v>
      </c>
    </row>
    <row r="30" spans="1:30" s="154" customFormat="1" ht="11.35">
      <c r="A30" s="152">
        <v>17</v>
      </c>
      <c r="B30" s="152">
        <v>6</v>
      </c>
      <c r="C30" s="152">
        <v>45</v>
      </c>
      <c r="D30" s="153">
        <v>0.28125</v>
      </c>
      <c r="E30" s="153">
        <v>1.1556363108776342</v>
      </c>
      <c r="F30" s="155">
        <v>130.88240000000002</v>
      </c>
      <c r="G30" s="155">
        <v>690.10720000000015</v>
      </c>
      <c r="H30" s="155">
        <v>4.3131700000000013</v>
      </c>
      <c r="I30" s="155">
        <v>18.666920240953335</v>
      </c>
      <c r="J30" s="155">
        <v>1600</v>
      </c>
      <c r="K30" s="155">
        <v>202500</v>
      </c>
      <c r="L30" s="155">
        <v>1265.625</v>
      </c>
      <c r="M30" s="155">
        <v>279.66666479261772</v>
      </c>
      <c r="N30" s="156">
        <v>18</v>
      </c>
      <c r="O30" s="156">
        <v>528</v>
      </c>
      <c r="P30" s="156">
        <v>3.3</v>
      </c>
      <c r="Q30" s="156">
        <v>4.6280522819570979</v>
      </c>
      <c r="R30" s="158">
        <v>0.57692307692307687</v>
      </c>
      <c r="S30" s="158">
        <v>18</v>
      </c>
      <c r="T30" s="158">
        <v>549</v>
      </c>
      <c r="U30" s="158">
        <v>3.4312499999999999</v>
      </c>
      <c r="V30" s="158">
        <v>4.7326271175703525</v>
      </c>
      <c r="W30" s="158">
        <v>0.56009615384615385</v>
      </c>
      <c r="X30" s="158">
        <v>1.1370192307692308</v>
      </c>
      <c r="Y30" s="159">
        <v>34</v>
      </c>
      <c r="Z30" s="159">
        <v>70</v>
      </c>
      <c r="AA30" s="159">
        <v>56</v>
      </c>
      <c r="AB30" s="159">
        <v>90</v>
      </c>
      <c r="AC30" s="159">
        <v>70</v>
      </c>
      <c r="AD30" s="157">
        <v>20.8</v>
      </c>
    </row>
    <row r="31" spans="1:30" s="154" customFormat="1" ht="11.35">
      <c r="A31" s="152">
        <v>18</v>
      </c>
      <c r="B31" s="152">
        <v>6</v>
      </c>
      <c r="C31" s="152">
        <v>36</v>
      </c>
      <c r="D31" s="153">
        <v>0.22500000000000001</v>
      </c>
      <c r="E31" s="153">
        <v>1.0397750119481128</v>
      </c>
      <c r="F31" s="155">
        <v>535.42800000000011</v>
      </c>
      <c r="G31" s="155">
        <v>871.55780000000016</v>
      </c>
      <c r="H31" s="155">
        <v>5.4472362500000013</v>
      </c>
      <c r="I31" s="155">
        <v>43.93239267428401</v>
      </c>
      <c r="J31" s="155">
        <v>1600</v>
      </c>
      <c r="K31" s="155">
        <v>204500</v>
      </c>
      <c r="L31" s="155">
        <v>1278.125</v>
      </c>
      <c r="M31" s="155">
        <v>285.37118606558369</v>
      </c>
      <c r="N31" s="156">
        <v>15</v>
      </c>
      <c r="O31" s="156">
        <v>504</v>
      </c>
      <c r="P31" s="156">
        <v>3.15</v>
      </c>
      <c r="Q31" s="156">
        <v>4.4357041941627724</v>
      </c>
      <c r="R31" s="158">
        <v>0.6018957345971564</v>
      </c>
      <c r="S31" s="158">
        <v>18</v>
      </c>
      <c r="T31" s="158">
        <v>600</v>
      </c>
      <c r="U31" s="158">
        <v>3.75</v>
      </c>
      <c r="V31" s="158">
        <v>4.9105200892746392</v>
      </c>
      <c r="W31" s="158">
        <v>0.52606635071090047</v>
      </c>
      <c r="X31" s="158">
        <v>1.1279620853080567</v>
      </c>
      <c r="Y31" s="159">
        <v>34</v>
      </c>
      <c r="Z31" s="159">
        <v>65</v>
      </c>
      <c r="AA31" s="159">
        <v>61</v>
      </c>
      <c r="AB31" s="159">
        <v>64</v>
      </c>
      <c r="AC31" s="159">
        <v>96</v>
      </c>
      <c r="AD31" s="157">
        <v>21.1</v>
      </c>
    </row>
    <row r="32" spans="1:30" s="154" customFormat="1" ht="11.35">
      <c r="A32" s="152">
        <v>19</v>
      </c>
      <c r="B32" s="152">
        <v>9</v>
      </c>
      <c r="C32" s="152">
        <v>42</v>
      </c>
      <c r="D32" s="153">
        <v>0.26250000000000001</v>
      </c>
      <c r="E32" s="153">
        <v>1.1354078313083042</v>
      </c>
      <c r="F32" s="155">
        <v>133.85700000000003</v>
      </c>
      <c r="G32" s="155">
        <v>416.44400000000007</v>
      </c>
      <c r="H32" s="155">
        <v>2.6027750000000003</v>
      </c>
      <c r="I32" s="155">
        <v>14.421837975813936</v>
      </c>
      <c r="J32" s="155">
        <v>1600</v>
      </c>
      <c r="K32" s="155">
        <v>200950</v>
      </c>
      <c r="L32" s="155">
        <v>1255.9375</v>
      </c>
      <c r="M32" s="155">
        <v>277.7589943858959</v>
      </c>
      <c r="N32" s="156">
        <v>18</v>
      </c>
      <c r="O32" s="156">
        <v>555</v>
      </c>
      <c r="P32" s="156">
        <v>3.46875</v>
      </c>
      <c r="Q32" s="156">
        <v>4.9283187266752657</v>
      </c>
      <c r="R32" s="158">
        <v>0.56775700934579432</v>
      </c>
      <c r="S32" s="158">
        <v>18</v>
      </c>
      <c r="T32" s="158">
        <v>612</v>
      </c>
      <c r="U32" s="158">
        <v>3.8250000000000002</v>
      </c>
      <c r="V32" s="158">
        <v>5.3194197442102968</v>
      </c>
      <c r="W32" s="158">
        <v>0.52336448598130836</v>
      </c>
      <c r="X32" s="158">
        <v>1.0911214953271027</v>
      </c>
      <c r="Y32" s="159">
        <v>35</v>
      </c>
      <c r="Z32" s="159">
        <v>72</v>
      </c>
      <c r="AA32" s="159">
        <v>53</v>
      </c>
      <c r="AB32" s="159">
        <v>89</v>
      </c>
      <c r="AC32" s="159">
        <v>71</v>
      </c>
      <c r="AD32" s="157">
        <v>21.4</v>
      </c>
    </row>
    <row r="33" spans="1:30" s="154" customFormat="1" ht="11.35">
      <c r="A33" s="152">
        <v>20</v>
      </c>
      <c r="B33" s="152">
        <v>9</v>
      </c>
      <c r="C33" s="152">
        <v>54</v>
      </c>
      <c r="D33" s="153">
        <v>0.33750000000000002</v>
      </c>
      <c r="E33" s="153">
        <v>1.4661269733167015</v>
      </c>
      <c r="F33" s="155">
        <v>267.71400000000006</v>
      </c>
      <c r="G33" s="155">
        <v>861.14670000000012</v>
      </c>
      <c r="H33" s="155">
        <v>5.3821668750000011</v>
      </c>
      <c r="I33" s="155">
        <v>29.601066329390004</v>
      </c>
      <c r="J33" s="155">
        <v>1600</v>
      </c>
      <c r="K33" s="155">
        <v>205050</v>
      </c>
      <c r="L33" s="155">
        <v>1281.5625</v>
      </c>
      <c r="M33" s="155">
        <v>272.05379341121852</v>
      </c>
      <c r="N33" s="156">
        <v>18</v>
      </c>
      <c r="O33" s="156">
        <v>543</v>
      </c>
      <c r="P33" s="156">
        <v>3.3937499999999998</v>
      </c>
      <c r="Q33" s="156">
        <v>4.7119503833438587</v>
      </c>
      <c r="R33" s="158">
        <v>0.57906976744186045</v>
      </c>
      <c r="S33" s="158">
        <v>18</v>
      </c>
      <c r="T33" s="158">
        <v>618</v>
      </c>
      <c r="U33" s="158">
        <v>3.8624999999999998</v>
      </c>
      <c r="V33" s="158">
        <v>5.0175634919975272</v>
      </c>
      <c r="W33" s="158">
        <v>0.52093023255813953</v>
      </c>
      <c r="X33" s="158">
        <v>1.1000000000000001</v>
      </c>
      <c r="Y33" s="159">
        <v>29</v>
      </c>
      <c r="Z33" s="159">
        <v>73</v>
      </c>
      <c r="AA33" s="159">
        <v>58</v>
      </c>
      <c r="AB33" s="159">
        <v>83</v>
      </c>
      <c r="AC33" s="159">
        <v>77</v>
      </c>
      <c r="AD33" s="157">
        <v>21.5</v>
      </c>
    </row>
    <row r="34" spans="1:30" s="154" customFormat="1" ht="11.35">
      <c r="A34" s="152">
        <v>21</v>
      </c>
      <c r="B34" s="152">
        <v>6</v>
      </c>
      <c r="C34" s="152">
        <v>36</v>
      </c>
      <c r="D34" s="153">
        <v>0.22500000000000001</v>
      </c>
      <c r="E34" s="153">
        <v>0.98383155484152207</v>
      </c>
      <c r="F34" s="155">
        <v>267.71400000000006</v>
      </c>
      <c r="G34" s="155">
        <v>947.41010000000017</v>
      </c>
      <c r="H34" s="155">
        <v>5.9213131250000011</v>
      </c>
      <c r="I34" s="155">
        <v>33.082755506690901</v>
      </c>
      <c r="J34" s="155">
        <v>1600</v>
      </c>
      <c r="K34" s="155">
        <v>199300</v>
      </c>
      <c r="L34" s="155">
        <v>1245.625</v>
      </c>
      <c r="M34" s="155">
        <v>269.07642528008546</v>
      </c>
      <c r="N34" s="156">
        <v>18</v>
      </c>
      <c r="O34" s="156">
        <v>498</v>
      </c>
      <c r="P34" s="156">
        <v>3.1124999999999998</v>
      </c>
      <c r="Q34" s="156">
        <v>4.4749301670528894</v>
      </c>
      <c r="R34" s="158">
        <v>0.59012345679012346</v>
      </c>
      <c r="S34" s="158">
        <v>18</v>
      </c>
      <c r="T34" s="158">
        <v>573</v>
      </c>
      <c r="U34" s="158">
        <v>3.5812499999999998</v>
      </c>
      <c r="V34" s="158">
        <v>5.0413034590309813</v>
      </c>
      <c r="W34" s="158">
        <v>0.52839506172839501</v>
      </c>
      <c r="X34" s="158">
        <v>1.1185185185185185</v>
      </c>
      <c r="Y34" s="159">
        <v>34</v>
      </c>
      <c r="Z34" s="159">
        <v>78</v>
      </c>
      <c r="AA34" s="159">
        <v>48</v>
      </c>
      <c r="AB34" s="159">
        <v>77</v>
      </c>
      <c r="AC34" s="159">
        <v>83</v>
      </c>
      <c r="AD34" s="157">
        <v>20.25</v>
      </c>
    </row>
    <row r="35" spans="1:30" s="154" customFormat="1" ht="11.35">
      <c r="A35" s="152">
        <v>22</v>
      </c>
      <c r="B35" s="152">
        <v>6</v>
      </c>
      <c r="C35" s="152">
        <v>9</v>
      </c>
      <c r="D35" s="153">
        <v>5.6250000000000001E-2</v>
      </c>
      <c r="E35" s="153">
        <v>0.52899423972324811</v>
      </c>
      <c r="F35" s="155">
        <v>23.796800000000005</v>
      </c>
      <c r="G35" s="155">
        <v>44.619000000000007</v>
      </c>
      <c r="H35" s="155">
        <v>0.27886875000000005</v>
      </c>
      <c r="I35" s="155">
        <v>2.4920109561977752</v>
      </c>
      <c r="J35" s="155">
        <v>1600</v>
      </c>
      <c r="K35" s="155">
        <v>198050</v>
      </c>
      <c r="L35" s="155">
        <v>1237.8125</v>
      </c>
      <c r="M35" s="155">
        <v>261.27089456330941</v>
      </c>
      <c r="N35" s="156">
        <v>15</v>
      </c>
      <c r="O35" s="156">
        <v>519</v>
      </c>
      <c r="P35" s="156">
        <v>3.2437499999999999</v>
      </c>
      <c r="Q35" s="156">
        <v>4.3865817052237581</v>
      </c>
      <c r="R35" s="158">
        <v>0.58313253012048194</v>
      </c>
      <c r="S35" s="158">
        <v>18</v>
      </c>
      <c r="T35" s="158">
        <v>585</v>
      </c>
      <c r="U35" s="158">
        <v>3.65625</v>
      </c>
      <c r="V35" s="158">
        <v>4.8951867965977467</v>
      </c>
      <c r="W35" s="158">
        <v>0.53012048192771088</v>
      </c>
      <c r="X35" s="158">
        <v>1.1132530120481929</v>
      </c>
      <c r="Y35" s="159">
        <v>33</v>
      </c>
      <c r="Z35" s="159">
        <v>83</v>
      </c>
      <c r="AA35" s="159">
        <v>44</v>
      </c>
      <c r="AB35" s="159">
        <v>80</v>
      </c>
      <c r="AC35" s="159">
        <v>80</v>
      </c>
      <c r="AD35" s="157">
        <v>20.75</v>
      </c>
    </row>
    <row r="36" spans="1:30" s="154" customFormat="1" ht="11.35">
      <c r="A36" s="152">
        <v>23</v>
      </c>
      <c r="B36" s="152">
        <v>9</v>
      </c>
      <c r="C36" s="152">
        <v>90</v>
      </c>
      <c r="D36" s="153">
        <v>0.5625</v>
      </c>
      <c r="E36" s="153">
        <v>1.7863475965917317</v>
      </c>
      <c r="F36" s="155">
        <v>803.14200000000017</v>
      </c>
      <c r="G36" s="155">
        <v>2085.1946000000003</v>
      </c>
      <c r="H36" s="155">
        <v>13.032466250000002</v>
      </c>
      <c r="I36" s="155">
        <v>70.378341497047799</v>
      </c>
      <c r="J36" s="155">
        <v>1600</v>
      </c>
      <c r="K36" s="155">
        <v>205800</v>
      </c>
      <c r="L36" s="155">
        <v>1286.25</v>
      </c>
      <c r="M36" s="155">
        <v>271.03052811410623</v>
      </c>
      <c r="N36" s="156">
        <v>18</v>
      </c>
      <c r="O36" s="156">
        <v>447</v>
      </c>
      <c r="P36" s="156">
        <v>2.7937500000000002</v>
      </c>
      <c r="Q36" s="156">
        <v>4.3235451255688533</v>
      </c>
      <c r="R36" s="158">
        <v>0.62562814070351758</v>
      </c>
      <c r="S36" s="158">
        <v>18</v>
      </c>
      <c r="T36" s="158">
        <v>468</v>
      </c>
      <c r="U36" s="158">
        <v>2.9249999999999998</v>
      </c>
      <c r="V36" s="158">
        <v>4.5009432973586474</v>
      </c>
      <c r="W36" s="158">
        <v>0.60804020100502509</v>
      </c>
      <c r="X36" s="158">
        <v>1.2336683417085426</v>
      </c>
      <c r="Y36" s="159">
        <v>28</v>
      </c>
      <c r="Z36" s="159">
        <v>73</v>
      </c>
      <c r="AA36" s="159">
        <v>59</v>
      </c>
      <c r="AB36" s="159">
        <v>92</v>
      </c>
      <c r="AC36" s="159">
        <v>68</v>
      </c>
      <c r="AD36" s="157">
        <v>19.899999999999999</v>
      </c>
    </row>
    <row r="37" spans="1:30" s="154" customFormat="1" ht="11.35">
      <c r="A37" s="152">
        <v>24</v>
      </c>
      <c r="B37" s="152">
        <v>6</v>
      </c>
      <c r="C37" s="152">
        <v>27</v>
      </c>
      <c r="D37" s="153">
        <v>0.16875000000000001</v>
      </c>
      <c r="E37" s="153">
        <v>0.84094791528751356</v>
      </c>
      <c r="F37" s="155">
        <v>267.71400000000006</v>
      </c>
      <c r="G37" s="155">
        <v>960.79580000000021</v>
      </c>
      <c r="H37" s="155">
        <v>6.0049737500000013</v>
      </c>
      <c r="I37" s="155">
        <v>37.166926859192166</v>
      </c>
      <c r="J37" s="155">
        <v>1600</v>
      </c>
      <c r="K37" s="155">
        <v>205500</v>
      </c>
      <c r="L37" s="155">
        <v>1284.375</v>
      </c>
      <c r="M37" s="155">
        <v>276.27278357340271</v>
      </c>
      <c r="N37" s="156">
        <v>18</v>
      </c>
      <c r="O37" s="156">
        <v>540</v>
      </c>
      <c r="P37" s="156">
        <v>3.375</v>
      </c>
      <c r="Q37" s="156">
        <v>4.884515387020266</v>
      </c>
      <c r="R37" s="158">
        <v>0.56097560975609762</v>
      </c>
      <c r="S37" s="158">
        <v>18</v>
      </c>
      <c r="T37" s="158">
        <v>537</v>
      </c>
      <c r="U37" s="158">
        <v>3.3562500000000002</v>
      </c>
      <c r="V37" s="158">
        <v>4.7149526298666871</v>
      </c>
      <c r="W37" s="158">
        <v>0.56341463414634152</v>
      </c>
      <c r="X37" s="158">
        <v>1.1243902439024391</v>
      </c>
      <c r="Y37" s="159">
        <v>30</v>
      </c>
      <c r="Z37" s="159">
        <v>70</v>
      </c>
      <c r="AA37" s="159">
        <v>60</v>
      </c>
      <c r="AB37" s="159">
        <v>84</v>
      </c>
      <c r="AC37" s="159">
        <v>76</v>
      </c>
      <c r="AD37" s="157">
        <v>20.5</v>
      </c>
    </row>
    <row r="38" spans="1:30" s="154" customFormat="1" ht="11.35">
      <c r="A38" s="152">
        <v>25</v>
      </c>
      <c r="B38" s="152">
        <v>6</v>
      </c>
      <c r="C38" s="152">
        <v>33</v>
      </c>
      <c r="D38" s="153">
        <v>0.20624999999999999</v>
      </c>
      <c r="E38" s="153">
        <v>0.89791424980339851</v>
      </c>
      <c r="F38" s="155">
        <v>535.42800000000011</v>
      </c>
      <c r="G38" s="155">
        <v>1815.9933000000001</v>
      </c>
      <c r="H38" s="155">
        <v>11.349958125000001</v>
      </c>
      <c r="I38" s="155">
        <v>60.007891249513122</v>
      </c>
      <c r="J38" s="155">
        <v>1600</v>
      </c>
      <c r="K38" s="155">
        <v>204550</v>
      </c>
      <c r="L38" s="155">
        <v>1278.4375</v>
      </c>
      <c r="M38" s="155">
        <v>264.49321869539313</v>
      </c>
      <c r="N38" s="156">
        <v>15</v>
      </c>
      <c r="O38" s="156">
        <v>489</v>
      </c>
      <c r="P38" s="156">
        <v>3.0562499999999999</v>
      </c>
      <c r="Q38" s="156">
        <v>4.1953056649833647</v>
      </c>
      <c r="R38" s="158">
        <v>0.60146699266503667</v>
      </c>
      <c r="S38" s="158">
        <v>21</v>
      </c>
      <c r="T38" s="158">
        <v>531</v>
      </c>
      <c r="U38" s="158">
        <v>3.3187500000000001</v>
      </c>
      <c r="V38" s="158">
        <v>4.7056394308138598</v>
      </c>
      <c r="W38" s="158">
        <v>0.56723716381418088</v>
      </c>
      <c r="X38" s="158">
        <v>1.1687041564792175</v>
      </c>
      <c r="Y38" s="159">
        <v>27</v>
      </c>
      <c r="Z38" s="159">
        <v>78</v>
      </c>
      <c r="AA38" s="159">
        <v>55</v>
      </c>
      <c r="AB38" s="159">
        <v>84</v>
      </c>
      <c r="AC38" s="159">
        <v>76</v>
      </c>
      <c r="AD38" s="157">
        <v>20.45</v>
      </c>
    </row>
    <row r="39" spans="1:30" s="154" customFormat="1" ht="11.35">
      <c r="A39" s="152">
        <v>26</v>
      </c>
      <c r="B39" s="152">
        <v>9</v>
      </c>
      <c r="C39" s="152">
        <v>84</v>
      </c>
      <c r="D39" s="153">
        <v>0.52500000000000002</v>
      </c>
      <c r="E39" s="153">
        <v>1.7336840477314459</v>
      </c>
      <c r="F39" s="155">
        <v>267.71400000000006</v>
      </c>
      <c r="G39" s="155">
        <v>1216.6114000000005</v>
      </c>
      <c r="H39" s="155">
        <v>7.6038212500000029</v>
      </c>
      <c r="I39" s="155">
        <v>32.190775449543651</v>
      </c>
      <c r="J39" s="155">
        <v>1600</v>
      </c>
      <c r="K39" s="155">
        <v>198000</v>
      </c>
      <c r="L39" s="155">
        <v>1237.5</v>
      </c>
      <c r="M39" s="155">
        <v>282.34195779599509</v>
      </c>
      <c r="N39" s="156">
        <v>18</v>
      </c>
      <c r="O39" s="156">
        <v>474</v>
      </c>
      <c r="P39" s="156">
        <v>2.9624999999999999</v>
      </c>
      <c r="Q39" s="156">
        <v>4.3609004609356408</v>
      </c>
      <c r="R39" s="158">
        <v>0.59383033419023135</v>
      </c>
      <c r="S39" s="158">
        <v>21</v>
      </c>
      <c r="T39" s="158">
        <v>474</v>
      </c>
      <c r="U39" s="158">
        <v>2.9624999999999999</v>
      </c>
      <c r="V39" s="158">
        <v>4.3217855324714165</v>
      </c>
      <c r="W39" s="158">
        <v>0.59383033419023135</v>
      </c>
      <c r="X39" s="158">
        <v>1.1876606683804627</v>
      </c>
      <c r="Y39" s="159">
        <v>40</v>
      </c>
      <c r="Z39" s="159">
        <v>70</v>
      </c>
      <c r="AA39" s="159">
        <v>50</v>
      </c>
      <c r="AB39" s="159">
        <v>81</v>
      </c>
      <c r="AC39" s="159">
        <v>79</v>
      </c>
      <c r="AD39" s="157">
        <v>19.45</v>
      </c>
    </row>
    <row r="40" spans="1:30" s="154" customFormat="1" ht="11.35">
      <c r="A40" s="152">
        <v>27</v>
      </c>
      <c r="B40" s="152">
        <v>3</v>
      </c>
      <c r="C40" s="152">
        <v>21</v>
      </c>
      <c r="D40" s="153">
        <v>0.13125000000000001</v>
      </c>
      <c r="E40" s="153">
        <v>0.61554163907404535</v>
      </c>
      <c r="F40" s="155">
        <v>65.441200000000009</v>
      </c>
      <c r="G40" s="155">
        <v>194.83630000000002</v>
      </c>
      <c r="H40" s="155">
        <v>1.2177268750000001</v>
      </c>
      <c r="I40" s="155">
        <v>7.0274621857603812</v>
      </c>
      <c r="J40" s="155">
        <v>1600</v>
      </c>
      <c r="K40" s="155">
        <v>201750</v>
      </c>
      <c r="L40" s="155">
        <v>1260.9375</v>
      </c>
      <c r="M40" s="155">
        <v>280.31158960012863</v>
      </c>
      <c r="N40" s="156">
        <v>18</v>
      </c>
      <c r="O40" s="156">
        <v>510</v>
      </c>
      <c r="P40" s="156">
        <v>3.1875</v>
      </c>
      <c r="Q40" s="156">
        <v>4.4850380196533282</v>
      </c>
      <c r="R40" s="158">
        <v>0.57499999999999996</v>
      </c>
      <c r="S40" s="158">
        <v>18</v>
      </c>
      <c r="T40" s="158">
        <v>522</v>
      </c>
      <c r="U40" s="158">
        <v>3.2625000000000002</v>
      </c>
      <c r="V40" s="158">
        <v>4.2743751612215704</v>
      </c>
      <c r="W40" s="158">
        <v>0.56500000000000006</v>
      </c>
      <c r="X40" s="158">
        <v>1.1400000000000001</v>
      </c>
      <c r="Y40" s="159">
        <v>35</v>
      </c>
      <c r="Z40" s="159">
        <v>70</v>
      </c>
      <c r="AA40" s="159">
        <v>55</v>
      </c>
      <c r="AB40" s="159">
        <v>69</v>
      </c>
      <c r="AC40" s="159">
        <v>91</v>
      </c>
      <c r="AD40" s="157">
        <v>20</v>
      </c>
    </row>
    <row r="41" spans="1:30" s="154" customFormat="1" ht="11.35">
      <c r="A41" s="152">
        <v>28</v>
      </c>
      <c r="B41" s="152">
        <v>6</v>
      </c>
      <c r="C41" s="152">
        <v>30</v>
      </c>
      <c r="D41" s="153">
        <v>0.1875</v>
      </c>
      <c r="E41" s="153">
        <v>0.87010083995943432</v>
      </c>
      <c r="F41" s="155">
        <v>267.71400000000006</v>
      </c>
      <c r="G41" s="155">
        <v>852.2229000000001</v>
      </c>
      <c r="H41" s="155">
        <v>5.3263931250000009</v>
      </c>
      <c r="I41" s="155">
        <v>32.188391596905532</v>
      </c>
      <c r="J41" s="155">
        <v>1600</v>
      </c>
      <c r="K41" s="155">
        <v>208300</v>
      </c>
      <c r="L41" s="155">
        <v>1301.875</v>
      </c>
      <c r="M41" s="155">
        <v>258.6179705994561</v>
      </c>
      <c r="N41" s="156">
        <v>18</v>
      </c>
      <c r="O41" s="156">
        <v>459</v>
      </c>
      <c r="P41" s="156">
        <v>2.8687499999999999</v>
      </c>
      <c r="Q41" s="156">
        <v>4.2472660462848957</v>
      </c>
      <c r="R41" s="158">
        <v>0.62773722627737227</v>
      </c>
      <c r="S41" s="158">
        <v>18</v>
      </c>
      <c r="T41" s="158">
        <v>528</v>
      </c>
      <c r="U41" s="158">
        <v>3.3</v>
      </c>
      <c r="V41" s="158">
        <v>4.8665202011215909</v>
      </c>
      <c r="W41" s="158">
        <v>0.57177615571776153</v>
      </c>
      <c r="X41" s="158">
        <v>1.1995133819951338</v>
      </c>
      <c r="Y41" s="159">
        <v>22</v>
      </c>
      <c r="Z41" s="159">
        <v>78</v>
      </c>
      <c r="AA41" s="159">
        <v>60</v>
      </c>
      <c r="AB41" s="159">
        <v>84</v>
      </c>
      <c r="AC41" s="159">
        <v>76</v>
      </c>
      <c r="AD41" s="157">
        <v>20.55</v>
      </c>
    </row>
    <row r="42" spans="1:30" s="154" customFormat="1" ht="11.35">
      <c r="A42" s="152">
        <v>29</v>
      </c>
      <c r="B42" s="152">
        <v>12</v>
      </c>
      <c r="C42" s="152">
        <v>135</v>
      </c>
      <c r="D42" s="153">
        <v>0.84375</v>
      </c>
      <c r="E42" s="153">
        <v>2.1325476393183491</v>
      </c>
      <c r="F42" s="155">
        <v>1070.8560000000002</v>
      </c>
      <c r="G42" s="155">
        <v>3977.0402000000008</v>
      </c>
      <c r="H42" s="155">
        <v>24.856501250000004</v>
      </c>
      <c r="I42" s="155">
        <v>109.1793358170265</v>
      </c>
      <c r="J42" s="155">
        <v>1600</v>
      </c>
      <c r="K42" s="155">
        <v>203000</v>
      </c>
      <c r="L42" s="155">
        <v>1268.75</v>
      </c>
      <c r="M42" s="155">
        <v>286.96799286822494</v>
      </c>
      <c r="N42" s="156">
        <v>18</v>
      </c>
      <c r="O42" s="156">
        <v>504</v>
      </c>
      <c r="P42" s="156">
        <v>3.15</v>
      </c>
      <c r="Q42" s="156">
        <v>4.7559297644654404</v>
      </c>
      <c r="R42" s="158">
        <v>0.58518518518518514</v>
      </c>
      <c r="S42" s="158">
        <v>18</v>
      </c>
      <c r="T42" s="158">
        <v>540</v>
      </c>
      <c r="U42" s="158">
        <v>3.375</v>
      </c>
      <c r="V42" s="158">
        <v>5.0329105574453914</v>
      </c>
      <c r="W42" s="158">
        <v>0.55555555555555558</v>
      </c>
      <c r="X42" s="158">
        <v>1.1407407407407408</v>
      </c>
      <c r="Y42" s="159">
        <v>36</v>
      </c>
      <c r="Z42" s="159">
        <v>65</v>
      </c>
      <c r="AA42" s="159">
        <v>59</v>
      </c>
      <c r="AB42" s="159">
        <v>85</v>
      </c>
      <c r="AC42" s="159">
        <v>75</v>
      </c>
      <c r="AD42" s="157">
        <v>20.25</v>
      </c>
    </row>
    <row r="43" spans="1:30" s="154" customFormat="1" ht="11.35">
      <c r="A43" s="152">
        <v>30</v>
      </c>
      <c r="B43" s="152">
        <v>6</v>
      </c>
      <c r="C43" s="152">
        <v>36</v>
      </c>
      <c r="D43" s="153">
        <v>0.22500000000000001</v>
      </c>
      <c r="E43" s="153">
        <v>1.0397750119481128</v>
      </c>
      <c r="F43" s="155">
        <v>267.71400000000006</v>
      </c>
      <c r="G43" s="155">
        <v>572.61050000000023</v>
      </c>
      <c r="H43" s="155">
        <v>3.5788156250000016</v>
      </c>
      <c r="I43" s="155">
        <v>24.768099783229609</v>
      </c>
      <c r="J43" s="155">
        <v>1600</v>
      </c>
      <c r="K43" s="155">
        <v>202450</v>
      </c>
      <c r="L43" s="155">
        <v>1265.3125</v>
      </c>
      <c r="M43" s="155">
        <v>276.54635985842123</v>
      </c>
      <c r="N43" s="156">
        <v>15</v>
      </c>
      <c r="O43" s="156">
        <v>459</v>
      </c>
      <c r="P43" s="156">
        <v>2.8687499999999999</v>
      </c>
      <c r="Q43" s="156">
        <v>4.0980465894199645</v>
      </c>
      <c r="R43" s="158">
        <v>0.61557788944723613</v>
      </c>
      <c r="S43" s="158">
        <v>18</v>
      </c>
      <c r="T43" s="158">
        <v>534</v>
      </c>
      <c r="U43" s="158">
        <v>3.3374999999999999</v>
      </c>
      <c r="V43" s="158">
        <v>4.7581608148130767</v>
      </c>
      <c r="W43" s="158">
        <v>0.55276381909547734</v>
      </c>
      <c r="X43" s="158">
        <v>1.1683417085427135</v>
      </c>
      <c r="Y43" s="159">
        <v>33</v>
      </c>
      <c r="Z43" s="159">
        <v>72</v>
      </c>
      <c r="AA43" s="159">
        <v>55</v>
      </c>
      <c r="AB43" s="159">
        <v>77</v>
      </c>
      <c r="AC43" s="159">
        <v>83</v>
      </c>
      <c r="AD43" s="157">
        <v>19.899999999999999</v>
      </c>
    </row>
    <row r="44" spans="1:30" s="154" customFormat="1" ht="11.35">
      <c r="A44" s="152">
        <v>31</v>
      </c>
      <c r="B44" s="152">
        <v>6</v>
      </c>
      <c r="C44" s="152">
        <v>60</v>
      </c>
      <c r="D44" s="153">
        <v>0.375</v>
      </c>
      <c r="E44" s="153">
        <v>1.2476392802348384</v>
      </c>
      <c r="F44" s="155">
        <v>535.42800000000011</v>
      </c>
      <c r="G44" s="155">
        <v>1711.8823000000004</v>
      </c>
      <c r="H44" s="155">
        <v>10.699264375000002</v>
      </c>
      <c r="I44" s="155">
        <v>56.158465590735567</v>
      </c>
      <c r="J44" s="155">
        <v>1600</v>
      </c>
      <c r="K44" s="155">
        <v>197050</v>
      </c>
      <c r="L44" s="155">
        <v>1231.5625</v>
      </c>
      <c r="M44" s="155">
        <v>293.24801548332027</v>
      </c>
      <c r="N44" s="156">
        <v>15</v>
      </c>
      <c r="O44" s="156">
        <v>465</v>
      </c>
      <c r="P44" s="156">
        <v>2.90625</v>
      </c>
      <c r="Q44" s="156">
        <v>4.2748303508211745</v>
      </c>
      <c r="R44" s="158">
        <v>0.60858585858585856</v>
      </c>
      <c r="S44" s="158">
        <v>15</v>
      </c>
      <c r="T44" s="158">
        <v>537</v>
      </c>
      <c r="U44" s="158">
        <v>3.3562500000000002</v>
      </c>
      <c r="V44" s="158">
        <v>4.5062456657399403</v>
      </c>
      <c r="W44" s="158">
        <v>0.54797979797979801</v>
      </c>
      <c r="X44" s="158">
        <v>1.1565656565656566</v>
      </c>
      <c r="Y44" s="159">
        <v>45</v>
      </c>
      <c r="Z44" s="159">
        <v>63</v>
      </c>
      <c r="AA44" s="159">
        <v>52</v>
      </c>
      <c r="AB44" s="159">
        <v>80</v>
      </c>
      <c r="AC44" s="159">
        <v>80</v>
      </c>
      <c r="AD44" s="157">
        <v>19.8</v>
      </c>
    </row>
    <row r="45" spans="1:30" s="154" customFormat="1" ht="11.35">
      <c r="A45" s="152">
        <v>32</v>
      </c>
      <c r="B45" s="152">
        <v>6</v>
      </c>
      <c r="C45" s="152">
        <v>42</v>
      </c>
      <c r="D45" s="153">
        <v>0.26250000000000001</v>
      </c>
      <c r="E45" s="153">
        <v>1.0308908036531337</v>
      </c>
      <c r="F45" s="155">
        <v>267.71400000000006</v>
      </c>
      <c r="G45" s="155">
        <v>751.08650000000011</v>
      </c>
      <c r="H45" s="155">
        <v>4.6942906250000007</v>
      </c>
      <c r="I45" s="155">
        <v>25.456314807335396</v>
      </c>
      <c r="J45" s="155">
        <v>1600</v>
      </c>
      <c r="K45" s="155">
        <v>201850</v>
      </c>
      <c r="L45" s="155">
        <v>1261.5625</v>
      </c>
      <c r="M45" s="155">
        <v>286.44546140319727</v>
      </c>
      <c r="N45" s="156">
        <v>18</v>
      </c>
      <c r="O45" s="156">
        <v>480</v>
      </c>
      <c r="P45" s="156">
        <v>3</v>
      </c>
      <c r="Q45" s="156">
        <v>4.5266506423332302</v>
      </c>
      <c r="R45" s="158">
        <v>0.60396039603960394</v>
      </c>
      <c r="S45" s="158">
        <v>21</v>
      </c>
      <c r="T45" s="158">
        <v>555</v>
      </c>
      <c r="U45" s="158">
        <v>3.46875</v>
      </c>
      <c r="V45" s="158">
        <v>4.705037946230795</v>
      </c>
      <c r="W45" s="158">
        <v>0.54207920792079212</v>
      </c>
      <c r="X45" s="158">
        <v>1.1460396039603959</v>
      </c>
      <c r="Y45" s="159">
        <v>37</v>
      </c>
      <c r="Z45" s="159">
        <v>66</v>
      </c>
      <c r="AA45" s="159">
        <v>57</v>
      </c>
      <c r="AB45" s="159">
        <v>86</v>
      </c>
      <c r="AC45" s="159">
        <v>74</v>
      </c>
      <c r="AD45" s="157">
        <v>20.2</v>
      </c>
    </row>
    <row r="46" spans="1:30" s="154" customFormat="1" ht="11.35">
      <c r="A46" s="152">
        <v>33</v>
      </c>
      <c r="B46" s="152">
        <v>6</v>
      </c>
      <c r="C46" s="152">
        <v>78</v>
      </c>
      <c r="D46" s="153">
        <v>0.48749999999999999</v>
      </c>
      <c r="E46" s="153">
        <v>1.2982208434971942</v>
      </c>
      <c r="F46" s="155">
        <v>535.42800000000011</v>
      </c>
      <c r="G46" s="155">
        <v>2904.6968999999999</v>
      </c>
      <c r="H46" s="155">
        <v>18.154355625000001</v>
      </c>
      <c r="I46" s="155">
        <v>69.200519728144954</v>
      </c>
      <c r="J46" s="155">
        <v>1600</v>
      </c>
      <c r="K46" s="155">
        <v>206550</v>
      </c>
      <c r="L46" s="155">
        <v>1290.9375</v>
      </c>
      <c r="M46" s="155">
        <v>293.36863039849163</v>
      </c>
      <c r="N46" s="156">
        <v>18</v>
      </c>
      <c r="O46" s="156">
        <v>441</v>
      </c>
      <c r="P46" s="156">
        <v>2.7562500000000001</v>
      </c>
      <c r="Q46" s="156">
        <v>4.3606976462791076</v>
      </c>
      <c r="R46" s="158">
        <v>0.62307692307692308</v>
      </c>
      <c r="S46" s="158">
        <v>18</v>
      </c>
      <c r="T46" s="158">
        <v>477</v>
      </c>
      <c r="U46" s="158">
        <v>2.9812500000000002</v>
      </c>
      <c r="V46" s="158">
        <v>4.5948725524855316</v>
      </c>
      <c r="W46" s="158">
        <v>0.59230769230769231</v>
      </c>
      <c r="X46" s="158">
        <v>1.2153846153846155</v>
      </c>
      <c r="Y46" s="159">
        <v>35</v>
      </c>
      <c r="Z46" s="159">
        <v>58</v>
      </c>
      <c r="AA46" s="159">
        <v>67</v>
      </c>
      <c r="AB46" s="159">
        <v>69</v>
      </c>
      <c r="AC46" s="159">
        <v>91</v>
      </c>
      <c r="AD46" s="157">
        <v>19.5</v>
      </c>
    </row>
    <row r="47" spans="1:30" s="154" customFormat="1" ht="11.35">
      <c r="A47" s="152">
        <v>34</v>
      </c>
      <c r="B47" s="152">
        <v>9</v>
      </c>
      <c r="C47" s="152">
        <v>120</v>
      </c>
      <c r="D47" s="153">
        <v>0.75</v>
      </c>
      <c r="E47" s="153">
        <v>1.8733483291326658</v>
      </c>
      <c r="F47" s="155">
        <v>803.14200000000017</v>
      </c>
      <c r="G47" s="155">
        <v>3365.7599000000018</v>
      </c>
      <c r="H47" s="155">
        <v>21.03599937500001</v>
      </c>
      <c r="I47" s="155">
        <v>98.695212773235127</v>
      </c>
      <c r="J47" s="155">
        <v>1600</v>
      </c>
      <c r="K47" s="155">
        <v>204700</v>
      </c>
      <c r="L47" s="155">
        <v>1279.375</v>
      </c>
      <c r="M47" s="155">
        <v>274.11306371297451</v>
      </c>
      <c r="N47" s="156">
        <v>18</v>
      </c>
      <c r="O47" s="156">
        <v>408</v>
      </c>
      <c r="P47" s="156">
        <v>2.5499999999999998</v>
      </c>
      <c r="Q47" s="156">
        <v>4.3895244079856628</v>
      </c>
      <c r="R47" s="158">
        <v>0.63733333333333331</v>
      </c>
      <c r="S47" s="158">
        <v>18</v>
      </c>
      <c r="T47" s="158">
        <v>420</v>
      </c>
      <c r="U47" s="158">
        <v>2.625</v>
      </c>
      <c r="V47" s="158">
        <v>4.2659246603224457</v>
      </c>
      <c r="W47" s="158">
        <v>0.62666666666666671</v>
      </c>
      <c r="X47" s="158">
        <v>1.264</v>
      </c>
      <c r="Y47" s="159">
        <v>30</v>
      </c>
      <c r="Z47" s="159">
        <v>72</v>
      </c>
      <c r="AA47" s="159">
        <v>58</v>
      </c>
      <c r="AB47" s="159">
        <v>85</v>
      </c>
      <c r="AC47" s="159">
        <v>75</v>
      </c>
      <c r="AD47" s="157">
        <v>18.75</v>
      </c>
    </row>
    <row r="48" spans="1:30" s="154" customFormat="1" ht="11.35">
      <c r="A48" s="152">
        <v>35</v>
      </c>
      <c r="B48" s="152">
        <v>6</v>
      </c>
      <c r="C48" s="152">
        <v>78</v>
      </c>
      <c r="D48" s="153">
        <v>0.48749999999999999</v>
      </c>
      <c r="E48" s="153">
        <v>1.5004716239701512</v>
      </c>
      <c r="F48" s="155">
        <v>535.42800000000011</v>
      </c>
      <c r="G48" s="155">
        <v>2189.3056000000006</v>
      </c>
      <c r="H48" s="155">
        <v>13.683160000000004</v>
      </c>
      <c r="I48" s="155">
        <v>60.832263546645876</v>
      </c>
      <c r="J48" s="155">
        <v>1600</v>
      </c>
      <c r="K48" s="155">
        <v>200500</v>
      </c>
      <c r="L48" s="155">
        <v>1253.125</v>
      </c>
      <c r="M48" s="155">
        <v>273.26856304223838</v>
      </c>
      <c r="N48" s="156">
        <v>18</v>
      </c>
      <c r="O48" s="156">
        <v>522</v>
      </c>
      <c r="P48" s="156">
        <v>3.2625000000000002</v>
      </c>
      <c r="Q48" s="156">
        <v>5.0288319661126311</v>
      </c>
      <c r="R48" s="158">
        <v>0.57971014492753625</v>
      </c>
      <c r="S48" s="158">
        <v>21</v>
      </c>
      <c r="T48" s="158">
        <v>576</v>
      </c>
      <c r="U48" s="158">
        <v>3.6</v>
      </c>
      <c r="V48" s="158">
        <v>5.0334728624085949</v>
      </c>
      <c r="W48" s="158">
        <v>0.53623188405797106</v>
      </c>
      <c r="X48" s="158">
        <v>1.1159420289855073</v>
      </c>
      <c r="Y48" s="159">
        <v>34</v>
      </c>
      <c r="Z48" s="159">
        <v>75</v>
      </c>
      <c r="AA48" s="159">
        <v>51</v>
      </c>
      <c r="AB48" s="159">
        <v>74</v>
      </c>
      <c r="AC48" s="159">
        <v>86</v>
      </c>
      <c r="AD48" s="157">
        <v>20.7</v>
      </c>
    </row>
    <row r="49" spans="1:30" s="154" customFormat="1" ht="11.35">
      <c r="A49" s="152">
        <v>36</v>
      </c>
      <c r="B49" s="152">
        <v>12</v>
      </c>
      <c r="C49" s="152">
        <v>96</v>
      </c>
      <c r="D49" s="153">
        <v>0.6</v>
      </c>
      <c r="E49" s="153">
        <v>2.0410873905467781</v>
      </c>
      <c r="F49" s="155">
        <v>1070.8560000000002</v>
      </c>
      <c r="G49" s="155">
        <v>2065.8597</v>
      </c>
      <c r="H49" s="155">
        <v>12.911623125</v>
      </c>
      <c r="I49" s="155">
        <v>87.589292129485258</v>
      </c>
      <c r="J49" s="155">
        <v>1600</v>
      </c>
      <c r="K49" s="155">
        <v>205300</v>
      </c>
      <c r="L49" s="155">
        <v>1283.125</v>
      </c>
      <c r="M49" s="155">
        <v>287.46820989130816</v>
      </c>
      <c r="N49" s="156">
        <v>15</v>
      </c>
      <c r="O49" s="156">
        <v>492</v>
      </c>
      <c r="P49" s="156">
        <v>3.0750000000000002</v>
      </c>
      <c r="Q49" s="156">
        <v>4.5757770759791834</v>
      </c>
      <c r="R49" s="158">
        <v>0.60765550239234456</v>
      </c>
      <c r="S49" s="158">
        <v>18</v>
      </c>
      <c r="T49" s="158">
        <v>561</v>
      </c>
      <c r="U49" s="158">
        <v>3.5062500000000001</v>
      </c>
      <c r="V49" s="158">
        <v>4.9475193898768648</v>
      </c>
      <c r="W49" s="158">
        <v>0.55263157894736836</v>
      </c>
      <c r="X49" s="158">
        <v>1.160287081339713</v>
      </c>
      <c r="Y49" s="159">
        <v>34</v>
      </c>
      <c r="Z49" s="159">
        <v>63</v>
      </c>
      <c r="AA49" s="159">
        <v>63</v>
      </c>
      <c r="AB49" s="159">
        <v>74</v>
      </c>
      <c r="AC49" s="159">
        <v>86</v>
      </c>
      <c r="AD49" s="157">
        <v>20.9</v>
      </c>
    </row>
    <row r="50" spans="1:30" s="154" customFormat="1" ht="11.35">
      <c r="A50" s="152">
        <v>37</v>
      </c>
      <c r="B50" s="152">
        <v>6</v>
      </c>
      <c r="C50" s="152">
        <v>15</v>
      </c>
      <c r="D50" s="153">
        <v>9.375E-2</v>
      </c>
      <c r="E50" s="153">
        <v>0.62240025343158245</v>
      </c>
      <c r="F50" s="155">
        <v>130.88240000000002</v>
      </c>
      <c r="G50" s="155">
        <v>230.53150000000005</v>
      </c>
      <c r="H50" s="155">
        <v>1.4408218750000004</v>
      </c>
      <c r="I50" s="155">
        <v>11.697249354827628</v>
      </c>
      <c r="J50" s="155">
        <v>1600</v>
      </c>
      <c r="K50" s="155">
        <v>207750</v>
      </c>
      <c r="L50" s="155">
        <v>1298.4375</v>
      </c>
      <c r="M50" s="155">
        <v>272.85019474719991</v>
      </c>
      <c r="N50" s="156">
        <v>18</v>
      </c>
      <c r="O50" s="156">
        <v>564</v>
      </c>
      <c r="P50" s="156">
        <v>3.5249999999999999</v>
      </c>
      <c r="Q50" s="156">
        <v>4.7885476586586551</v>
      </c>
      <c r="R50" s="158">
        <v>0.5597189695550352</v>
      </c>
      <c r="S50" s="158">
        <v>21</v>
      </c>
      <c r="T50" s="158">
        <v>564</v>
      </c>
      <c r="U50" s="158">
        <v>3.5249999999999999</v>
      </c>
      <c r="V50" s="158">
        <v>4.7885476586586551</v>
      </c>
      <c r="W50" s="158">
        <v>0.5597189695550352</v>
      </c>
      <c r="X50" s="158">
        <v>1.1194379391100704</v>
      </c>
      <c r="Y50" s="159">
        <v>27</v>
      </c>
      <c r="Z50" s="159">
        <v>70</v>
      </c>
      <c r="AA50" s="159">
        <v>63</v>
      </c>
      <c r="AB50" s="159">
        <v>80</v>
      </c>
      <c r="AC50" s="159">
        <v>80</v>
      </c>
      <c r="AD50" s="157">
        <v>21.35</v>
      </c>
    </row>
    <row r="51" spans="1:30" s="154" customFormat="1" ht="11.35">
      <c r="A51" s="152">
        <v>38</v>
      </c>
      <c r="B51" s="152">
        <v>12</v>
      </c>
      <c r="C51" s="152">
        <v>135</v>
      </c>
      <c r="D51" s="153">
        <v>0.84375</v>
      </c>
      <c r="E51" s="153">
        <v>2.2107424263065334</v>
      </c>
      <c r="F51" s="155">
        <v>535.42800000000011</v>
      </c>
      <c r="G51" s="155">
        <v>2944.8540000000003</v>
      </c>
      <c r="H51" s="155">
        <v>18.405337500000002</v>
      </c>
      <c r="I51" s="155">
        <v>66.044889928590194</v>
      </c>
      <c r="J51" s="155">
        <v>1600</v>
      </c>
      <c r="K51" s="155">
        <v>201200</v>
      </c>
      <c r="L51" s="155">
        <v>1257.5</v>
      </c>
      <c r="M51" s="155">
        <v>269.5325559967448</v>
      </c>
      <c r="N51" s="156">
        <v>15</v>
      </c>
      <c r="O51" s="156">
        <v>429</v>
      </c>
      <c r="P51" s="156">
        <v>2.6812499999999999</v>
      </c>
      <c r="Q51" s="156">
        <v>4.2104569957675073</v>
      </c>
      <c r="R51" s="158">
        <v>0.62760416666666663</v>
      </c>
      <c r="S51" s="158">
        <v>18</v>
      </c>
      <c r="T51" s="158">
        <v>465</v>
      </c>
      <c r="U51" s="158">
        <v>2.90625</v>
      </c>
      <c r="V51" s="158">
        <v>4.715552849798768</v>
      </c>
      <c r="W51" s="158">
        <v>0.59635416666666663</v>
      </c>
      <c r="X51" s="158">
        <v>1.2239583333333333</v>
      </c>
      <c r="Y51" s="159">
        <v>32</v>
      </c>
      <c r="Z51" s="159">
        <v>77</v>
      </c>
      <c r="AA51" s="159">
        <v>51</v>
      </c>
      <c r="AB51" s="159">
        <v>78</v>
      </c>
      <c r="AC51" s="159">
        <v>82</v>
      </c>
      <c r="AD51" s="157">
        <v>19.2</v>
      </c>
    </row>
    <row r="52" spans="1:30" s="154" customFormat="1" ht="11.35">
      <c r="A52" s="152">
        <v>39</v>
      </c>
      <c r="B52" s="152">
        <v>6</v>
      </c>
      <c r="C52" s="152">
        <v>39</v>
      </c>
      <c r="D52" s="153">
        <v>0.24374999999999999</v>
      </c>
      <c r="E52" s="153">
        <v>0.94998758681065909</v>
      </c>
      <c r="F52" s="155">
        <v>267.71400000000006</v>
      </c>
      <c r="G52" s="155">
        <v>719.85320000000013</v>
      </c>
      <c r="H52" s="155">
        <v>4.499082500000001</v>
      </c>
      <c r="I52" s="155">
        <v>24.101170640681843</v>
      </c>
      <c r="J52" s="155">
        <v>1600</v>
      </c>
      <c r="K52" s="155">
        <v>208750</v>
      </c>
      <c r="L52" s="155">
        <v>1304.6875</v>
      </c>
      <c r="M52" s="155">
        <v>286.86095918695588</v>
      </c>
      <c r="N52" s="156">
        <v>15</v>
      </c>
      <c r="O52" s="156">
        <v>453</v>
      </c>
      <c r="P52" s="156">
        <v>2.8312499999999998</v>
      </c>
      <c r="Q52" s="156">
        <v>4.3251813136822852</v>
      </c>
      <c r="R52" s="158">
        <v>0.61479591836734693</v>
      </c>
      <c r="S52" s="158">
        <v>21</v>
      </c>
      <c r="T52" s="158">
        <v>474</v>
      </c>
      <c r="U52" s="158">
        <v>2.9624999999999999</v>
      </c>
      <c r="V52" s="158">
        <v>4.4635314726735347</v>
      </c>
      <c r="W52" s="158">
        <v>0.59693877551020413</v>
      </c>
      <c r="X52" s="158">
        <v>1.2117346938775511</v>
      </c>
      <c r="Y52" s="159">
        <v>31</v>
      </c>
      <c r="Z52" s="159">
        <v>60</v>
      </c>
      <c r="AA52" s="159">
        <v>69</v>
      </c>
      <c r="AB52" s="159">
        <v>84</v>
      </c>
      <c r="AC52" s="159">
        <v>76</v>
      </c>
      <c r="AD52" s="157">
        <v>19.600000000000001</v>
      </c>
    </row>
    <row r="53" spans="1:30" s="154" customFormat="1" ht="11.35">
      <c r="A53" s="152">
        <v>40</v>
      </c>
      <c r="B53" s="152">
        <v>9</v>
      </c>
      <c r="C53" s="152">
        <v>75</v>
      </c>
      <c r="D53" s="153">
        <v>0.46875</v>
      </c>
      <c r="E53" s="153">
        <v>1.5618158879728841</v>
      </c>
      <c r="F53" s="155">
        <v>535.42800000000011</v>
      </c>
      <c r="G53" s="155">
        <v>1585.4618</v>
      </c>
      <c r="H53" s="155">
        <v>9.9091362499999995</v>
      </c>
      <c r="I53" s="155">
        <v>50.435110837616918</v>
      </c>
      <c r="J53" s="155">
        <v>1600</v>
      </c>
      <c r="K53" s="155">
        <v>205850</v>
      </c>
      <c r="L53" s="155">
        <v>1286.5625</v>
      </c>
      <c r="M53" s="155">
        <v>274.18959348615078</v>
      </c>
      <c r="N53" s="156">
        <v>18</v>
      </c>
      <c r="O53" s="156">
        <v>486</v>
      </c>
      <c r="P53" s="156">
        <v>3.0375000000000001</v>
      </c>
      <c r="Q53" s="156">
        <v>4.7103358851512276</v>
      </c>
      <c r="R53" s="158">
        <v>0.60774818401937047</v>
      </c>
      <c r="S53" s="158">
        <v>18</v>
      </c>
      <c r="T53" s="158">
        <v>564</v>
      </c>
      <c r="U53" s="158">
        <v>3.5249999999999999</v>
      </c>
      <c r="V53" s="158">
        <v>5.0531141154886798</v>
      </c>
      <c r="W53" s="158">
        <v>0.54479418886198538</v>
      </c>
      <c r="X53" s="158">
        <v>1.152542372881356</v>
      </c>
      <c r="Y53" s="159">
        <v>29</v>
      </c>
      <c r="Z53" s="159">
        <v>71</v>
      </c>
      <c r="AA53" s="159">
        <v>60</v>
      </c>
      <c r="AB53" s="159">
        <v>80</v>
      </c>
      <c r="AC53" s="159">
        <v>80</v>
      </c>
      <c r="AD53" s="157">
        <v>20.65</v>
      </c>
    </row>
    <row r="54" spans="1:30" s="154" customFormat="1" ht="11.35">
      <c r="A54" s="152">
        <v>41</v>
      </c>
      <c r="B54" s="152">
        <v>9</v>
      </c>
      <c r="C54" s="152">
        <v>51</v>
      </c>
      <c r="D54" s="153">
        <v>0.31874999999999998</v>
      </c>
      <c r="E54" s="153">
        <v>1.2406727481187487</v>
      </c>
      <c r="F54" s="155">
        <v>535.42800000000011</v>
      </c>
      <c r="G54" s="155">
        <v>1346.0065000000002</v>
      </c>
      <c r="H54" s="155">
        <v>8.4125406250000019</v>
      </c>
      <c r="I54" s="155">
        <v>50.855995071193881</v>
      </c>
      <c r="J54" s="155">
        <v>1600</v>
      </c>
      <c r="K54" s="155">
        <v>203150</v>
      </c>
      <c r="L54" s="155">
        <v>1269.6875</v>
      </c>
      <c r="M54" s="155">
        <v>272.65852091060208</v>
      </c>
      <c r="N54" s="156">
        <v>18</v>
      </c>
      <c r="O54" s="156">
        <v>507</v>
      </c>
      <c r="P54" s="156">
        <v>3.1687500000000002</v>
      </c>
      <c r="Q54" s="156">
        <v>4.6772860418175339</v>
      </c>
      <c r="R54" s="158">
        <v>0.5764411027568922</v>
      </c>
      <c r="S54" s="158">
        <v>18</v>
      </c>
      <c r="T54" s="158">
        <v>507</v>
      </c>
      <c r="U54" s="158">
        <v>3.1687500000000002</v>
      </c>
      <c r="V54" s="158">
        <v>4.6772860418175339</v>
      </c>
      <c r="W54" s="158">
        <v>0.5764411027568922</v>
      </c>
      <c r="X54" s="158">
        <v>1.1528822055137844</v>
      </c>
      <c r="Y54" s="159">
        <v>31</v>
      </c>
      <c r="Z54" s="159">
        <v>74</v>
      </c>
      <c r="AA54" s="159">
        <v>55</v>
      </c>
      <c r="AB54" s="159">
        <v>74</v>
      </c>
      <c r="AC54" s="159">
        <v>86</v>
      </c>
      <c r="AD54" s="157">
        <v>19.95</v>
      </c>
    </row>
    <row r="55" spans="1:30" s="154" customFormat="1" ht="11.35">
      <c r="A55" s="152">
        <v>42</v>
      </c>
      <c r="B55" s="152">
        <v>9</v>
      </c>
      <c r="C55" s="152">
        <v>69</v>
      </c>
      <c r="D55" s="153">
        <v>0.43125000000000002</v>
      </c>
      <c r="E55" s="153">
        <v>1.4606876772828741</v>
      </c>
      <c r="F55" s="155">
        <v>267.71400000000006</v>
      </c>
      <c r="G55" s="155">
        <v>987.5672000000003</v>
      </c>
      <c r="H55" s="155">
        <v>6.1722950000000019</v>
      </c>
      <c r="I55" s="155">
        <v>28.065889561285321</v>
      </c>
      <c r="J55" s="155">
        <v>1600</v>
      </c>
      <c r="K55" s="155">
        <v>201800</v>
      </c>
      <c r="L55" s="155">
        <v>1261.25</v>
      </c>
      <c r="M55" s="155">
        <v>283.39529474174589</v>
      </c>
      <c r="N55" s="156">
        <v>18</v>
      </c>
      <c r="O55" s="156">
        <v>486</v>
      </c>
      <c r="P55" s="156">
        <v>3.0375000000000001</v>
      </c>
      <c r="Q55" s="156">
        <v>4.5139720198763325</v>
      </c>
      <c r="R55" s="158">
        <v>0.59090909090909094</v>
      </c>
      <c r="S55" s="158">
        <v>21</v>
      </c>
      <c r="T55" s="158">
        <v>507</v>
      </c>
      <c r="U55" s="158">
        <v>3.1687500000000002</v>
      </c>
      <c r="V55" s="158">
        <v>4.6163802899167736</v>
      </c>
      <c r="W55" s="158">
        <v>0.57323232323232332</v>
      </c>
      <c r="X55" s="158">
        <v>1.1641414141414144</v>
      </c>
      <c r="Y55" s="159">
        <v>36</v>
      </c>
      <c r="Z55" s="159">
        <v>68</v>
      </c>
      <c r="AA55" s="159">
        <v>56</v>
      </c>
      <c r="AB55" s="159">
        <v>79</v>
      </c>
      <c r="AC55" s="159">
        <v>81</v>
      </c>
      <c r="AD55" s="157">
        <v>19.8</v>
      </c>
    </row>
    <row r="56" spans="1:30" s="154" customFormat="1" ht="11.35">
      <c r="A56" s="152">
        <v>43</v>
      </c>
      <c r="B56" s="152">
        <v>9</v>
      </c>
      <c r="C56" s="152">
        <v>126</v>
      </c>
      <c r="D56" s="153">
        <v>0.78749999999999998</v>
      </c>
      <c r="E56" s="153">
        <v>2.0600650291989089</v>
      </c>
      <c r="F56" s="155">
        <v>803.14200000000017</v>
      </c>
      <c r="G56" s="155">
        <v>2819.9208000000008</v>
      </c>
      <c r="H56" s="155">
        <v>17.624505000000006</v>
      </c>
      <c r="I56" s="155">
        <v>81.576641816354595</v>
      </c>
      <c r="J56" s="155">
        <v>1600</v>
      </c>
      <c r="K56" s="155">
        <v>199700</v>
      </c>
      <c r="L56" s="155">
        <v>1248.125</v>
      </c>
      <c r="M56" s="155">
        <v>270.50427518448163</v>
      </c>
      <c r="N56" s="156">
        <v>15</v>
      </c>
      <c r="O56" s="156">
        <v>417</v>
      </c>
      <c r="P56" s="156">
        <v>2.6062500000000002</v>
      </c>
      <c r="Q56" s="156">
        <v>4.0810913495992205</v>
      </c>
      <c r="R56" s="158">
        <v>0.63227513227513232</v>
      </c>
      <c r="S56" s="158">
        <v>15</v>
      </c>
      <c r="T56" s="158">
        <v>444</v>
      </c>
      <c r="U56" s="158">
        <v>2.7749999999999999</v>
      </c>
      <c r="V56" s="158">
        <v>4.3552180804526754</v>
      </c>
      <c r="W56" s="158">
        <v>0.60846560846560838</v>
      </c>
      <c r="X56" s="158">
        <v>1.2407407407407407</v>
      </c>
      <c r="Y56" s="159">
        <v>34</v>
      </c>
      <c r="Z56" s="159">
        <v>77</v>
      </c>
      <c r="AA56" s="159">
        <v>49</v>
      </c>
      <c r="AB56" s="159">
        <v>78</v>
      </c>
      <c r="AC56" s="159">
        <v>82</v>
      </c>
      <c r="AD56" s="157">
        <v>18.899999999999999</v>
      </c>
    </row>
    <row r="57" spans="1:30" s="154" customFormat="1" ht="11.35">
      <c r="A57" s="152">
        <v>44</v>
      </c>
      <c r="B57" s="152">
        <v>6</v>
      </c>
      <c r="C57" s="152">
        <v>30</v>
      </c>
      <c r="D57" s="153">
        <v>0.1875</v>
      </c>
      <c r="E57" s="153">
        <v>0.99171092866708688</v>
      </c>
      <c r="F57" s="155">
        <v>267.71400000000006</v>
      </c>
      <c r="G57" s="155">
        <v>663.33580000000006</v>
      </c>
      <c r="H57" s="155">
        <v>4.1458487500000007</v>
      </c>
      <c r="I57" s="155">
        <v>26.321950400567506</v>
      </c>
      <c r="J57" s="155">
        <v>1600</v>
      </c>
      <c r="K57" s="155">
        <v>204200</v>
      </c>
      <c r="L57" s="155">
        <v>1276.25</v>
      </c>
      <c r="M57" s="155">
        <v>290.3018381490279</v>
      </c>
      <c r="N57" s="156">
        <v>18</v>
      </c>
      <c r="O57" s="156">
        <v>489</v>
      </c>
      <c r="P57" s="156">
        <v>3.0562499999999999</v>
      </c>
      <c r="Q57" s="156">
        <v>4.569858694813882</v>
      </c>
      <c r="R57" s="158">
        <v>0.59653465346534651</v>
      </c>
      <c r="S57" s="158">
        <v>15</v>
      </c>
      <c r="T57" s="158">
        <v>519</v>
      </c>
      <c r="U57" s="158">
        <v>3.2437499999999999</v>
      </c>
      <c r="V57" s="158">
        <v>4.3215808821257431</v>
      </c>
      <c r="W57" s="158">
        <v>0.57178217821782173</v>
      </c>
      <c r="X57" s="158">
        <v>1.1683168316831682</v>
      </c>
      <c r="Y57" s="159">
        <v>36</v>
      </c>
      <c r="Z57" s="159">
        <v>62</v>
      </c>
      <c r="AA57" s="159">
        <v>62</v>
      </c>
      <c r="AB57" s="159">
        <v>87</v>
      </c>
      <c r="AC57" s="159">
        <v>73</v>
      </c>
      <c r="AD57" s="157">
        <v>20.2</v>
      </c>
    </row>
    <row r="58" spans="1:30" s="154" customFormat="1" ht="11.35">
      <c r="A58" s="152">
        <v>45</v>
      </c>
      <c r="B58" s="152">
        <v>9</v>
      </c>
      <c r="C58" s="152">
        <v>93</v>
      </c>
      <c r="D58" s="153">
        <v>0.58125000000000004</v>
      </c>
      <c r="E58" s="153">
        <v>1.7643281365961678</v>
      </c>
      <c r="F58" s="155">
        <v>535.42800000000011</v>
      </c>
      <c r="G58" s="155">
        <v>1866.5615</v>
      </c>
      <c r="H58" s="155">
        <v>11.666009375</v>
      </c>
      <c r="I58" s="155">
        <v>53.073440312088827</v>
      </c>
      <c r="J58" s="155">
        <v>1600</v>
      </c>
      <c r="K58" s="155">
        <v>204550</v>
      </c>
      <c r="L58" s="155">
        <v>1278.4375</v>
      </c>
      <c r="M58" s="155">
        <v>288.38205545016211</v>
      </c>
      <c r="N58" s="156">
        <v>18</v>
      </c>
      <c r="O58" s="156">
        <v>483</v>
      </c>
      <c r="P58" s="156">
        <v>3.0187499999999998</v>
      </c>
      <c r="Q58" s="156">
        <v>4.4062161279308274</v>
      </c>
      <c r="R58" s="158">
        <v>0.59547738693467334</v>
      </c>
      <c r="S58" s="158">
        <v>18</v>
      </c>
      <c r="T58" s="158">
        <v>489</v>
      </c>
      <c r="U58" s="158">
        <v>3.0562499999999999</v>
      </c>
      <c r="V58" s="158">
        <v>4.7520229058910495</v>
      </c>
      <c r="W58" s="158">
        <v>0.59045226130653261</v>
      </c>
      <c r="X58" s="158">
        <v>1.1859296482412058</v>
      </c>
      <c r="Y58" s="159">
        <v>35</v>
      </c>
      <c r="Z58" s="159">
        <v>63</v>
      </c>
      <c r="AA58" s="159">
        <v>62</v>
      </c>
      <c r="AB58" s="159">
        <v>77</v>
      </c>
      <c r="AC58" s="159">
        <v>83</v>
      </c>
      <c r="AD58" s="157">
        <v>19.899999999999999</v>
      </c>
    </row>
    <row r="59" spans="1:30" s="154" customFormat="1" ht="11.35">
      <c r="A59" s="152">
        <v>46</v>
      </c>
      <c r="B59" s="152">
        <v>12</v>
      </c>
      <c r="C59" s="152">
        <v>126</v>
      </c>
      <c r="D59" s="153">
        <v>0.78749999999999998</v>
      </c>
      <c r="E59" s="153">
        <v>2.087360886789372</v>
      </c>
      <c r="F59" s="155">
        <v>803.14200000000017</v>
      </c>
      <c r="G59" s="155">
        <v>2650.3686000000012</v>
      </c>
      <c r="H59" s="155">
        <v>16.564803750000006</v>
      </c>
      <c r="I59" s="155">
        <v>72.638297903020216</v>
      </c>
      <c r="J59" s="155">
        <v>1600</v>
      </c>
      <c r="K59" s="155">
        <v>206950</v>
      </c>
      <c r="L59" s="155">
        <v>1293.4375</v>
      </c>
      <c r="M59" s="155">
        <v>270.92445249970359</v>
      </c>
      <c r="N59" s="156">
        <v>18</v>
      </c>
      <c r="O59" s="156">
        <v>459</v>
      </c>
      <c r="P59" s="156">
        <v>2.8687499999999999</v>
      </c>
      <c r="Q59" s="156">
        <v>4.6053317132079901</v>
      </c>
      <c r="R59" s="158">
        <v>0.6116751269035533</v>
      </c>
      <c r="S59" s="158">
        <v>15</v>
      </c>
      <c r="T59" s="158">
        <v>477</v>
      </c>
      <c r="U59" s="158">
        <v>2.9812500000000002</v>
      </c>
      <c r="V59" s="158">
        <v>4.5203549075892298</v>
      </c>
      <c r="W59" s="158">
        <v>0.59644670050761428</v>
      </c>
      <c r="X59" s="158">
        <v>1.2081218274111676</v>
      </c>
      <c r="Y59" s="159">
        <v>27</v>
      </c>
      <c r="Z59" s="159">
        <v>72</v>
      </c>
      <c r="AA59" s="159">
        <v>61</v>
      </c>
      <c r="AB59" s="159">
        <v>68</v>
      </c>
      <c r="AC59" s="159">
        <v>92</v>
      </c>
      <c r="AD59" s="157">
        <v>19.7</v>
      </c>
    </row>
    <row r="60" spans="1:30" s="154" customFormat="1" ht="11.35">
      <c r="A60" s="152">
        <v>47</v>
      </c>
      <c r="B60" s="152">
        <v>9</v>
      </c>
      <c r="C60" s="152">
        <v>117</v>
      </c>
      <c r="D60" s="153">
        <v>0.73124999999999996</v>
      </c>
      <c r="E60" s="153">
        <v>1.8656844057575206</v>
      </c>
      <c r="F60" s="155">
        <v>535.42800000000011</v>
      </c>
      <c r="G60" s="155">
        <v>3142.6649000000007</v>
      </c>
      <c r="H60" s="155">
        <v>19.641655625000006</v>
      </c>
      <c r="I60" s="155">
        <v>67.117517609684114</v>
      </c>
      <c r="J60" s="155">
        <v>1600</v>
      </c>
      <c r="K60" s="155">
        <v>204050</v>
      </c>
      <c r="L60" s="155">
        <v>1275.3125</v>
      </c>
      <c r="M60" s="155">
        <v>281.22580259290783</v>
      </c>
      <c r="N60" s="156">
        <v>18</v>
      </c>
      <c r="O60" s="156">
        <v>483</v>
      </c>
      <c r="P60" s="156">
        <v>3.0187499999999998</v>
      </c>
      <c r="Q60" s="156">
        <v>4.7523206843385948</v>
      </c>
      <c r="R60" s="158">
        <v>0.59547738693467334</v>
      </c>
      <c r="S60" s="158">
        <v>15</v>
      </c>
      <c r="T60" s="158">
        <v>507</v>
      </c>
      <c r="U60" s="158">
        <v>3.1687500000000002</v>
      </c>
      <c r="V60" s="158">
        <v>4.7014274227430919</v>
      </c>
      <c r="W60" s="158">
        <v>0.57537688442211055</v>
      </c>
      <c r="X60" s="158">
        <v>1.170854271356784</v>
      </c>
      <c r="Y60" s="159">
        <v>33</v>
      </c>
      <c r="Z60" s="159">
        <v>68</v>
      </c>
      <c r="AA60" s="159">
        <v>59</v>
      </c>
      <c r="AB60" s="159">
        <v>85</v>
      </c>
      <c r="AC60" s="159">
        <v>75</v>
      </c>
      <c r="AD60" s="157">
        <v>19.899999999999999</v>
      </c>
    </row>
    <row r="61" spans="1:30" s="154" customFormat="1" ht="11.35">
      <c r="A61" s="152">
        <v>48</v>
      </c>
      <c r="B61" s="152">
        <v>12</v>
      </c>
      <c r="C61" s="152">
        <v>117</v>
      </c>
      <c r="D61" s="153">
        <v>0.73124999999999996</v>
      </c>
      <c r="E61" s="153">
        <v>2.0943826487166293</v>
      </c>
      <c r="F61" s="155">
        <v>803.14200000000017</v>
      </c>
      <c r="G61" s="155">
        <v>4411.3318000000017</v>
      </c>
      <c r="H61" s="155">
        <v>27.57082375000001</v>
      </c>
      <c r="I61" s="155">
        <v>104.30016657973366</v>
      </c>
      <c r="J61" s="155">
        <v>1600</v>
      </c>
      <c r="K61" s="155">
        <v>208100</v>
      </c>
      <c r="L61" s="155">
        <v>1300.625</v>
      </c>
      <c r="M61" s="155">
        <v>294.01725765461816</v>
      </c>
      <c r="N61" s="156">
        <v>18</v>
      </c>
      <c r="O61" s="156">
        <v>408</v>
      </c>
      <c r="P61" s="156">
        <v>2.5499999999999998</v>
      </c>
      <c r="Q61" s="156">
        <v>4.0682850682107334</v>
      </c>
      <c r="R61" s="158">
        <v>0.64857881136950901</v>
      </c>
      <c r="S61" s="158">
        <v>18</v>
      </c>
      <c r="T61" s="158">
        <v>468</v>
      </c>
      <c r="U61" s="158">
        <v>2.9249999999999998</v>
      </c>
      <c r="V61" s="158">
        <v>4.4376179229614481</v>
      </c>
      <c r="W61" s="158">
        <v>0.5968992248062015</v>
      </c>
      <c r="X61" s="158">
        <v>1.2454780361757105</v>
      </c>
      <c r="Y61" s="159">
        <v>34</v>
      </c>
      <c r="Z61" s="159">
        <v>56</v>
      </c>
      <c r="AA61" s="159">
        <v>70</v>
      </c>
      <c r="AB61" s="159">
        <v>88</v>
      </c>
      <c r="AC61" s="159">
        <v>72</v>
      </c>
      <c r="AD61" s="157">
        <v>19.350000000000001</v>
      </c>
    </row>
    <row r="62" spans="1:30" s="154" customFormat="1" ht="11.35">
      <c r="A62" s="152">
        <v>49</v>
      </c>
      <c r="B62" s="152">
        <v>12</v>
      </c>
      <c r="C62" s="152">
        <v>108</v>
      </c>
      <c r="D62" s="153">
        <v>0.67500000000000004</v>
      </c>
      <c r="E62" s="153">
        <v>1.8718369546799905</v>
      </c>
      <c r="F62" s="155">
        <v>535.42800000000011</v>
      </c>
      <c r="G62" s="155">
        <v>2223.5135000000009</v>
      </c>
      <c r="H62" s="155">
        <v>13.896959375000005</v>
      </c>
      <c r="I62" s="155">
        <v>56.243510052203938</v>
      </c>
      <c r="J62" s="155">
        <v>1600</v>
      </c>
      <c r="K62" s="155">
        <v>208400</v>
      </c>
      <c r="L62" s="155">
        <v>1302.5</v>
      </c>
      <c r="M62" s="155">
        <v>288.99087056590605</v>
      </c>
      <c r="N62" s="156">
        <v>18</v>
      </c>
      <c r="O62" s="156">
        <v>453</v>
      </c>
      <c r="P62" s="156">
        <v>2.8312499999999998</v>
      </c>
      <c r="Q62" s="156">
        <v>4.2191862981939927</v>
      </c>
      <c r="R62" s="158">
        <v>0.61282051282051275</v>
      </c>
      <c r="S62" s="158">
        <v>18</v>
      </c>
      <c r="T62" s="158">
        <v>477</v>
      </c>
      <c r="U62" s="158">
        <v>2.9812500000000002</v>
      </c>
      <c r="V62" s="158">
        <v>4.680310524289343</v>
      </c>
      <c r="W62" s="158">
        <v>0.59230769230769231</v>
      </c>
      <c r="X62" s="158">
        <v>1.2051282051282051</v>
      </c>
      <c r="Y62" s="159">
        <v>32</v>
      </c>
      <c r="Z62" s="159">
        <v>59</v>
      </c>
      <c r="AA62" s="159">
        <v>69</v>
      </c>
      <c r="AB62" s="159">
        <v>79</v>
      </c>
      <c r="AC62" s="159">
        <v>81</v>
      </c>
      <c r="AD62" s="157">
        <v>19.5</v>
      </c>
    </row>
    <row r="63" spans="1:30" s="154" customFormat="1" ht="11.35">
      <c r="A63" s="152">
        <v>50</v>
      </c>
      <c r="B63" s="152">
        <v>9</v>
      </c>
      <c r="C63" s="152">
        <v>84</v>
      </c>
      <c r="D63" s="153">
        <v>0.52500000000000002</v>
      </c>
      <c r="E63" s="153">
        <v>1.5977578629689937</v>
      </c>
      <c r="F63" s="155">
        <v>535.42800000000011</v>
      </c>
      <c r="G63" s="155">
        <v>2702.4241000000011</v>
      </c>
      <c r="H63" s="155">
        <v>16.890150625000008</v>
      </c>
      <c r="I63" s="155">
        <v>78.98027200593161</v>
      </c>
      <c r="J63" s="155">
        <v>1600</v>
      </c>
      <c r="K63" s="155">
        <v>201900</v>
      </c>
      <c r="L63" s="155">
        <v>1261.875</v>
      </c>
      <c r="M63" s="155">
        <v>265.67154142762132</v>
      </c>
      <c r="N63" s="156">
        <v>18</v>
      </c>
      <c r="O63" s="156">
        <v>486</v>
      </c>
      <c r="P63" s="156">
        <v>3.0375000000000001</v>
      </c>
      <c r="Q63" s="156">
        <v>4.5638551231284348</v>
      </c>
      <c r="R63" s="158">
        <v>0.6058394160583942</v>
      </c>
      <c r="S63" s="158">
        <v>18</v>
      </c>
      <c r="T63" s="158">
        <v>534</v>
      </c>
      <c r="U63" s="158">
        <v>3.3374999999999999</v>
      </c>
      <c r="V63" s="158">
        <v>4.7223375247977781</v>
      </c>
      <c r="W63" s="158">
        <v>0.56690997566909973</v>
      </c>
      <c r="X63" s="158">
        <v>1.172749391727494</v>
      </c>
      <c r="Y63" s="159">
        <v>30</v>
      </c>
      <c r="Z63" s="159">
        <v>79</v>
      </c>
      <c r="AA63" s="159">
        <v>51</v>
      </c>
      <c r="AB63" s="159">
        <v>75</v>
      </c>
      <c r="AC63" s="159">
        <v>85</v>
      </c>
      <c r="AD63" s="157">
        <v>20.55</v>
      </c>
    </row>
    <row r="64" spans="1:30" s="154" customFormat="1" ht="11.35">
      <c r="A64" s="152">
        <v>51</v>
      </c>
      <c r="B64" s="152">
        <v>6</v>
      </c>
      <c r="C64" s="152">
        <v>60</v>
      </c>
      <c r="D64" s="153">
        <v>0.375</v>
      </c>
      <c r="E64" s="153">
        <v>1.2476392802348384</v>
      </c>
      <c r="F64" s="155">
        <v>535.42800000000011</v>
      </c>
      <c r="G64" s="155">
        <v>1850.2012000000004</v>
      </c>
      <c r="H64" s="155">
        <v>11.563757500000003</v>
      </c>
      <c r="I64" s="155">
        <v>64.326856402145197</v>
      </c>
      <c r="J64" s="155">
        <v>1600</v>
      </c>
      <c r="K64" s="155">
        <v>198150</v>
      </c>
      <c r="L64" s="155">
        <v>1238.4375</v>
      </c>
      <c r="M64" s="155">
        <v>267.8954712020456</v>
      </c>
      <c r="N64" s="156">
        <v>15</v>
      </c>
      <c r="O64" s="156">
        <v>459</v>
      </c>
      <c r="P64" s="156">
        <v>2.8687499999999999</v>
      </c>
      <c r="Q64" s="156">
        <v>4.5806839112014295</v>
      </c>
      <c r="R64" s="158">
        <v>0.61068702290076327</v>
      </c>
      <c r="S64" s="158">
        <v>21</v>
      </c>
      <c r="T64" s="158">
        <v>543</v>
      </c>
      <c r="U64" s="158">
        <v>3.3937499999999998</v>
      </c>
      <c r="V64" s="158">
        <v>4.7119503833438587</v>
      </c>
      <c r="W64" s="158">
        <v>0.5394402035623409</v>
      </c>
      <c r="X64" s="158">
        <v>1.1501272264631042</v>
      </c>
      <c r="Y64" s="159">
        <v>35</v>
      </c>
      <c r="Z64" s="159">
        <v>79</v>
      </c>
      <c r="AA64" s="159">
        <v>46</v>
      </c>
      <c r="AB64" s="159">
        <v>70</v>
      </c>
      <c r="AC64" s="159">
        <v>90</v>
      </c>
      <c r="AD64" s="157">
        <v>19.649999999999999</v>
      </c>
    </row>
    <row r="65" spans="1:30" s="154" customFormat="1" ht="11.35">
      <c r="A65" s="152">
        <v>52</v>
      </c>
      <c r="B65" s="152">
        <v>12</v>
      </c>
      <c r="C65" s="152">
        <v>102</v>
      </c>
      <c r="D65" s="153">
        <v>0.63749999999999996</v>
      </c>
      <c r="E65" s="153">
        <v>2.0846473843269351</v>
      </c>
      <c r="F65" s="155">
        <v>1070.8560000000002</v>
      </c>
      <c r="G65" s="155">
        <v>2983.5238000000013</v>
      </c>
      <c r="H65" s="155">
        <v>18.64702375000001</v>
      </c>
      <c r="I65" s="155">
        <v>105.6150816790845</v>
      </c>
      <c r="J65" s="155">
        <v>1600</v>
      </c>
      <c r="K65" s="155">
        <v>200100</v>
      </c>
      <c r="L65" s="155">
        <v>1250.625</v>
      </c>
      <c r="M65" s="155">
        <v>271.90149784122536</v>
      </c>
      <c r="N65" s="156">
        <v>18</v>
      </c>
      <c r="O65" s="156">
        <v>450</v>
      </c>
      <c r="P65" s="156">
        <v>2.8125</v>
      </c>
      <c r="Q65" s="156">
        <v>4.3570047700269665</v>
      </c>
      <c r="R65" s="158">
        <v>0.61439588688946012</v>
      </c>
      <c r="S65" s="158">
        <v>18</v>
      </c>
      <c r="T65" s="158">
        <v>504</v>
      </c>
      <c r="U65" s="158">
        <v>3.15</v>
      </c>
      <c r="V65" s="158">
        <v>4.4611530787962019</v>
      </c>
      <c r="W65" s="158">
        <v>0.56812339331619532</v>
      </c>
      <c r="X65" s="158">
        <v>1.1825192802056554</v>
      </c>
      <c r="Y65" s="159">
        <v>34</v>
      </c>
      <c r="Z65" s="159">
        <v>76</v>
      </c>
      <c r="AA65" s="159">
        <v>50</v>
      </c>
      <c r="AB65" s="159">
        <v>87</v>
      </c>
      <c r="AC65" s="159">
        <v>73</v>
      </c>
      <c r="AD65" s="157">
        <v>19.45</v>
      </c>
    </row>
    <row r="66" spans="1:30" s="154" customFormat="1" ht="11.35">
      <c r="A66" s="152">
        <v>53</v>
      </c>
      <c r="B66" s="152">
        <v>6</v>
      </c>
      <c r="C66" s="152">
        <v>24</v>
      </c>
      <c r="D66" s="153">
        <v>0.15</v>
      </c>
      <c r="E66" s="153">
        <v>0.73715414020074144</v>
      </c>
      <c r="F66" s="155">
        <v>267.71400000000006</v>
      </c>
      <c r="G66" s="155">
        <v>371.82500000000016</v>
      </c>
      <c r="H66" s="155">
        <v>2.3239062500000012</v>
      </c>
      <c r="I66" s="155">
        <v>21.57088932935617</v>
      </c>
      <c r="J66" s="155">
        <v>1600</v>
      </c>
      <c r="K66" s="155">
        <v>200150</v>
      </c>
      <c r="L66" s="155">
        <v>1250.9375</v>
      </c>
      <c r="M66" s="155">
        <v>275.09128702117874</v>
      </c>
      <c r="N66" s="156">
        <v>18</v>
      </c>
      <c r="O66" s="156">
        <v>492</v>
      </c>
      <c r="P66" s="156">
        <v>3.0750000000000002</v>
      </c>
      <c r="Q66" s="156">
        <v>4.3991851732655274</v>
      </c>
      <c r="R66" s="158">
        <v>0.59102244389027436</v>
      </c>
      <c r="S66" s="158">
        <v>18</v>
      </c>
      <c r="T66" s="158">
        <v>528</v>
      </c>
      <c r="U66" s="158">
        <v>3.3</v>
      </c>
      <c r="V66" s="158">
        <v>4.6035261300647221</v>
      </c>
      <c r="W66" s="158">
        <v>0.56109725685785539</v>
      </c>
      <c r="X66" s="158">
        <v>1.1521197007481296</v>
      </c>
      <c r="Y66" s="159">
        <v>35</v>
      </c>
      <c r="Z66" s="159">
        <v>74</v>
      </c>
      <c r="AA66" s="159">
        <v>51</v>
      </c>
      <c r="AB66" s="159">
        <v>73</v>
      </c>
      <c r="AC66" s="159">
        <v>87</v>
      </c>
      <c r="AD66" s="157">
        <v>20.05</v>
      </c>
    </row>
    <row r="67" spans="1:30" s="154" customFormat="1" ht="11.35">
      <c r="A67" s="152">
        <v>54</v>
      </c>
      <c r="B67" s="152">
        <v>9</v>
      </c>
      <c r="C67" s="152">
        <v>102</v>
      </c>
      <c r="D67" s="153">
        <v>0.63749999999999996</v>
      </c>
      <c r="E67" s="153">
        <v>1.9441494235608732</v>
      </c>
      <c r="F67" s="155">
        <v>535.42800000000011</v>
      </c>
      <c r="G67" s="155">
        <v>1569.1015000000007</v>
      </c>
      <c r="H67" s="155">
        <v>9.8068843750000045</v>
      </c>
      <c r="I67" s="155">
        <v>48.563068961531449</v>
      </c>
      <c r="J67" s="155">
        <v>1600</v>
      </c>
      <c r="K67" s="155">
        <v>203300</v>
      </c>
      <c r="L67" s="155">
        <v>1270.625</v>
      </c>
      <c r="M67" s="155">
        <v>282.02923150160098</v>
      </c>
      <c r="N67" s="156">
        <v>18</v>
      </c>
      <c r="O67" s="156">
        <v>429</v>
      </c>
      <c r="P67" s="156">
        <v>2.6812499999999999</v>
      </c>
      <c r="Q67" s="156">
        <v>3.9895648081577226</v>
      </c>
      <c r="R67" s="158">
        <v>0.63239074550128527</v>
      </c>
      <c r="S67" s="158">
        <v>21</v>
      </c>
      <c r="T67" s="158">
        <v>486</v>
      </c>
      <c r="U67" s="158">
        <v>3.0375000000000001</v>
      </c>
      <c r="V67" s="158">
        <v>4.4761948968646328</v>
      </c>
      <c r="W67" s="158">
        <v>0.58354755784061696</v>
      </c>
      <c r="X67" s="158">
        <v>1.2159383033419022</v>
      </c>
      <c r="Y67" s="159">
        <v>34</v>
      </c>
      <c r="Z67" s="159">
        <v>68</v>
      </c>
      <c r="AA67" s="159">
        <v>58</v>
      </c>
      <c r="AB67" s="159">
        <v>76</v>
      </c>
      <c r="AC67" s="159">
        <v>84</v>
      </c>
      <c r="AD67" s="157">
        <v>19.45</v>
      </c>
    </row>
    <row r="68" spans="1:30" s="154" customFormat="1" ht="11.35">
      <c r="A68" s="152">
        <v>55</v>
      </c>
      <c r="B68" s="152">
        <v>3</v>
      </c>
      <c r="C68" s="152">
        <v>6</v>
      </c>
      <c r="D68" s="153">
        <v>3.7499999999999999E-2</v>
      </c>
      <c r="E68" s="153">
        <v>0.33435378393281073</v>
      </c>
      <c r="F68" s="155">
        <v>23.796800000000005</v>
      </c>
      <c r="G68" s="155">
        <v>26.771400000000007</v>
      </c>
      <c r="H68" s="155">
        <v>0.16732125000000003</v>
      </c>
      <c r="I68" s="155">
        <v>1.8944747721168282</v>
      </c>
      <c r="J68" s="155">
        <v>1600</v>
      </c>
      <c r="K68" s="155">
        <v>198450</v>
      </c>
      <c r="L68" s="155">
        <v>1240.3125</v>
      </c>
      <c r="M68" s="155">
        <v>286.84451527508105</v>
      </c>
      <c r="N68" s="156">
        <v>18</v>
      </c>
      <c r="O68" s="156">
        <v>555</v>
      </c>
      <c r="P68" s="156">
        <v>3.46875</v>
      </c>
      <c r="Q68" s="156">
        <v>4.6809151862784351</v>
      </c>
      <c r="R68" s="158">
        <v>0.56775700934579432</v>
      </c>
      <c r="S68" s="158">
        <v>21</v>
      </c>
      <c r="T68" s="158">
        <v>651</v>
      </c>
      <c r="U68" s="158">
        <v>4.0687499999999996</v>
      </c>
      <c r="V68" s="158">
        <v>5.2486858193445602</v>
      </c>
      <c r="W68" s="158">
        <v>0.49299065420560745</v>
      </c>
      <c r="X68" s="158">
        <v>1.0607476635514017</v>
      </c>
      <c r="Y68" s="159">
        <v>41</v>
      </c>
      <c r="Z68" s="159">
        <v>67</v>
      </c>
      <c r="AA68" s="159">
        <v>52</v>
      </c>
      <c r="AB68" s="159">
        <v>79</v>
      </c>
      <c r="AC68" s="159">
        <v>81</v>
      </c>
      <c r="AD68" s="157">
        <v>21.4</v>
      </c>
    </row>
    <row r="69" spans="1:30" s="154" customFormat="1" ht="11.35">
      <c r="A69" s="152">
        <v>56</v>
      </c>
      <c r="B69" s="152">
        <v>9</v>
      </c>
      <c r="C69" s="152">
        <v>69</v>
      </c>
      <c r="D69" s="153">
        <v>0.43125000000000002</v>
      </c>
      <c r="E69" s="153">
        <v>1.4606876772828741</v>
      </c>
      <c r="F69" s="155">
        <v>535.42800000000011</v>
      </c>
      <c r="G69" s="155">
        <v>2037.6010000000006</v>
      </c>
      <c r="H69" s="155">
        <v>12.735006250000003</v>
      </c>
      <c r="I69" s="155">
        <v>58.492226759865353</v>
      </c>
      <c r="J69" s="155">
        <v>1600</v>
      </c>
      <c r="K69" s="155">
        <v>207100</v>
      </c>
      <c r="L69" s="155">
        <v>1294.375</v>
      </c>
      <c r="M69" s="155">
        <v>280.2731989287164</v>
      </c>
      <c r="N69" s="156">
        <v>18</v>
      </c>
      <c r="O69" s="156">
        <v>486</v>
      </c>
      <c r="P69" s="156">
        <v>3.0375000000000001</v>
      </c>
      <c r="Q69" s="156">
        <v>4.3479012503757337</v>
      </c>
      <c r="R69" s="158">
        <v>0.60774818401937047</v>
      </c>
      <c r="S69" s="158">
        <v>18</v>
      </c>
      <c r="T69" s="158">
        <v>537</v>
      </c>
      <c r="U69" s="158">
        <v>3.3562500000000002</v>
      </c>
      <c r="V69" s="158">
        <v>4.9720563492002618</v>
      </c>
      <c r="W69" s="158">
        <v>0.56658595641646492</v>
      </c>
      <c r="X69" s="158">
        <v>1.1743341404358354</v>
      </c>
      <c r="Y69" s="159">
        <v>30</v>
      </c>
      <c r="Z69" s="159">
        <v>66</v>
      </c>
      <c r="AA69" s="159">
        <v>64</v>
      </c>
      <c r="AB69" s="159">
        <v>87</v>
      </c>
      <c r="AC69" s="159">
        <v>73</v>
      </c>
      <c r="AD69" s="157">
        <v>20.65</v>
      </c>
    </row>
    <row r="70" spans="1:30" s="154" customFormat="1" ht="11.35">
      <c r="A70" s="152">
        <v>57</v>
      </c>
      <c r="B70" s="152">
        <v>6</v>
      </c>
      <c r="C70" s="152">
        <v>84</v>
      </c>
      <c r="D70" s="153">
        <v>0.52500000000000002</v>
      </c>
      <c r="E70" s="153">
        <v>1.5252590253263945</v>
      </c>
      <c r="F70" s="155">
        <v>535.42800000000011</v>
      </c>
      <c r="G70" s="155">
        <v>2400.5021999999999</v>
      </c>
      <c r="H70" s="155">
        <v>15.00313875</v>
      </c>
      <c r="I70" s="155">
        <v>68.114052404507731</v>
      </c>
      <c r="J70" s="155">
        <v>1600</v>
      </c>
      <c r="K70" s="155">
        <v>203200</v>
      </c>
      <c r="L70" s="155">
        <v>1270</v>
      </c>
      <c r="M70" s="155">
        <v>275.81782338730977</v>
      </c>
      <c r="N70" s="156">
        <v>18</v>
      </c>
      <c r="O70" s="156">
        <v>423</v>
      </c>
      <c r="P70" s="156">
        <v>2.6437499999999998</v>
      </c>
      <c r="Q70" s="156">
        <v>4.1396181803694505</v>
      </c>
      <c r="R70" s="158">
        <v>0.63938618925831203</v>
      </c>
      <c r="S70" s="158">
        <v>21</v>
      </c>
      <c r="T70" s="158">
        <v>471</v>
      </c>
      <c r="U70" s="158">
        <v>2.9437500000000001</v>
      </c>
      <c r="V70" s="158">
        <v>4.3542025893014262</v>
      </c>
      <c r="W70" s="158">
        <v>0.59846547314578014</v>
      </c>
      <c r="X70" s="158">
        <v>1.2378516624040921</v>
      </c>
      <c r="Y70" s="159">
        <v>32</v>
      </c>
      <c r="Z70" s="159">
        <v>72</v>
      </c>
      <c r="AA70" s="159">
        <v>56</v>
      </c>
      <c r="AB70" s="159">
        <v>85</v>
      </c>
      <c r="AC70" s="159">
        <v>75</v>
      </c>
      <c r="AD70" s="157">
        <v>19.55</v>
      </c>
    </row>
    <row r="71" spans="1:30" s="154" customFormat="1" ht="11.35">
      <c r="A71" s="152">
        <v>58</v>
      </c>
      <c r="B71" s="152">
        <v>9</v>
      </c>
      <c r="C71" s="152">
        <v>54</v>
      </c>
      <c r="D71" s="153">
        <v>0.33750000000000002</v>
      </c>
      <c r="E71" s="153">
        <v>1.3025736498208256</v>
      </c>
      <c r="F71" s="155">
        <v>535.42800000000011</v>
      </c>
      <c r="G71" s="155">
        <v>1481.3508000000002</v>
      </c>
      <c r="H71" s="155">
        <v>9.258442500000001</v>
      </c>
      <c r="I71" s="155">
        <v>53.255155661957424</v>
      </c>
      <c r="J71" s="155">
        <v>1600</v>
      </c>
      <c r="K71" s="155">
        <v>203250</v>
      </c>
      <c r="L71" s="155">
        <v>1270.3125</v>
      </c>
      <c r="M71" s="155">
        <v>278.94099345594344</v>
      </c>
      <c r="N71" s="156">
        <v>15</v>
      </c>
      <c r="O71" s="156">
        <v>486</v>
      </c>
      <c r="P71" s="156">
        <v>3.0375000000000001</v>
      </c>
      <c r="Q71" s="156">
        <v>4.3738610377283926</v>
      </c>
      <c r="R71" s="158">
        <v>0.60869565217391308</v>
      </c>
      <c r="S71" s="158">
        <v>21</v>
      </c>
      <c r="T71" s="158">
        <v>579</v>
      </c>
      <c r="U71" s="158">
        <v>3.6187499999999999</v>
      </c>
      <c r="V71" s="158">
        <v>5.1037929846525589</v>
      </c>
      <c r="W71" s="158">
        <v>0.53381642512077287</v>
      </c>
      <c r="X71" s="158">
        <v>1.142512077294686</v>
      </c>
      <c r="Y71" s="159">
        <v>33</v>
      </c>
      <c r="Z71" s="159">
        <v>70</v>
      </c>
      <c r="AA71" s="159">
        <v>57</v>
      </c>
      <c r="AB71" s="159">
        <v>79</v>
      </c>
      <c r="AC71" s="159">
        <v>81</v>
      </c>
      <c r="AD71" s="157">
        <v>20.7</v>
      </c>
    </row>
    <row r="72" spans="1:30" s="154" customFormat="1" ht="11.35">
      <c r="A72" s="152">
        <v>59</v>
      </c>
      <c r="B72" s="152">
        <v>9</v>
      </c>
      <c r="C72" s="152">
        <v>81</v>
      </c>
      <c r="D72" s="153">
        <v>0.50624999999999998</v>
      </c>
      <c r="E72" s="153">
        <v>1.6897652510847725</v>
      </c>
      <c r="F72" s="155">
        <v>267.71400000000006</v>
      </c>
      <c r="G72" s="155">
        <v>1262.7177000000004</v>
      </c>
      <c r="H72" s="155">
        <v>7.891985625000002</v>
      </c>
      <c r="I72" s="155">
        <v>32.499606123536516</v>
      </c>
      <c r="J72" s="155">
        <v>1600</v>
      </c>
      <c r="K72" s="155">
        <v>199800</v>
      </c>
      <c r="L72" s="155">
        <v>1248.75</v>
      </c>
      <c r="M72" s="155">
        <v>276.88462279372368</v>
      </c>
      <c r="N72" s="156">
        <v>18</v>
      </c>
      <c r="O72" s="156">
        <v>468</v>
      </c>
      <c r="P72" s="156">
        <v>2.9249999999999998</v>
      </c>
      <c r="Q72" s="156">
        <v>4.5757770759791834</v>
      </c>
      <c r="R72" s="158">
        <v>0.60804020100502509</v>
      </c>
      <c r="S72" s="158">
        <v>18</v>
      </c>
      <c r="T72" s="158">
        <v>510</v>
      </c>
      <c r="U72" s="158">
        <v>3.1875</v>
      </c>
      <c r="V72" s="158">
        <v>4.8605555238058953</v>
      </c>
      <c r="W72" s="158">
        <v>0.57286432160804013</v>
      </c>
      <c r="X72" s="158">
        <v>1.1809045226130652</v>
      </c>
      <c r="Y72" s="159">
        <v>36</v>
      </c>
      <c r="Z72" s="159">
        <v>73</v>
      </c>
      <c r="AA72" s="159">
        <v>51</v>
      </c>
      <c r="AB72" s="159">
        <v>86</v>
      </c>
      <c r="AC72" s="159">
        <v>74</v>
      </c>
      <c r="AD72" s="157">
        <v>19.899999999999999</v>
      </c>
    </row>
    <row r="73" spans="1:30" s="154" customFormat="1" ht="11.35">
      <c r="A73" s="152">
        <v>60</v>
      </c>
      <c r="B73" s="152">
        <v>9</v>
      </c>
      <c r="C73" s="152">
        <v>75</v>
      </c>
      <c r="D73" s="153">
        <v>0.46875</v>
      </c>
      <c r="E73" s="153">
        <v>1.700617257528505</v>
      </c>
      <c r="F73" s="155">
        <v>133.85700000000003</v>
      </c>
      <c r="G73" s="155">
        <v>742.1627000000002</v>
      </c>
      <c r="H73" s="155">
        <v>4.6385168750000014</v>
      </c>
      <c r="I73" s="155">
        <v>18.62078312230253</v>
      </c>
      <c r="J73" s="155">
        <v>1600</v>
      </c>
      <c r="K73" s="155">
        <v>202000</v>
      </c>
      <c r="L73" s="155">
        <v>1262.5</v>
      </c>
      <c r="M73" s="155">
        <v>246.67601546111771</v>
      </c>
      <c r="N73" s="156">
        <v>18</v>
      </c>
      <c r="O73" s="156">
        <v>489</v>
      </c>
      <c r="P73" s="156">
        <v>3.0562499999999999</v>
      </c>
      <c r="Q73" s="156">
        <v>4.5075016089533433</v>
      </c>
      <c r="R73" s="158">
        <v>0.59250000000000003</v>
      </c>
      <c r="S73" s="158">
        <v>18</v>
      </c>
      <c r="T73" s="158">
        <v>534</v>
      </c>
      <c r="U73" s="158">
        <v>3.3374999999999999</v>
      </c>
      <c r="V73" s="158">
        <v>4.5885933224949547</v>
      </c>
      <c r="W73" s="158">
        <v>0.55499999999999994</v>
      </c>
      <c r="X73" s="158">
        <v>1.1475</v>
      </c>
      <c r="Y73" s="159">
        <v>24</v>
      </c>
      <c r="Z73" s="159">
        <v>90</v>
      </c>
      <c r="AA73" s="159">
        <v>46</v>
      </c>
      <c r="AB73" s="159">
        <v>72</v>
      </c>
      <c r="AC73" s="159">
        <v>88</v>
      </c>
      <c r="AD73" s="157">
        <v>20</v>
      </c>
    </row>
    <row r="74" spans="1:30" s="154" customFormat="1" ht="11.35">
      <c r="A74" s="152">
        <v>61</v>
      </c>
      <c r="B74" s="152">
        <v>9</v>
      </c>
      <c r="C74" s="152">
        <v>45</v>
      </c>
      <c r="D74" s="153">
        <v>0.28125</v>
      </c>
      <c r="E74" s="153">
        <v>1.2036207169157065</v>
      </c>
      <c r="F74" s="155">
        <v>267.71400000000006</v>
      </c>
      <c r="G74" s="155">
        <v>1502.1730000000002</v>
      </c>
      <c r="H74" s="155">
        <v>9.3885812500000014</v>
      </c>
      <c r="I74" s="155">
        <v>47.166713977639496</v>
      </c>
      <c r="J74" s="155">
        <v>1600</v>
      </c>
      <c r="K74" s="155">
        <v>200300</v>
      </c>
      <c r="L74" s="155">
        <v>1251.875</v>
      </c>
      <c r="M74" s="155">
        <v>284.44404010224144</v>
      </c>
      <c r="N74" s="156">
        <v>18</v>
      </c>
      <c r="O74" s="156">
        <v>489</v>
      </c>
      <c r="P74" s="156">
        <v>3.0562499999999999</v>
      </c>
      <c r="Q74" s="156">
        <v>4.7041355751544796</v>
      </c>
      <c r="R74" s="158">
        <v>0.60049019607843135</v>
      </c>
      <c r="S74" s="158">
        <v>18</v>
      </c>
      <c r="T74" s="158">
        <v>567</v>
      </c>
      <c r="U74" s="158">
        <v>3.5437500000000002</v>
      </c>
      <c r="V74" s="158">
        <v>4.8743286910793415</v>
      </c>
      <c r="W74" s="158">
        <v>0.53676470588235292</v>
      </c>
      <c r="X74" s="158">
        <v>1.1372549019607843</v>
      </c>
      <c r="Y74" s="159">
        <v>38</v>
      </c>
      <c r="Z74" s="159">
        <v>68</v>
      </c>
      <c r="AA74" s="159">
        <v>54</v>
      </c>
      <c r="AB74" s="159">
        <v>75</v>
      </c>
      <c r="AC74" s="159">
        <v>85</v>
      </c>
      <c r="AD74" s="157">
        <v>20.399999999999999</v>
      </c>
    </row>
    <row r="75" spans="1:30" s="154" customFormat="1" ht="11.35">
      <c r="A75" s="152">
        <v>62</v>
      </c>
      <c r="B75" s="152">
        <v>6</v>
      </c>
      <c r="C75" s="152">
        <v>27</v>
      </c>
      <c r="D75" s="153">
        <v>0.16875000000000001</v>
      </c>
      <c r="E75" s="153">
        <v>0.84094791528751356</v>
      </c>
      <c r="F75" s="155">
        <v>267.71400000000006</v>
      </c>
      <c r="G75" s="155">
        <v>444.70270000000011</v>
      </c>
      <c r="H75" s="155">
        <v>2.7793918750000008</v>
      </c>
      <c r="I75" s="155">
        <v>21.973731933802529</v>
      </c>
      <c r="J75" s="155">
        <v>1600</v>
      </c>
      <c r="K75" s="155">
        <v>198200</v>
      </c>
      <c r="L75" s="155">
        <v>1238.75</v>
      </c>
      <c r="M75" s="155">
        <v>271.14652911584972</v>
      </c>
      <c r="N75" s="156">
        <v>18</v>
      </c>
      <c r="O75" s="156">
        <v>573</v>
      </c>
      <c r="P75" s="156">
        <v>3.5812499999999998</v>
      </c>
      <c r="Q75" s="156">
        <v>4.8699720079781326</v>
      </c>
      <c r="R75" s="158">
        <v>0.54846335697399518</v>
      </c>
      <c r="S75" s="158">
        <v>18</v>
      </c>
      <c r="T75" s="158">
        <v>567</v>
      </c>
      <c r="U75" s="158">
        <v>3.5437500000000002</v>
      </c>
      <c r="V75" s="158">
        <v>4.9320500731975843</v>
      </c>
      <c r="W75" s="158">
        <v>0.55319148936170215</v>
      </c>
      <c r="X75" s="158">
        <v>1.1016548463356974</v>
      </c>
      <c r="Y75" s="159">
        <v>36</v>
      </c>
      <c r="Z75" s="159">
        <v>77</v>
      </c>
      <c r="AA75" s="159">
        <v>47</v>
      </c>
      <c r="AB75" s="159">
        <v>90</v>
      </c>
      <c r="AC75" s="159">
        <v>70</v>
      </c>
      <c r="AD75" s="157">
        <v>21.15</v>
      </c>
    </row>
    <row r="76" spans="1:30" s="154" customFormat="1" ht="11.35">
      <c r="A76" s="152">
        <v>63</v>
      </c>
      <c r="B76" s="152">
        <v>6</v>
      </c>
      <c r="C76" s="152">
        <v>51</v>
      </c>
      <c r="D76" s="153">
        <v>0.31874999999999998</v>
      </c>
      <c r="E76" s="153">
        <v>1.0952836282968419</v>
      </c>
      <c r="F76" s="155">
        <v>267.71400000000006</v>
      </c>
      <c r="G76" s="155">
        <v>774.88330000000019</v>
      </c>
      <c r="H76" s="155">
        <v>4.8430206250000012</v>
      </c>
      <c r="I76" s="155">
        <v>24.210769794866341</v>
      </c>
      <c r="J76" s="155">
        <v>1600</v>
      </c>
      <c r="K76" s="155">
        <v>201550</v>
      </c>
      <c r="L76" s="155">
        <v>1259.6875</v>
      </c>
      <c r="M76" s="155">
        <v>267.6180087081317</v>
      </c>
      <c r="N76" s="156">
        <v>15</v>
      </c>
      <c r="O76" s="156">
        <v>498</v>
      </c>
      <c r="P76" s="156">
        <v>3.1124999999999998</v>
      </c>
      <c r="Q76" s="156">
        <v>4.4240445082888522</v>
      </c>
      <c r="R76" s="158">
        <v>0.5961070559610705</v>
      </c>
      <c r="S76" s="158">
        <v>21</v>
      </c>
      <c r="T76" s="158">
        <v>567</v>
      </c>
      <c r="U76" s="158">
        <v>3.5437500000000002</v>
      </c>
      <c r="V76" s="158">
        <v>5.2002018284489475</v>
      </c>
      <c r="W76" s="158">
        <v>0.54014598540145986</v>
      </c>
      <c r="X76" s="158">
        <v>1.1362530413625302</v>
      </c>
      <c r="Y76" s="159">
        <v>31</v>
      </c>
      <c r="Z76" s="159">
        <v>78</v>
      </c>
      <c r="AA76" s="159">
        <v>51</v>
      </c>
      <c r="AB76" s="159">
        <v>68</v>
      </c>
      <c r="AC76" s="159">
        <v>92</v>
      </c>
      <c r="AD76" s="157">
        <v>20.55</v>
      </c>
    </row>
    <row r="77" spans="1:30" s="154" customFormat="1" ht="11.35">
      <c r="A77" s="152">
        <v>64</v>
      </c>
      <c r="B77" s="152">
        <v>6</v>
      </c>
      <c r="C77" s="152">
        <v>36</v>
      </c>
      <c r="D77" s="153">
        <v>0.22500000000000001</v>
      </c>
      <c r="E77" s="153">
        <v>0.92450904870210737</v>
      </c>
      <c r="F77" s="155">
        <v>267.71400000000006</v>
      </c>
      <c r="G77" s="155">
        <v>981.61800000000017</v>
      </c>
      <c r="H77" s="155">
        <v>6.1351125000000009</v>
      </c>
      <c r="I77" s="155">
        <v>32.569202480729963</v>
      </c>
      <c r="J77" s="155">
        <v>1600</v>
      </c>
      <c r="K77" s="155">
        <v>200700</v>
      </c>
      <c r="L77" s="155">
        <v>1254.375</v>
      </c>
      <c r="M77" s="155">
        <v>285.74010159649862</v>
      </c>
      <c r="N77" s="156">
        <v>18</v>
      </c>
      <c r="O77" s="156">
        <v>501</v>
      </c>
      <c r="P77" s="156">
        <v>3.1312500000000001</v>
      </c>
      <c r="Q77" s="156">
        <v>4.4807370729581013</v>
      </c>
      <c r="R77" s="158">
        <v>0.58968058968058967</v>
      </c>
      <c r="S77" s="158">
        <v>18</v>
      </c>
      <c r="T77" s="158">
        <v>528</v>
      </c>
      <c r="U77" s="158">
        <v>3.3</v>
      </c>
      <c r="V77" s="158">
        <v>4.6645997219523281</v>
      </c>
      <c r="W77" s="158">
        <v>0.56756756756756754</v>
      </c>
      <c r="X77" s="158">
        <v>1.1572481572481572</v>
      </c>
      <c r="Y77" s="159">
        <v>38</v>
      </c>
      <c r="Z77" s="159">
        <v>67</v>
      </c>
      <c r="AA77" s="159">
        <v>55</v>
      </c>
      <c r="AB77" s="159">
        <v>71</v>
      </c>
      <c r="AC77" s="159">
        <v>89</v>
      </c>
      <c r="AD77" s="157">
        <v>20.350000000000001</v>
      </c>
    </row>
    <row r="78" spans="1:30" s="154" customFormat="1" ht="11.35">
      <c r="A78" s="152">
        <v>65</v>
      </c>
      <c r="B78" s="152">
        <v>9</v>
      </c>
      <c r="C78" s="152">
        <v>33</v>
      </c>
      <c r="D78" s="153">
        <v>0.20624999999999999</v>
      </c>
      <c r="E78" s="153">
        <v>1.0162013060115709</v>
      </c>
      <c r="F78" s="155">
        <v>535.42800000000011</v>
      </c>
      <c r="G78" s="155">
        <v>786.78170000000011</v>
      </c>
      <c r="H78" s="155">
        <v>4.9173856250000005</v>
      </c>
      <c r="I78" s="155">
        <v>43.083127150377308</v>
      </c>
      <c r="J78" s="155">
        <v>1600</v>
      </c>
      <c r="K78" s="155">
        <v>202950</v>
      </c>
      <c r="L78" s="155">
        <v>1268.4375</v>
      </c>
      <c r="M78" s="155">
        <v>283.93140033173438</v>
      </c>
      <c r="N78" s="156">
        <v>15</v>
      </c>
      <c r="O78" s="156">
        <v>552</v>
      </c>
      <c r="P78" s="156">
        <v>3.45</v>
      </c>
      <c r="Q78" s="156">
        <v>4.5166359162544856</v>
      </c>
      <c r="R78" s="158">
        <v>0.56603773584905659</v>
      </c>
      <c r="S78" s="158">
        <v>15</v>
      </c>
      <c r="T78" s="158">
        <v>603</v>
      </c>
      <c r="U78" s="158">
        <v>3.7687499999999998</v>
      </c>
      <c r="V78" s="158">
        <v>5.0159768325726608</v>
      </c>
      <c r="W78" s="158">
        <v>0.52594339622641506</v>
      </c>
      <c r="X78" s="158">
        <v>1.0919811320754715</v>
      </c>
      <c r="Y78" s="159">
        <v>35</v>
      </c>
      <c r="Z78" s="159">
        <v>67</v>
      </c>
      <c r="AA78" s="159">
        <v>58</v>
      </c>
      <c r="AB78" s="159">
        <v>84</v>
      </c>
      <c r="AC78" s="159">
        <v>76</v>
      </c>
      <c r="AD78" s="157">
        <v>21.2</v>
      </c>
    </row>
    <row r="79" spans="1:30" s="154" customFormat="1" ht="11.35">
      <c r="A79" s="152">
        <v>66</v>
      </c>
      <c r="B79" s="152">
        <v>6</v>
      </c>
      <c r="C79" s="152">
        <v>27</v>
      </c>
      <c r="D79" s="153">
        <v>0.16875000000000001</v>
      </c>
      <c r="E79" s="153">
        <v>0.7707047742531532</v>
      </c>
      <c r="F79" s="155">
        <v>130.88240000000002</v>
      </c>
      <c r="G79" s="155">
        <v>374.79960000000005</v>
      </c>
      <c r="H79" s="155">
        <v>2.3424975000000003</v>
      </c>
      <c r="I79" s="155">
        <v>13.307573236692363</v>
      </c>
      <c r="J79" s="155">
        <v>1600</v>
      </c>
      <c r="K79" s="155">
        <v>205500</v>
      </c>
      <c r="L79" s="155">
        <v>1284.375</v>
      </c>
      <c r="M79" s="155">
        <v>276.27278357340271</v>
      </c>
      <c r="N79" s="156">
        <v>18</v>
      </c>
      <c r="O79" s="156">
        <v>513</v>
      </c>
      <c r="P79" s="156">
        <v>3.2062499999999998</v>
      </c>
      <c r="Q79" s="156">
        <v>4.5655214213774755</v>
      </c>
      <c r="R79" s="158">
        <v>0.5879518072289156</v>
      </c>
      <c r="S79" s="158">
        <v>18</v>
      </c>
      <c r="T79" s="158">
        <v>573</v>
      </c>
      <c r="U79" s="158">
        <v>3.5812499999999998</v>
      </c>
      <c r="V79" s="158">
        <v>4.8931628271323842</v>
      </c>
      <c r="W79" s="158">
        <v>0.53975903614457832</v>
      </c>
      <c r="X79" s="158">
        <v>1.1277108433734939</v>
      </c>
      <c r="Y79" s="159">
        <v>30</v>
      </c>
      <c r="Z79" s="159">
        <v>70</v>
      </c>
      <c r="AA79" s="159">
        <v>60</v>
      </c>
      <c r="AB79" s="159">
        <v>84</v>
      </c>
      <c r="AC79" s="159">
        <v>76</v>
      </c>
      <c r="AD79" s="157">
        <v>20.75</v>
      </c>
    </row>
    <row r="80" spans="1:30" s="154" customFormat="1" ht="11.35">
      <c r="A80" s="152">
        <v>67</v>
      </c>
      <c r="B80" s="152">
        <v>6</v>
      </c>
      <c r="C80" s="152">
        <v>21</v>
      </c>
      <c r="D80" s="153">
        <v>0.13125000000000001</v>
      </c>
      <c r="E80" s="153">
        <v>0.77801452671115656</v>
      </c>
      <c r="F80" s="155">
        <v>89.238000000000014</v>
      </c>
      <c r="G80" s="155">
        <v>208.22200000000004</v>
      </c>
      <c r="H80" s="155">
        <v>1.3013875000000001</v>
      </c>
      <c r="I80" s="155">
        <v>8.874947069851908</v>
      </c>
      <c r="J80" s="155">
        <v>1600</v>
      </c>
      <c r="K80" s="155">
        <v>200700</v>
      </c>
      <c r="L80" s="155">
        <v>1254.375</v>
      </c>
      <c r="M80" s="155">
        <v>261.61012688840248</v>
      </c>
      <c r="N80" s="156">
        <v>18</v>
      </c>
      <c r="O80" s="156">
        <v>546</v>
      </c>
      <c r="P80" s="156">
        <v>3.4125000000000001</v>
      </c>
      <c r="Q80" s="156">
        <v>4.7043235834026653</v>
      </c>
      <c r="R80" s="158">
        <v>0.56769596199524941</v>
      </c>
      <c r="S80" s="158">
        <v>24</v>
      </c>
      <c r="T80" s="158">
        <v>585</v>
      </c>
      <c r="U80" s="158">
        <v>3.65625</v>
      </c>
      <c r="V80" s="158">
        <v>5.1542824290574698</v>
      </c>
      <c r="W80" s="158">
        <v>0.53681710213776723</v>
      </c>
      <c r="X80" s="158">
        <v>1.1045130641330165</v>
      </c>
      <c r="Y80" s="159">
        <v>30</v>
      </c>
      <c r="Z80" s="159">
        <v>82</v>
      </c>
      <c r="AA80" s="159">
        <v>48</v>
      </c>
      <c r="AB80" s="159">
        <v>74</v>
      </c>
      <c r="AC80" s="159">
        <v>86</v>
      </c>
      <c r="AD80" s="157">
        <v>21.05</v>
      </c>
    </row>
    <row r="81" spans="1:30" s="154" customFormat="1" ht="11.35">
      <c r="A81" s="152">
        <v>68</v>
      </c>
      <c r="B81" s="152">
        <v>9</v>
      </c>
      <c r="C81" s="152">
        <v>60</v>
      </c>
      <c r="D81" s="153">
        <v>0.375</v>
      </c>
      <c r="E81" s="153">
        <v>1.3770353717658597</v>
      </c>
      <c r="F81" s="155">
        <v>803.14200000000017</v>
      </c>
      <c r="G81" s="155">
        <v>1801.1203</v>
      </c>
      <c r="H81" s="155">
        <v>11.257001875</v>
      </c>
      <c r="I81" s="155">
        <v>70.635671306396034</v>
      </c>
      <c r="J81" s="155">
        <v>1600</v>
      </c>
      <c r="K81" s="155">
        <v>213300</v>
      </c>
      <c r="L81" s="155">
        <v>1333.125</v>
      </c>
      <c r="M81" s="155">
        <v>255.86746643010028</v>
      </c>
      <c r="N81" s="156">
        <v>18</v>
      </c>
      <c r="O81" s="156">
        <v>519</v>
      </c>
      <c r="P81" s="156">
        <v>3.2437499999999999</v>
      </c>
      <c r="Q81" s="156">
        <v>4.7579749339081339</v>
      </c>
      <c r="R81" s="158">
        <v>0.58413461538461542</v>
      </c>
      <c r="S81" s="158">
        <v>18</v>
      </c>
      <c r="T81" s="158">
        <v>522</v>
      </c>
      <c r="U81" s="158">
        <v>3.2625000000000002</v>
      </c>
      <c r="V81" s="158">
        <v>4.6668744338295705</v>
      </c>
      <c r="W81" s="158">
        <v>0.58173076923076927</v>
      </c>
      <c r="X81" s="158">
        <v>1.1658653846153846</v>
      </c>
      <c r="Y81" s="159">
        <v>18</v>
      </c>
      <c r="Z81" s="159">
        <v>73</v>
      </c>
      <c r="AA81" s="159">
        <v>69</v>
      </c>
      <c r="AB81" s="159">
        <v>72</v>
      </c>
      <c r="AC81" s="159">
        <v>88</v>
      </c>
      <c r="AD81" s="157">
        <v>20.8</v>
      </c>
    </row>
    <row r="82" spans="1:30" s="154" customFormat="1" ht="11.35">
      <c r="A82" s="152">
        <v>69</v>
      </c>
      <c r="B82" s="152">
        <v>6</v>
      </c>
      <c r="C82" s="152">
        <v>36</v>
      </c>
      <c r="D82" s="153">
        <v>0.22500000000000001</v>
      </c>
      <c r="E82" s="153">
        <v>0.92450904870210737</v>
      </c>
      <c r="F82" s="155">
        <v>535.42800000000011</v>
      </c>
      <c r="G82" s="155">
        <v>1066.3941000000002</v>
      </c>
      <c r="H82" s="155">
        <v>6.6649631250000017</v>
      </c>
      <c r="I82" s="155">
        <v>47.937282874211981</v>
      </c>
      <c r="J82" s="155">
        <v>1600</v>
      </c>
      <c r="K82" s="155">
        <v>204950</v>
      </c>
      <c r="L82" s="155">
        <v>1280.9375</v>
      </c>
      <c r="M82" s="155">
        <v>265.63510432132034</v>
      </c>
      <c r="N82" s="156">
        <v>15</v>
      </c>
      <c r="O82" s="156">
        <v>456</v>
      </c>
      <c r="P82" s="156">
        <v>2.85</v>
      </c>
      <c r="Q82" s="156">
        <v>4.1997304495713301</v>
      </c>
      <c r="R82" s="158">
        <v>0.61518987341772158</v>
      </c>
      <c r="S82" s="158">
        <v>18</v>
      </c>
      <c r="T82" s="158">
        <v>537</v>
      </c>
      <c r="U82" s="158">
        <v>3.3562500000000002</v>
      </c>
      <c r="V82" s="158">
        <v>4.9947732114643868</v>
      </c>
      <c r="W82" s="158">
        <v>0.54683544303797471</v>
      </c>
      <c r="X82" s="158">
        <v>1.1620253164556962</v>
      </c>
      <c r="Y82" s="159">
        <v>27</v>
      </c>
      <c r="Z82" s="159">
        <v>77</v>
      </c>
      <c r="AA82" s="159">
        <v>56</v>
      </c>
      <c r="AB82" s="159">
        <v>72</v>
      </c>
      <c r="AC82" s="159">
        <v>88</v>
      </c>
      <c r="AD82" s="157">
        <v>19.75</v>
      </c>
    </row>
    <row r="83" spans="1:30" s="154" customFormat="1" ht="11.35">
      <c r="A83" s="152">
        <v>70</v>
      </c>
      <c r="B83" s="152">
        <v>9</v>
      </c>
      <c r="C83" s="152">
        <v>45</v>
      </c>
      <c r="D83" s="153">
        <v>0.28125</v>
      </c>
      <c r="E83" s="153">
        <v>1.2036207169157065</v>
      </c>
      <c r="F83" s="155">
        <v>535.42800000000011</v>
      </c>
      <c r="G83" s="155">
        <v>1380.2144000000003</v>
      </c>
      <c r="H83" s="155">
        <v>8.6263400000000026</v>
      </c>
      <c r="I83" s="155">
        <v>50.745835770035328</v>
      </c>
      <c r="J83" s="155">
        <v>1600</v>
      </c>
      <c r="K83" s="155">
        <v>207700</v>
      </c>
      <c r="L83" s="155">
        <v>1298.125</v>
      </c>
      <c r="M83" s="155">
        <v>269.68928662584045</v>
      </c>
      <c r="N83" s="156">
        <v>15</v>
      </c>
      <c r="O83" s="156">
        <v>417</v>
      </c>
      <c r="P83" s="156">
        <v>2.6062500000000002</v>
      </c>
      <c r="Q83" s="156">
        <v>3.8966150041498886</v>
      </c>
      <c r="R83" s="158">
        <v>0.64267352185089976</v>
      </c>
      <c r="S83" s="158">
        <v>18</v>
      </c>
      <c r="T83" s="158">
        <v>504</v>
      </c>
      <c r="U83" s="158">
        <v>3.15</v>
      </c>
      <c r="V83" s="158">
        <v>4.2131868456343611</v>
      </c>
      <c r="W83" s="158">
        <v>0.56812339331619532</v>
      </c>
      <c r="X83" s="158">
        <v>1.2107969151670952</v>
      </c>
      <c r="Y83" s="159">
        <v>26</v>
      </c>
      <c r="Z83" s="159">
        <v>72</v>
      </c>
      <c r="AA83" s="159">
        <v>62</v>
      </c>
      <c r="AB83" s="159">
        <v>77</v>
      </c>
      <c r="AC83" s="159">
        <v>83</v>
      </c>
      <c r="AD83" s="157">
        <v>19.45</v>
      </c>
    </row>
    <row r="84" spans="1:30" s="154" customFormat="1" ht="11.35">
      <c r="A84" s="152">
        <v>71</v>
      </c>
      <c r="B84" s="152">
        <v>6</v>
      </c>
      <c r="C84" s="152">
        <v>72</v>
      </c>
      <c r="D84" s="153">
        <v>0.45</v>
      </c>
      <c r="E84" s="153">
        <v>1.3954102663090719</v>
      </c>
      <c r="F84" s="155">
        <v>535.42800000000011</v>
      </c>
      <c r="G84" s="155">
        <v>1701.4712000000004</v>
      </c>
      <c r="H84" s="155">
        <v>10.634195000000002</v>
      </c>
      <c r="I84" s="155">
        <v>61.051056110750153</v>
      </c>
      <c r="J84" s="155">
        <v>1600</v>
      </c>
      <c r="K84" s="155">
        <v>199550</v>
      </c>
      <c r="L84" s="155">
        <v>1247.1875</v>
      </c>
      <c r="M84" s="155">
        <v>284.85055526798254</v>
      </c>
      <c r="N84" s="156">
        <v>15</v>
      </c>
      <c r="O84" s="156">
        <v>456</v>
      </c>
      <c r="P84" s="156">
        <v>2.85</v>
      </c>
      <c r="Q84" s="156">
        <v>4.3972547181854011</v>
      </c>
      <c r="R84" s="158">
        <v>0.62282878411910669</v>
      </c>
      <c r="S84" s="158">
        <v>18</v>
      </c>
      <c r="T84" s="158">
        <v>558</v>
      </c>
      <c r="U84" s="158">
        <v>3.4874999999999998</v>
      </c>
      <c r="V84" s="158">
        <v>5.0456874917250811</v>
      </c>
      <c r="W84" s="158">
        <v>0.53846153846153844</v>
      </c>
      <c r="X84" s="158">
        <v>1.161290322580645</v>
      </c>
      <c r="Y84" s="159">
        <v>39</v>
      </c>
      <c r="Z84" s="159">
        <v>68</v>
      </c>
      <c r="AA84" s="159">
        <v>53</v>
      </c>
      <c r="AB84" s="159">
        <v>88</v>
      </c>
      <c r="AC84" s="159">
        <v>72</v>
      </c>
      <c r="AD84" s="157">
        <v>20.149999999999999</v>
      </c>
    </row>
    <row r="85" spans="1:30" s="154" customFormat="1" ht="11.35">
      <c r="A85" s="152">
        <v>72</v>
      </c>
      <c r="B85" s="152">
        <v>12</v>
      </c>
      <c r="C85" s="152">
        <v>60</v>
      </c>
      <c r="D85" s="153">
        <v>0.375</v>
      </c>
      <c r="E85" s="153">
        <v>1.6048276225542752</v>
      </c>
      <c r="F85" s="155">
        <v>535.42800000000011</v>
      </c>
      <c r="G85" s="155">
        <v>1618.1824000000004</v>
      </c>
      <c r="H85" s="155">
        <v>10.113640000000002</v>
      </c>
      <c r="I85" s="155">
        <v>53.851840252595778</v>
      </c>
      <c r="J85" s="155">
        <v>1600</v>
      </c>
      <c r="K85" s="155">
        <v>200200</v>
      </c>
      <c r="L85" s="155">
        <v>1251.25</v>
      </c>
      <c r="M85" s="155">
        <v>278.24415774774985</v>
      </c>
      <c r="N85" s="156">
        <v>15</v>
      </c>
      <c r="O85" s="156">
        <v>483</v>
      </c>
      <c r="P85" s="156">
        <v>3.0187499999999998</v>
      </c>
      <c r="Q85" s="156">
        <v>4.5328595872512807</v>
      </c>
      <c r="R85" s="158">
        <v>0.60148514851485146</v>
      </c>
      <c r="S85" s="158">
        <v>18</v>
      </c>
      <c r="T85" s="158">
        <v>528</v>
      </c>
      <c r="U85" s="158">
        <v>3.3</v>
      </c>
      <c r="V85" s="158">
        <v>4.6767187336002518</v>
      </c>
      <c r="W85" s="158">
        <v>0.5643564356435643</v>
      </c>
      <c r="X85" s="158">
        <v>1.1658415841584158</v>
      </c>
      <c r="Y85" s="159">
        <v>36</v>
      </c>
      <c r="Z85" s="159">
        <v>72</v>
      </c>
      <c r="AA85" s="159">
        <v>52</v>
      </c>
      <c r="AB85" s="159">
        <v>76</v>
      </c>
      <c r="AC85" s="159">
        <v>84</v>
      </c>
      <c r="AD85" s="157">
        <v>20.2</v>
      </c>
    </row>
    <row r="86" spans="1:30" s="154" customFormat="1" ht="11.35">
      <c r="A86" s="152">
        <v>73</v>
      </c>
      <c r="B86" s="152">
        <v>15</v>
      </c>
      <c r="C86" s="152">
        <v>93</v>
      </c>
      <c r="D86" s="153">
        <v>0.58125000000000004</v>
      </c>
      <c r="E86" s="153">
        <v>1.8273666484656352</v>
      </c>
      <c r="F86" s="155">
        <v>535.42800000000011</v>
      </c>
      <c r="G86" s="155">
        <v>1591.4109999999998</v>
      </c>
      <c r="H86" s="155">
        <v>9.9463187499999997</v>
      </c>
      <c r="I86" s="155">
        <v>49.009328017034491</v>
      </c>
      <c r="J86" s="155">
        <v>1600</v>
      </c>
      <c r="K86" s="155">
        <v>201500</v>
      </c>
      <c r="L86" s="155">
        <v>1259.375</v>
      </c>
      <c r="M86" s="155">
        <v>288.24929702031261</v>
      </c>
      <c r="N86" s="156">
        <v>18</v>
      </c>
      <c r="O86" s="156">
        <v>474</v>
      </c>
      <c r="P86" s="156">
        <v>2.9624999999999999</v>
      </c>
      <c r="Q86" s="156">
        <v>4.4635314726735347</v>
      </c>
      <c r="R86" s="158">
        <v>0.6089108910891089</v>
      </c>
      <c r="S86" s="158">
        <v>18</v>
      </c>
      <c r="T86" s="158">
        <v>531</v>
      </c>
      <c r="U86" s="158">
        <v>3.3187500000000001</v>
      </c>
      <c r="V86" s="158">
        <v>5.0311881075532154</v>
      </c>
      <c r="W86" s="158">
        <v>0.56188118811881194</v>
      </c>
      <c r="X86" s="158">
        <v>1.1707920792079207</v>
      </c>
      <c r="Y86" s="159">
        <v>38</v>
      </c>
      <c r="Z86" s="159">
        <v>65</v>
      </c>
      <c r="AA86" s="159">
        <v>57</v>
      </c>
      <c r="AB86" s="159">
        <v>89</v>
      </c>
      <c r="AC86" s="159">
        <v>71</v>
      </c>
      <c r="AD86" s="157">
        <v>20.2</v>
      </c>
    </row>
    <row r="87" spans="1:30" s="154" customFormat="1" ht="11.35">
      <c r="A87" s="152">
        <v>74</v>
      </c>
      <c r="B87" s="152">
        <v>9</v>
      </c>
      <c r="C87" s="152">
        <v>90</v>
      </c>
      <c r="D87" s="153">
        <v>0.5625</v>
      </c>
      <c r="E87" s="153">
        <v>1.8486353967693789</v>
      </c>
      <c r="F87" s="155">
        <v>535.42800000000011</v>
      </c>
      <c r="G87" s="155">
        <v>1670.2379000000003</v>
      </c>
      <c r="H87" s="155">
        <v>10.438986875000001</v>
      </c>
      <c r="I87" s="155">
        <v>53.376629691985634</v>
      </c>
      <c r="J87" s="155">
        <v>1600</v>
      </c>
      <c r="K87" s="155">
        <v>200250</v>
      </c>
      <c r="L87" s="155">
        <v>1251.5625</v>
      </c>
      <c r="M87" s="155">
        <v>281.36135112282278</v>
      </c>
      <c r="N87" s="156">
        <v>12</v>
      </c>
      <c r="O87" s="156">
        <v>411</v>
      </c>
      <c r="P87" s="156">
        <v>2.5687500000000001</v>
      </c>
      <c r="Q87" s="156">
        <v>3.6680189758979123</v>
      </c>
      <c r="R87" s="158">
        <v>0.6366047745358091</v>
      </c>
      <c r="S87" s="158">
        <v>15</v>
      </c>
      <c r="T87" s="158">
        <v>471</v>
      </c>
      <c r="U87" s="158">
        <v>2.9437500000000001</v>
      </c>
      <c r="V87" s="158">
        <v>4.2489316082187951</v>
      </c>
      <c r="W87" s="158">
        <v>0.58355437665782495</v>
      </c>
      <c r="X87" s="158">
        <v>1.2201591511936341</v>
      </c>
      <c r="Y87" s="159">
        <v>37</v>
      </c>
      <c r="Z87" s="159">
        <v>70</v>
      </c>
      <c r="AA87" s="159">
        <v>53</v>
      </c>
      <c r="AB87" s="159">
        <v>86</v>
      </c>
      <c r="AC87" s="159">
        <v>74</v>
      </c>
      <c r="AD87" s="157">
        <v>18.850000000000001</v>
      </c>
    </row>
    <row r="88" spans="1:30" s="154" customFormat="1" ht="11.35">
      <c r="A88" s="152">
        <v>75</v>
      </c>
      <c r="B88" s="152">
        <v>12</v>
      </c>
      <c r="C88" s="152">
        <v>123</v>
      </c>
      <c r="D88" s="153">
        <v>0.76875000000000004</v>
      </c>
      <c r="E88" s="153">
        <v>1.9975515673321036</v>
      </c>
      <c r="F88" s="155">
        <v>535.42800000000011</v>
      </c>
      <c r="G88" s="155">
        <v>2458.5069000000008</v>
      </c>
      <c r="H88" s="155">
        <v>15.365668125000004</v>
      </c>
      <c r="I88" s="155">
        <v>57.074355575150072</v>
      </c>
      <c r="J88" s="155">
        <v>1600</v>
      </c>
      <c r="K88" s="155">
        <v>204150</v>
      </c>
      <c r="L88" s="155">
        <v>1275.9375</v>
      </c>
      <c r="M88" s="155">
        <v>263.32249848341326</v>
      </c>
      <c r="N88" s="156">
        <v>18</v>
      </c>
      <c r="O88" s="156">
        <v>411</v>
      </c>
      <c r="P88" s="156">
        <v>2.5687500000000001</v>
      </c>
      <c r="Q88" s="156">
        <v>4.2003621811494058</v>
      </c>
      <c r="R88" s="158">
        <v>0.64690721649484539</v>
      </c>
      <c r="S88" s="158">
        <v>15</v>
      </c>
      <c r="T88" s="158">
        <v>507</v>
      </c>
      <c r="U88" s="158">
        <v>3.1687500000000002</v>
      </c>
      <c r="V88" s="158">
        <v>4.6893722676015974</v>
      </c>
      <c r="W88" s="158">
        <v>0.56443298969072164</v>
      </c>
      <c r="X88" s="158">
        <v>1.2113402061855671</v>
      </c>
      <c r="Y88" s="159">
        <v>27</v>
      </c>
      <c r="Z88" s="159">
        <v>79</v>
      </c>
      <c r="AA88" s="159">
        <v>54</v>
      </c>
      <c r="AB88" s="159">
        <v>80</v>
      </c>
      <c r="AC88" s="159">
        <v>80</v>
      </c>
      <c r="AD88" s="157">
        <v>19.399999999999999</v>
      </c>
    </row>
    <row r="89" spans="1:30" s="154" customFormat="1" ht="11.35">
      <c r="A89" s="152">
        <v>76</v>
      </c>
      <c r="B89" s="152">
        <v>9</v>
      </c>
      <c r="C89" s="152">
        <v>48</v>
      </c>
      <c r="D89" s="153">
        <v>0.3</v>
      </c>
      <c r="E89" s="153">
        <v>1.3117754064553628</v>
      </c>
      <c r="F89" s="155">
        <v>133.85700000000003</v>
      </c>
      <c r="G89" s="155">
        <v>458.08840000000015</v>
      </c>
      <c r="H89" s="155">
        <v>2.8630525000000011</v>
      </c>
      <c r="I89" s="155">
        <v>15.848930642076526</v>
      </c>
      <c r="J89" s="155">
        <v>1600</v>
      </c>
      <c r="K89" s="155">
        <v>205600</v>
      </c>
      <c r="L89" s="155">
        <v>1285</v>
      </c>
      <c r="M89" s="155">
        <v>282.44217975660149</v>
      </c>
      <c r="N89" s="156">
        <v>15</v>
      </c>
      <c r="O89" s="156">
        <v>456</v>
      </c>
      <c r="P89" s="156">
        <v>2.85</v>
      </c>
      <c r="Q89" s="156">
        <v>4.2266004002503275</v>
      </c>
      <c r="R89" s="158">
        <v>0.61904761904761907</v>
      </c>
      <c r="S89" s="158">
        <v>18</v>
      </c>
      <c r="T89" s="158">
        <v>510</v>
      </c>
      <c r="U89" s="158">
        <v>3.1875</v>
      </c>
      <c r="V89" s="158">
        <v>4.8372083793920204</v>
      </c>
      <c r="W89" s="158">
        <v>0.57393483709273185</v>
      </c>
      <c r="X89" s="158">
        <v>1.192982456140351</v>
      </c>
      <c r="Y89" s="159">
        <v>32</v>
      </c>
      <c r="Z89" s="159">
        <v>66</v>
      </c>
      <c r="AA89" s="159">
        <v>62</v>
      </c>
      <c r="AB89" s="159">
        <v>101</v>
      </c>
      <c r="AC89" s="159">
        <v>59</v>
      </c>
      <c r="AD89" s="157">
        <v>19.95</v>
      </c>
    </row>
    <row r="90" spans="1:30" s="154" customFormat="1" ht="11.35">
      <c r="A90" s="152">
        <v>77</v>
      </c>
      <c r="B90" s="152">
        <v>6</v>
      </c>
      <c r="C90" s="152">
        <v>33</v>
      </c>
      <c r="D90" s="153">
        <v>0.20624999999999999</v>
      </c>
      <c r="E90" s="153">
        <v>0.95888348988279659</v>
      </c>
      <c r="F90" s="155">
        <v>267.71400000000006</v>
      </c>
      <c r="G90" s="155">
        <v>931.04980000000012</v>
      </c>
      <c r="H90" s="155">
        <v>5.8190612500000007</v>
      </c>
      <c r="I90" s="155">
        <v>33.733195805320975</v>
      </c>
      <c r="J90" s="155">
        <v>1600</v>
      </c>
      <c r="K90" s="155">
        <v>201400</v>
      </c>
      <c r="L90" s="155">
        <v>1258.75</v>
      </c>
      <c r="M90" s="155">
        <v>282.14976619880042</v>
      </c>
      <c r="N90" s="156">
        <v>18</v>
      </c>
      <c r="O90" s="156">
        <v>537</v>
      </c>
      <c r="P90" s="156">
        <v>3.3562500000000002</v>
      </c>
      <c r="Q90" s="156">
        <v>4.7746011391252203</v>
      </c>
      <c r="R90" s="158">
        <v>0.57882352941176474</v>
      </c>
      <c r="S90" s="158">
        <v>21</v>
      </c>
      <c r="T90" s="158">
        <v>615</v>
      </c>
      <c r="U90" s="158">
        <v>3.84375</v>
      </c>
      <c r="V90" s="158">
        <v>5.5304154711033124</v>
      </c>
      <c r="W90" s="158">
        <v>0.51764705882352946</v>
      </c>
      <c r="X90" s="158">
        <v>1.0964705882352943</v>
      </c>
      <c r="Y90" s="159">
        <v>36</v>
      </c>
      <c r="Z90" s="159">
        <v>69</v>
      </c>
      <c r="AA90" s="159">
        <v>55</v>
      </c>
      <c r="AB90" s="159">
        <v>82</v>
      </c>
      <c r="AC90" s="159">
        <v>78</v>
      </c>
      <c r="AD90" s="157">
        <v>21.25</v>
      </c>
    </row>
    <row r="91" spans="1:30" s="154" customFormat="1" ht="11.35">
      <c r="A91" s="152">
        <v>78</v>
      </c>
      <c r="B91" s="152">
        <v>15</v>
      </c>
      <c r="C91" s="152">
        <v>84</v>
      </c>
      <c r="D91" s="153">
        <v>0.52500000000000002</v>
      </c>
      <c r="E91" s="153">
        <v>2.0061227035968643</v>
      </c>
      <c r="F91" s="155">
        <v>535.42800000000011</v>
      </c>
      <c r="G91" s="155">
        <v>1676.1871000000003</v>
      </c>
      <c r="H91" s="155">
        <v>10.476169375000001</v>
      </c>
      <c r="I91" s="155">
        <v>52.907985780302383</v>
      </c>
      <c r="J91" s="155">
        <v>1600</v>
      </c>
      <c r="K91" s="155">
        <v>206050</v>
      </c>
      <c r="L91" s="155">
        <v>1287.8125</v>
      </c>
      <c r="M91" s="155">
        <v>262.41182256644134</v>
      </c>
      <c r="N91" s="156">
        <v>18</v>
      </c>
      <c r="O91" s="156">
        <v>438</v>
      </c>
      <c r="P91" s="156">
        <v>2.7374999999999998</v>
      </c>
      <c r="Q91" s="156">
        <v>4.2478074255465375</v>
      </c>
      <c r="R91" s="158">
        <v>0.62849872773536886</v>
      </c>
      <c r="S91" s="158">
        <v>18</v>
      </c>
      <c r="T91" s="158">
        <v>489</v>
      </c>
      <c r="U91" s="158">
        <v>3.0562499999999999</v>
      </c>
      <c r="V91" s="158">
        <v>4.569858694813882</v>
      </c>
      <c r="W91" s="158">
        <v>0.58524173027989812</v>
      </c>
      <c r="X91" s="158">
        <v>1.2137404580152671</v>
      </c>
      <c r="Y91" s="159">
        <v>25</v>
      </c>
      <c r="Z91" s="159">
        <v>78</v>
      </c>
      <c r="AA91" s="159">
        <v>57</v>
      </c>
      <c r="AB91" s="159">
        <v>76</v>
      </c>
      <c r="AC91" s="159">
        <v>84</v>
      </c>
      <c r="AD91" s="157">
        <v>19.649999999999999</v>
      </c>
    </row>
    <row r="92" spans="1:30" s="154" customFormat="1" ht="11.35">
      <c r="A92" s="152">
        <v>79</v>
      </c>
      <c r="B92" s="152">
        <v>12</v>
      </c>
      <c r="C92" s="152">
        <v>42</v>
      </c>
      <c r="D92" s="153">
        <v>0.26250000000000001</v>
      </c>
      <c r="E92" s="153">
        <v>1.3198413283707522</v>
      </c>
      <c r="F92" s="155">
        <v>41.644400000000005</v>
      </c>
      <c r="G92" s="155">
        <v>121.95860000000002</v>
      </c>
      <c r="H92" s="155">
        <v>0.76224125000000009</v>
      </c>
      <c r="I92" s="155">
        <v>4.2982825966222959</v>
      </c>
      <c r="J92" s="155">
        <v>1600</v>
      </c>
      <c r="K92" s="155">
        <v>200300</v>
      </c>
      <c r="L92" s="155">
        <v>1251.875</v>
      </c>
      <c r="M92" s="155">
        <v>284.44404010224144</v>
      </c>
      <c r="N92" s="156">
        <v>15</v>
      </c>
      <c r="O92" s="156">
        <v>477</v>
      </c>
      <c r="P92" s="156">
        <v>2.9812500000000002</v>
      </c>
      <c r="Q92" s="156">
        <v>4.4190438007794794</v>
      </c>
      <c r="R92" s="158">
        <v>0.59949622166246863</v>
      </c>
      <c r="S92" s="158">
        <v>18</v>
      </c>
      <c r="T92" s="158">
        <v>504</v>
      </c>
      <c r="U92" s="158">
        <v>3.15</v>
      </c>
      <c r="V92" s="158">
        <v>4.6353848225179961</v>
      </c>
      <c r="W92" s="158">
        <v>0.5768261964735516</v>
      </c>
      <c r="X92" s="158">
        <v>1.1763224181360203</v>
      </c>
      <c r="Y92" s="159">
        <v>38</v>
      </c>
      <c r="Z92" s="159">
        <v>68</v>
      </c>
      <c r="AA92" s="159">
        <v>54</v>
      </c>
      <c r="AB92" s="159">
        <v>81</v>
      </c>
      <c r="AC92" s="159">
        <v>79</v>
      </c>
      <c r="AD92" s="157">
        <v>19.850000000000001</v>
      </c>
    </row>
    <row r="93" spans="1:30" s="154" customFormat="1" ht="11.35">
      <c r="A93" s="152">
        <v>80</v>
      </c>
      <c r="B93" s="152">
        <v>18</v>
      </c>
      <c r="C93" s="152">
        <v>180</v>
      </c>
      <c r="D93" s="153">
        <v>1.125</v>
      </c>
      <c r="E93" s="153">
        <v>2.9667973965966787</v>
      </c>
      <c r="F93" s="155">
        <v>1070.8560000000002</v>
      </c>
      <c r="G93" s="155">
        <v>8056.7040999999999</v>
      </c>
      <c r="H93" s="155">
        <v>50.354400624999997</v>
      </c>
      <c r="I93" s="155">
        <v>199.42742928697086</v>
      </c>
      <c r="J93" s="155">
        <v>1600</v>
      </c>
      <c r="K93" s="155">
        <v>203500</v>
      </c>
      <c r="L93" s="155">
        <v>1271.875</v>
      </c>
      <c r="M93" s="155">
        <v>294.05468943269466</v>
      </c>
      <c r="N93" s="156">
        <v>15</v>
      </c>
      <c r="O93" s="156">
        <v>450</v>
      </c>
      <c r="P93" s="156">
        <v>2.8125</v>
      </c>
      <c r="Q93" s="156">
        <v>4.5601328183239049</v>
      </c>
      <c r="R93" s="158">
        <v>0.61038961038961037</v>
      </c>
      <c r="S93" s="158">
        <v>15</v>
      </c>
      <c r="T93" s="158">
        <v>462</v>
      </c>
      <c r="U93" s="158">
        <v>2.8875000000000002</v>
      </c>
      <c r="V93" s="158">
        <v>4.4240445082888522</v>
      </c>
      <c r="W93" s="158">
        <v>0.60000000000000009</v>
      </c>
      <c r="X93" s="158">
        <v>1.2103896103896106</v>
      </c>
      <c r="Y93" s="159">
        <v>38</v>
      </c>
      <c r="Z93" s="159">
        <v>60</v>
      </c>
      <c r="AA93" s="159">
        <v>62</v>
      </c>
      <c r="AB93" s="159">
        <v>83</v>
      </c>
      <c r="AC93" s="159">
        <v>77</v>
      </c>
      <c r="AD93" s="157">
        <v>19.25</v>
      </c>
    </row>
    <row r="94" spans="1:30" s="154" customFormat="1" ht="11.35">
      <c r="A94" s="152">
        <v>81</v>
      </c>
      <c r="B94" s="152">
        <v>12</v>
      </c>
      <c r="C94" s="152">
        <v>114</v>
      </c>
      <c r="D94" s="153">
        <v>0.71250000000000002</v>
      </c>
      <c r="E94" s="153">
        <v>2.2441748494083478</v>
      </c>
      <c r="F94" s="155">
        <v>535.42800000000011</v>
      </c>
      <c r="G94" s="155">
        <v>2729.1955000000003</v>
      </c>
      <c r="H94" s="155">
        <v>17.057471875000001</v>
      </c>
      <c r="I94" s="155">
        <v>64.450009574030346</v>
      </c>
      <c r="J94" s="155">
        <v>1600</v>
      </c>
      <c r="K94" s="155">
        <v>204350</v>
      </c>
      <c r="L94" s="155">
        <v>1277.1875</v>
      </c>
      <c r="M94" s="155">
        <v>276.13954150691239</v>
      </c>
      <c r="N94" s="156">
        <v>18</v>
      </c>
      <c r="O94" s="156">
        <v>501</v>
      </c>
      <c r="P94" s="156">
        <v>3.1312500000000001</v>
      </c>
      <c r="Q94" s="156">
        <v>4.493352007594213</v>
      </c>
      <c r="R94" s="158">
        <v>0.59068627450980393</v>
      </c>
      <c r="S94" s="158">
        <v>18</v>
      </c>
      <c r="T94" s="158">
        <v>537</v>
      </c>
      <c r="U94" s="158">
        <v>3.3562500000000002</v>
      </c>
      <c r="V94" s="158">
        <v>4.9263083694530732</v>
      </c>
      <c r="W94" s="158">
        <v>0.56127450980392157</v>
      </c>
      <c r="X94" s="158">
        <v>1.1519607843137254</v>
      </c>
      <c r="Y94" s="159">
        <v>31</v>
      </c>
      <c r="Z94" s="159">
        <v>71</v>
      </c>
      <c r="AA94" s="159">
        <v>58</v>
      </c>
      <c r="AB94" s="159">
        <v>72</v>
      </c>
      <c r="AC94" s="159">
        <v>88</v>
      </c>
      <c r="AD94" s="157">
        <v>20.399999999999999</v>
      </c>
    </row>
    <row r="95" spans="1:30" s="154" customFormat="1" ht="11.35">
      <c r="A95" s="152">
        <v>82</v>
      </c>
      <c r="B95" s="152">
        <v>9</v>
      </c>
      <c r="C95" s="152">
        <v>48</v>
      </c>
      <c r="D95" s="153">
        <v>0.3</v>
      </c>
      <c r="E95" s="153">
        <v>1.1752157569874981</v>
      </c>
      <c r="F95" s="155">
        <v>133.85700000000003</v>
      </c>
      <c r="G95" s="155">
        <v>527.99150000000009</v>
      </c>
      <c r="H95" s="155">
        <v>3.2999468750000007</v>
      </c>
      <c r="I95" s="155">
        <v>14.525334592519524</v>
      </c>
      <c r="J95" s="155">
        <v>1600</v>
      </c>
      <c r="K95" s="155">
        <v>203350</v>
      </c>
      <c r="L95" s="155">
        <v>1270.9375</v>
      </c>
      <c r="M95" s="155">
        <v>260.89299205208022</v>
      </c>
      <c r="N95" s="156">
        <v>18</v>
      </c>
      <c r="O95" s="156">
        <v>504</v>
      </c>
      <c r="P95" s="156">
        <v>3.15</v>
      </c>
      <c r="Q95" s="156">
        <v>4.610897673825626</v>
      </c>
      <c r="R95" s="158">
        <v>0.59518072289156621</v>
      </c>
      <c r="S95" s="158">
        <v>18</v>
      </c>
      <c r="T95" s="158">
        <v>579</v>
      </c>
      <c r="U95" s="158">
        <v>3.6187499999999999</v>
      </c>
      <c r="V95" s="158">
        <v>5.1148714917736191</v>
      </c>
      <c r="W95" s="158">
        <v>0.53493975903614455</v>
      </c>
      <c r="X95" s="158">
        <v>1.1301204819277109</v>
      </c>
      <c r="Y95" s="159">
        <v>27</v>
      </c>
      <c r="Z95" s="159">
        <v>81</v>
      </c>
      <c r="AA95" s="159">
        <v>52</v>
      </c>
      <c r="AB95" s="159">
        <v>68</v>
      </c>
      <c r="AC95" s="159">
        <v>92</v>
      </c>
      <c r="AD95" s="157">
        <v>20.75</v>
      </c>
    </row>
    <row r="96" spans="1:30" s="154" customFormat="1" ht="11.35">
      <c r="A96" s="152">
        <v>83</v>
      </c>
      <c r="B96" s="152">
        <v>12</v>
      </c>
      <c r="C96" s="152">
        <v>48</v>
      </c>
      <c r="D96" s="153">
        <v>0.3</v>
      </c>
      <c r="E96" s="153">
        <v>1.3542386289539017</v>
      </c>
      <c r="F96" s="155">
        <v>261.76480000000004</v>
      </c>
      <c r="G96" s="155">
        <v>542.86450000000002</v>
      </c>
      <c r="H96" s="155">
        <v>3.3929031250000001</v>
      </c>
      <c r="I96" s="155">
        <v>22.263100293462784</v>
      </c>
      <c r="J96" s="155">
        <v>1600</v>
      </c>
      <c r="K96" s="155">
        <v>200350</v>
      </c>
      <c r="L96" s="155">
        <v>1252.1875</v>
      </c>
      <c r="M96" s="155">
        <v>287.49333462330947</v>
      </c>
      <c r="N96" s="156">
        <v>18</v>
      </c>
      <c r="O96" s="156">
        <v>543</v>
      </c>
      <c r="P96" s="156">
        <v>3.3937499999999998</v>
      </c>
      <c r="Q96" s="156">
        <v>4.7119503833438587</v>
      </c>
      <c r="R96" s="158">
        <v>0.56801909307875886</v>
      </c>
      <c r="S96" s="158">
        <v>18</v>
      </c>
      <c r="T96" s="158">
        <v>561</v>
      </c>
      <c r="U96" s="158">
        <v>3.5062500000000001</v>
      </c>
      <c r="V96" s="158">
        <v>4.855130043144988</v>
      </c>
      <c r="W96" s="158">
        <v>0.55369928400954649</v>
      </c>
      <c r="X96" s="158">
        <v>1.1217183770883055</v>
      </c>
      <c r="Y96" s="159">
        <v>39</v>
      </c>
      <c r="Z96" s="159">
        <v>66</v>
      </c>
      <c r="AA96" s="159">
        <v>55</v>
      </c>
      <c r="AB96" s="159">
        <v>84</v>
      </c>
      <c r="AC96" s="159">
        <v>76</v>
      </c>
      <c r="AD96" s="157">
        <v>20.95</v>
      </c>
    </row>
    <row r="97" spans="1:30" s="154" customFormat="1" ht="11.35">
      <c r="A97" s="152">
        <v>84</v>
      </c>
      <c r="B97" s="152">
        <v>6</v>
      </c>
      <c r="C97" s="152">
        <v>27</v>
      </c>
      <c r="D97" s="153">
        <v>0.16875000000000001</v>
      </c>
      <c r="E97" s="153">
        <v>0.90575987071421216</v>
      </c>
      <c r="F97" s="155">
        <v>130.88240000000002</v>
      </c>
      <c r="G97" s="155">
        <v>450.65190000000007</v>
      </c>
      <c r="H97" s="155">
        <v>2.8165743750000005</v>
      </c>
      <c r="I97" s="155">
        <v>16.621906009914177</v>
      </c>
      <c r="J97" s="155">
        <v>1600</v>
      </c>
      <c r="K97" s="155">
        <v>200500</v>
      </c>
      <c r="L97" s="155">
        <v>1253.125</v>
      </c>
      <c r="M97" s="155">
        <v>273.26856304223838</v>
      </c>
      <c r="N97" s="156">
        <v>18</v>
      </c>
      <c r="O97" s="156">
        <v>525</v>
      </c>
      <c r="P97" s="156">
        <v>3.28125</v>
      </c>
      <c r="Q97" s="156">
        <v>4.4737836968317701</v>
      </c>
      <c r="R97" s="158">
        <v>0.57420924574209242</v>
      </c>
      <c r="S97" s="158">
        <v>18</v>
      </c>
      <c r="T97" s="158">
        <v>579</v>
      </c>
      <c r="U97" s="158">
        <v>3.6187499999999999</v>
      </c>
      <c r="V97" s="158">
        <v>4.8536725056860632</v>
      </c>
      <c r="W97" s="158">
        <v>0.53041362530413627</v>
      </c>
      <c r="X97" s="158">
        <v>1.1046228710462287</v>
      </c>
      <c r="Y97" s="159">
        <v>34</v>
      </c>
      <c r="Z97" s="159">
        <v>75</v>
      </c>
      <c r="AA97" s="159">
        <v>51</v>
      </c>
      <c r="AB97" s="159">
        <v>83</v>
      </c>
      <c r="AC97" s="159">
        <v>77</v>
      </c>
      <c r="AD97" s="157">
        <v>20.55</v>
      </c>
    </row>
    <row r="98" spans="1:30" s="154" customFormat="1" ht="11.35">
      <c r="A98" s="152">
        <v>85</v>
      </c>
      <c r="B98" s="152">
        <v>12</v>
      </c>
      <c r="C98" s="152">
        <v>75</v>
      </c>
      <c r="D98" s="153">
        <v>0.46875</v>
      </c>
      <c r="E98" s="153">
        <v>1.7976990009768619</v>
      </c>
      <c r="F98" s="155">
        <v>535.42800000000011</v>
      </c>
      <c r="G98" s="155">
        <v>1627.1062000000004</v>
      </c>
      <c r="H98" s="155">
        <v>10.169413750000002</v>
      </c>
      <c r="I98" s="155">
        <v>62.306682600417098</v>
      </c>
      <c r="J98" s="155">
        <v>1600</v>
      </c>
      <c r="K98" s="155">
        <v>202250</v>
      </c>
      <c r="L98" s="155">
        <v>1264.0625</v>
      </c>
      <c r="M98" s="155">
        <v>287.6477949347389</v>
      </c>
      <c r="N98" s="156">
        <v>18</v>
      </c>
      <c r="O98" s="156">
        <v>561</v>
      </c>
      <c r="P98" s="156">
        <v>3.5062500000000001</v>
      </c>
      <c r="Q98" s="156">
        <v>5.1383340116320131</v>
      </c>
      <c r="R98" s="158">
        <v>0.5641025641025641</v>
      </c>
      <c r="S98" s="158">
        <v>18</v>
      </c>
      <c r="T98" s="158">
        <v>621</v>
      </c>
      <c r="U98" s="158">
        <v>3.8812500000000001</v>
      </c>
      <c r="V98" s="158">
        <v>5.1534587213300576</v>
      </c>
      <c r="W98" s="158">
        <v>0.5174825174825175</v>
      </c>
      <c r="X98" s="158">
        <v>1.0815850815850816</v>
      </c>
      <c r="Y98" s="159">
        <v>37</v>
      </c>
      <c r="Z98" s="159">
        <v>65</v>
      </c>
      <c r="AA98" s="159">
        <v>58</v>
      </c>
      <c r="AB98" s="159">
        <v>78</v>
      </c>
      <c r="AC98" s="159">
        <v>82</v>
      </c>
      <c r="AD98" s="157">
        <v>21.45</v>
      </c>
    </row>
    <row r="99" spans="1:30" s="154" customFormat="1" ht="11.35">
      <c r="A99" s="152">
        <v>86</v>
      </c>
      <c r="B99" s="152">
        <v>15</v>
      </c>
      <c r="C99" s="152">
        <v>189</v>
      </c>
      <c r="D99" s="153">
        <v>1.1812499999999999</v>
      </c>
      <c r="E99" s="153">
        <v>2.9157388461362457</v>
      </c>
      <c r="F99" s="155">
        <v>1338.5700000000002</v>
      </c>
      <c r="G99" s="155">
        <v>6860.9149000000007</v>
      </c>
      <c r="H99" s="155">
        <v>42.880718125000001</v>
      </c>
      <c r="I99" s="155">
        <v>173.26798876337566</v>
      </c>
      <c r="J99" s="155">
        <v>1600</v>
      </c>
      <c r="K99" s="155">
        <v>205850</v>
      </c>
      <c r="L99" s="155">
        <v>1286.5625</v>
      </c>
      <c r="M99" s="155">
        <v>274.18959348615078</v>
      </c>
      <c r="N99" s="156">
        <v>15</v>
      </c>
      <c r="O99" s="156">
        <v>399</v>
      </c>
      <c r="P99" s="156">
        <v>2.4937499999999999</v>
      </c>
      <c r="Q99" s="156">
        <v>4.0125540024579749</v>
      </c>
      <c r="R99" s="158">
        <v>0.65544041450777202</v>
      </c>
      <c r="S99" s="158">
        <v>18</v>
      </c>
      <c r="T99" s="158">
        <v>480</v>
      </c>
      <c r="U99" s="158">
        <v>3</v>
      </c>
      <c r="V99" s="158">
        <v>4.8174212157347549</v>
      </c>
      <c r="W99" s="158">
        <v>0.58549222797927458</v>
      </c>
      <c r="X99" s="158">
        <v>1.2409326424870466</v>
      </c>
      <c r="Y99" s="159">
        <v>29</v>
      </c>
      <c r="Z99" s="159">
        <v>71</v>
      </c>
      <c r="AA99" s="159">
        <v>60</v>
      </c>
      <c r="AB99" s="159">
        <v>72</v>
      </c>
      <c r="AC99" s="159">
        <v>88</v>
      </c>
      <c r="AD99" s="157">
        <v>19.3</v>
      </c>
    </row>
    <row r="100" spans="1:30" s="154" customFormat="1" ht="11.35">
      <c r="A100" s="152">
        <v>87</v>
      </c>
      <c r="B100" s="152">
        <v>6</v>
      </c>
      <c r="C100" s="152">
        <v>24</v>
      </c>
      <c r="D100" s="153">
        <v>0.15</v>
      </c>
      <c r="E100" s="153">
        <v>0.73715414020074144</v>
      </c>
      <c r="F100" s="155">
        <v>267.71400000000006</v>
      </c>
      <c r="G100" s="155">
        <v>449.16460000000006</v>
      </c>
      <c r="H100" s="155">
        <v>2.8072787500000005</v>
      </c>
      <c r="I100" s="155">
        <v>23.571225446099881</v>
      </c>
      <c r="J100" s="155">
        <v>1600</v>
      </c>
      <c r="K100" s="155">
        <v>207000</v>
      </c>
      <c r="L100" s="155">
        <v>1293.75</v>
      </c>
      <c r="M100" s="155">
        <v>274.07649393609421</v>
      </c>
      <c r="N100" s="156">
        <v>18</v>
      </c>
      <c r="O100" s="156">
        <v>504</v>
      </c>
      <c r="P100" s="156">
        <v>3.15</v>
      </c>
      <c r="Q100" s="156">
        <v>4.6353848225179961</v>
      </c>
      <c r="R100" s="158">
        <v>0.59322033898305082</v>
      </c>
      <c r="S100" s="158">
        <v>18</v>
      </c>
      <c r="T100" s="158">
        <v>543</v>
      </c>
      <c r="U100" s="158">
        <v>3.3937499999999998</v>
      </c>
      <c r="V100" s="158">
        <v>4.7597590909386982</v>
      </c>
      <c r="W100" s="158">
        <v>0.56174334140435833</v>
      </c>
      <c r="X100" s="158">
        <v>1.154963680387409</v>
      </c>
      <c r="Y100" s="159">
        <v>28</v>
      </c>
      <c r="Z100" s="159">
        <v>70</v>
      </c>
      <c r="AA100" s="159">
        <v>62</v>
      </c>
      <c r="AB100" s="159">
        <v>85</v>
      </c>
      <c r="AC100" s="159">
        <v>75</v>
      </c>
      <c r="AD100" s="157">
        <v>20.65</v>
      </c>
    </row>
    <row r="101" spans="1:30" s="154" customFormat="1" ht="11.35">
      <c r="A101" s="152">
        <v>88</v>
      </c>
      <c r="B101" s="152">
        <v>12</v>
      </c>
      <c r="C101" s="152">
        <v>57</v>
      </c>
      <c r="D101" s="153">
        <v>0.35625000000000001</v>
      </c>
      <c r="E101" s="153">
        <v>1.480892451473161</v>
      </c>
      <c r="F101" s="155">
        <v>267.71400000000006</v>
      </c>
      <c r="G101" s="155">
        <v>536.91530000000012</v>
      </c>
      <c r="H101" s="155">
        <v>3.3557206250000009</v>
      </c>
      <c r="I101" s="155">
        <v>23.028618298518914</v>
      </c>
      <c r="J101" s="155">
        <v>1600</v>
      </c>
      <c r="K101" s="155">
        <v>198500</v>
      </c>
      <c r="L101" s="155">
        <v>1240.625</v>
      </c>
      <c r="M101" s="155">
        <v>289.88110228008912</v>
      </c>
      <c r="N101" s="156">
        <v>18</v>
      </c>
      <c r="O101" s="156">
        <v>528</v>
      </c>
      <c r="P101" s="156">
        <v>3.3</v>
      </c>
      <c r="Q101" s="156">
        <v>4.784408640337471</v>
      </c>
      <c r="R101" s="158">
        <v>0.5748792270531401</v>
      </c>
      <c r="S101" s="158">
        <v>18</v>
      </c>
      <c r="T101" s="158">
        <v>591</v>
      </c>
      <c r="U101" s="158">
        <v>3.6937500000000001</v>
      </c>
      <c r="V101" s="158">
        <v>4.9817236730590526</v>
      </c>
      <c r="W101" s="158">
        <v>0.52415458937198067</v>
      </c>
      <c r="X101" s="158">
        <v>1.0990338164251208</v>
      </c>
      <c r="Y101" s="159">
        <v>42</v>
      </c>
      <c r="Z101" s="159">
        <v>65</v>
      </c>
      <c r="AA101" s="159">
        <v>53</v>
      </c>
      <c r="AB101" s="159">
        <v>86</v>
      </c>
      <c r="AC101" s="159">
        <v>74</v>
      </c>
      <c r="AD101" s="157">
        <v>20.7</v>
      </c>
    </row>
    <row r="102" spans="1:30" s="154" customFormat="1" ht="11.35">
      <c r="A102" s="152">
        <v>89</v>
      </c>
      <c r="B102" s="152">
        <v>6</v>
      </c>
      <c r="C102" s="152">
        <v>30</v>
      </c>
      <c r="D102" s="153">
        <v>0.1875</v>
      </c>
      <c r="E102" s="153">
        <v>0.80241381127713762</v>
      </c>
      <c r="F102" s="155">
        <v>130.88240000000002</v>
      </c>
      <c r="G102" s="155">
        <v>391.15990000000011</v>
      </c>
      <c r="H102" s="155">
        <v>2.4447493750000007</v>
      </c>
      <c r="I102" s="155">
        <v>13.193967908472834</v>
      </c>
      <c r="J102" s="155">
        <v>1600</v>
      </c>
      <c r="K102" s="155">
        <v>200950</v>
      </c>
      <c r="L102" s="155">
        <v>1255.9375</v>
      </c>
      <c r="M102" s="155">
        <v>277.7589943858959</v>
      </c>
      <c r="N102" s="156">
        <v>18</v>
      </c>
      <c r="O102" s="156">
        <v>414</v>
      </c>
      <c r="P102" s="156">
        <v>2.5874999999999999</v>
      </c>
      <c r="Q102" s="156">
        <v>3.9452024842217459</v>
      </c>
      <c r="R102" s="158">
        <v>0.64341085271317833</v>
      </c>
      <c r="S102" s="158">
        <v>24</v>
      </c>
      <c r="T102" s="158">
        <v>489</v>
      </c>
      <c r="U102" s="158">
        <v>3.0562499999999999</v>
      </c>
      <c r="V102" s="158">
        <v>4.5945645696742217</v>
      </c>
      <c r="W102" s="158">
        <v>0.57881136950904399</v>
      </c>
      <c r="X102" s="158">
        <v>1.2222222222222223</v>
      </c>
      <c r="Y102" s="159">
        <v>35</v>
      </c>
      <c r="Z102" s="159">
        <v>72</v>
      </c>
      <c r="AA102" s="159">
        <v>53</v>
      </c>
      <c r="AB102" s="159">
        <v>88</v>
      </c>
      <c r="AC102" s="159">
        <v>72</v>
      </c>
      <c r="AD102" s="157">
        <v>19.350000000000001</v>
      </c>
    </row>
    <row r="103" spans="1:30" s="154" customFormat="1" ht="11.35">
      <c r="A103" s="152">
        <v>90</v>
      </c>
      <c r="B103" s="152">
        <v>12</v>
      </c>
      <c r="C103" s="152">
        <v>72</v>
      </c>
      <c r="D103" s="153">
        <v>0.45</v>
      </c>
      <c r="E103" s="153">
        <v>1.6890323231599937</v>
      </c>
      <c r="F103" s="155">
        <v>267.71400000000006</v>
      </c>
      <c r="G103" s="155">
        <v>1127.3734000000002</v>
      </c>
      <c r="H103" s="155">
        <v>7.0460837500000011</v>
      </c>
      <c r="I103" s="155">
        <v>30.052399464829708</v>
      </c>
      <c r="J103" s="155">
        <v>1600</v>
      </c>
      <c r="K103" s="155">
        <v>204250</v>
      </c>
      <c r="L103" s="155">
        <v>1276.5625</v>
      </c>
      <c r="M103" s="155">
        <v>269.80786752309223</v>
      </c>
      <c r="N103" s="156">
        <v>18</v>
      </c>
      <c r="O103" s="156">
        <v>480</v>
      </c>
      <c r="P103" s="156">
        <v>3</v>
      </c>
      <c r="Q103" s="156">
        <v>4.6133522375735119</v>
      </c>
      <c r="R103" s="158">
        <v>0.59595959595959602</v>
      </c>
      <c r="S103" s="158">
        <v>15</v>
      </c>
      <c r="T103" s="158">
        <v>492</v>
      </c>
      <c r="U103" s="158">
        <v>3.0750000000000002</v>
      </c>
      <c r="V103" s="158">
        <v>4.4120332881619397</v>
      </c>
      <c r="W103" s="158">
        <v>0.58585858585858586</v>
      </c>
      <c r="X103" s="158">
        <v>1.1818181818181819</v>
      </c>
      <c r="Y103" s="159">
        <v>29</v>
      </c>
      <c r="Z103" s="159">
        <v>75</v>
      </c>
      <c r="AA103" s="159">
        <v>56</v>
      </c>
      <c r="AB103" s="159">
        <v>75</v>
      </c>
      <c r="AC103" s="159">
        <v>85</v>
      </c>
      <c r="AD103" s="157">
        <v>19.8</v>
      </c>
    </row>
    <row r="104" spans="1:30" s="154" customFormat="1" ht="11.35">
      <c r="A104" s="152">
        <v>91</v>
      </c>
      <c r="B104" s="152">
        <v>6</v>
      </c>
      <c r="C104" s="152">
        <v>45</v>
      </c>
      <c r="D104" s="153">
        <v>0.28125</v>
      </c>
      <c r="E104" s="153">
        <v>1.1055712260406638</v>
      </c>
      <c r="F104" s="155">
        <v>535.42800000000011</v>
      </c>
      <c r="G104" s="155">
        <v>1109.5258000000001</v>
      </c>
      <c r="H104" s="155">
        <v>6.9345362500000007</v>
      </c>
      <c r="I104" s="155">
        <v>45.534077109424111</v>
      </c>
      <c r="J104" s="155">
        <v>1600</v>
      </c>
      <c r="K104" s="155">
        <v>208300</v>
      </c>
      <c r="L104" s="155">
        <v>1301.875</v>
      </c>
      <c r="M104" s="155">
        <v>283.00318352766362</v>
      </c>
      <c r="N104" s="156">
        <v>15</v>
      </c>
      <c r="O104" s="156">
        <v>450</v>
      </c>
      <c r="P104" s="156">
        <v>2.8125</v>
      </c>
      <c r="Q104" s="156">
        <v>4.4214848526130668</v>
      </c>
      <c r="R104" s="158">
        <v>0.62216624685138544</v>
      </c>
      <c r="S104" s="158">
        <v>18</v>
      </c>
      <c r="T104" s="158">
        <v>522</v>
      </c>
      <c r="U104" s="158">
        <v>3.2625000000000002</v>
      </c>
      <c r="V104" s="158">
        <v>4.4559161436505157</v>
      </c>
      <c r="W104" s="158">
        <v>0.5617128463476071</v>
      </c>
      <c r="X104" s="158">
        <v>1.1838790931989926</v>
      </c>
      <c r="Y104" s="159">
        <v>30</v>
      </c>
      <c r="Z104" s="159">
        <v>63</v>
      </c>
      <c r="AA104" s="159">
        <v>67</v>
      </c>
      <c r="AB104" s="159">
        <v>83</v>
      </c>
      <c r="AC104" s="159">
        <v>77</v>
      </c>
      <c r="AD104" s="157">
        <v>19.850000000000001</v>
      </c>
    </row>
    <row r="105" spans="1:30" s="154" customFormat="1" ht="11.35">
      <c r="A105" s="152">
        <v>92</v>
      </c>
      <c r="B105" s="152">
        <v>12</v>
      </c>
      <c r="C105" s="152">
        <v>54</v>
      </c>
      <c r="D105" s="153">
        <v>0.33750000000000002</v>
      </c>
      <c r="E105" s="153">
        <v>1.4269971109700892</v>
      </c>
      <c r="F105" s="155">
        <v>267.71400000000006</v>
      </c>
      <c r="G105" s="155">
        <v>1493.2492</v>
      </c>
      <c r="H105" s="155">
        <v>9.3328074999999995</v>
      </c>
      <c r="I105" s="155">
        <v>43.521663752129271</v>
      </c>
      <c r="J105" s="155">
        <v>1600</v>
      </c>
      <c r="K105" s="155">
        <v>203650</v>
      </c>
      <c r="L105" s="155">
        <v>1272.8125</v>
      </c>
      <c r="M105" s="155">
        <v>280.09695508034895</v>
      </c>
      <c r="N105" s="156">
        <v>18</v>
      </c>
      <c r="O105" s="156">
        <v>561</v>
      </c>
      <c r="P105" s="156">
        <v>3.5062500000000001</v>
      </c>
      <c r="Q105" s="156">
        <v>4.7609481575092332</v>
      </c>
      <c r="R105" s="158">
        <v>0.55791962174940901</v>
      </c>
      <c r="S105" s="158">
        <v>18</v>
      </c>
      <c r="T105" s="158">
        <v>579</v>
      </c>
      <c r="U105" s="158">
        <v>3.6187499999999999</v>
      </c>
      <c r="V105" s="158">
        <v>5.1037929846525589</v>
      </c>
      <c r="W105" s="158">
        <v>0.54373522458628842</v>
      </c>
      <c r="X105" s="158">
        <v>1.1016548463356974</v>
      </c>
      <c r="Y105" s="159">
        <v>33</v>
      </c>
      <c r="Z105" s="159">
        <v>69</v>
      </c>
      <c r="AA105" s="159">
        <v>58</v>
      </c>
      <c r="AB105" s="159">
        <v>75</v>
      </c>
      <c r="AC105" s="159">
        <v>85</v>
      </c>
      <c r="AD105" s="157">
        <v>21.15</v>
      </c>
    </row>
    <row r="106" spans="1:30" s="154" customFormat="1" ht="11.35">
      <c r="A106" s="152">
        <v>93</v>
      </c>
      <c r="B106" s="152">
        <v>9</v>
      </c>
      <c r="C106" s="152">
        <v>57</v>
      </c>
      <c r="D106" s="153">
        <v>0.35625000000000001</v>
      </c>
      <c r="E106" s="153">
        <v>1.3614036180797946</v>
      </c>
      <c r="F106" s="155">
        <v>535.42800000000011</v>
      </c>
      <c r="G106" s="155">
        <v>1685.1109000000001</v>
      </c>
      <c r="H106" s="155">
        <v>10.531943125000002</v>
      </c>
      <c r="I106" s="155">
        <v>54.95609527044445</v>
      </c>
      <c r="J106" s="155">
        <v>1600</v>
      </c>
      <c r="K106" s="155">
        <v>205700</v>
      </c>
      <c r="L106" s="155">
        <v>1285.625</v>
      </c>
      <c r="M106" s="155">
        <v>264.59815860015198</v>
      </c>
      <c r="N106" s="156">
        <v>18</v>
      </c>
      <c r="O106" s="156">
        <v>507</v>
      </c>
      <c r="P106" s="156">
        <v>3.1687500000000002</v>
      </c>
      <c r="Q106" s="156">
        <v>4.6286255549895028</v>
      </c>
      <c r="R106" s="158">
        <v>0.58476658476658483</v>
      </c>
      <c r="S106" s="158">
        <v>18</v>
      </c>
      <c r="T106" s="158">
        <v>555</v>
      </c>
      <c r="U106" s="158">
        <v>3.46875</v>
      </c>
      <c r="V106" s="158">
        <v>4.7885107189668457</v>
      </c>
      <c r="W106" s="158">
        <v>0.54545454545454553</v>
      </c>
      <c r="X106" s="158">
        <v>1.1302211302211305</v>
      </c>
      <c r="Y106" s="159">
        <v>26</v>
      </c>
      <c r="Z106" s="159">
        <v>77</v>
      </c>
      <c r="AA106" s="159">
        <v>57</v>
      </c>
      <c r="AB106" s="159">
        <v>69</v>
      </c>
      <c r="AC106" s="159">
        <v>91</v>
      </c>
      <c r="AD106" s="157">
        <v>20.350000000000001</v>
      </c>
    </row>
    <row r="107" spans="1:30" s="154" customFormat="1" ht="11.35">
      <c r="A107" s="152">
        <v>94</v>
      </c>
      <c r="B107" s="152">
        <v>6</v>
      </c>
      <c r="C107" s="152">
        <v>36</v>
      </c>
      <c r="D107" s="153">
        <v>0.22500000000000001</v>
      </c>
      <c r="E107" s="153">
        <v>0.92450904870210737</v>
      </c>
      <c r="F107" s="155">
        <v>267.71400000000006</v>
      </c>
      <c r="G107" s="155">
        <v>816.5277000000001</v>
      </c>
      <c r="H107" s="155">
        <v>5.1032981250000002</v>
      </c>
      <c r="I107" s="155">
        <v>31.232017962513275</v>
      </c>
      <c r="J107" s="155">
        <v>1600</v>
      </c>
      <c r="K107" s="155">
        <v>209150</v>
      </c>
      <c r="L107" s="155">
        <v>1307.1875</v>
      </c>
      <c r="M107" s="155">
        <v>287.68468910581936</v>
      </c>
      <c r="N107" s="156">
        <v>18</v>
      </c>
      <c r="O107" s="156">
        <v>525</v>
      </c>
      <c r="P107" s="156">
        <v>3.28125</v>
      </c>
      <c r="Q107" s="156">
        <v>4.5115810097511462</v>
      </c>
      <c r="R107" s="158">
        <v>0.58233890214797135</v>
      </c>
      <c r="S107" s="158">
        <v>15</v>
      </c>
      <c r="T107" s="158">
        <v>573</v>
      </c>
      <c r="U107" s="158">
        <v>3.5812499999999998</v>
      </c>
      <c r="V107" s="158">
        <v>4.7760828071895984</v>
      </c>
      <c r="W107" s="158">
        <v>0.54415274463007157</v>
      </c>
      <c r="X107" s="158">
        <v>1.1264916467780428</v>
      </c>
      <c r="Y107" s="159">
        <v>31</v>
      </c>
      <c r="Z107" s="159">
        <v>59</v>
      </c>
      <c r="AA107" s="159">
        <v>70</v>
      </c>
      <c r="AB107" s="159">
        <v>90</v>
      </c>
      <c r="AC107" s="159">
        <v>70</v>
      </c>
      <c r="AD107" s="157">
        <v>20.95</v>
      </c>
    </row>
    <row r="108" spans="1:30" s="154" customFormat="1" ht="11.35">
      <c r="A108" s="152">
        <v>95</v>
      </c>
      <c r="B108" s="152">
        <v>15</v>
      </c>
      <c r="C108" s="152">
        <v>99</v>
      </c>
      <c r="D108" s="153">
        <v>0.61875000000000002</v>
      </c>
      <c r="E108" s="153">
        <v>2.1569599938557831</v>
      </c>
      <c r="F108" s="155">
        <v>1070.8560000000002</v>
      </c>
      <c r="G108" s="155">
        <v>3679.5802000000012</v>
      </c>
      <c r="H108" s="155">
        <v>22.997376250000009</v>
      </c>
      <c r="I108" s="155">
        <v>109.99962034790831</v>
      </c>
      <c r="J108" s="155">
        <v>1600</v>
      </c>
      <c r="K108" s="155">
        <v>206400</v>
      </c>
      <c r="L108" s="155">
        <v>1290</v>
      </c>
      <c r="M108" s="155">
        <v>284.43920330601139</v>
      </c>
      <c r="N108" s="156">
        <v>18</v>
      </c>
      <c r="O108" s="156">
        <v>462</v>
      </c>
      <c r="P108" s="156">
        <v>2.8875000000000002</v>
      </c>
      <c r="Q108" s="156">
        <v>4.5127178774558283</v>
      </c>
      <c r="R108" s="158">
        <v>0.62068965517241381</v>
      </c>
      <c r="S108" s="158">
        <v>18</v>
      </c>
      <c r="T108" s="158">
        <v>564</v>
      </c>
      <c r="U108" s="158">
        <v>3.5249999999999999</v>
      </c>
      <c r="V108" s="158">
        <v>5.0418999114402432</v>
      </c>
      <c r="W108" s="158">
        <v>0.53694581280788178</v>
      </c>
      <c r="X108" s="158">
        <v>1.1576354679802956</v>
      </c>
      <c r="Y108" s="159">
        <v>32</v>
      </c>
      <c r="Z108" s="159">
        <v>64</v>
      </c>
      <c r="AA108" s="159">
        <v>64</v>
      </c>
      <c r="AB108" s="159">
        <v>93</v>
      </c>
      <c r="AC108" s="159">
        <v>67</v>
      </c>
      <c r="AD108" s="157">
        <v>20.3</v>
      </c>
    </row>
    <row r="109" spans="1:30" s="154" customFormat="1" ht="11.35">
      <c r="A109" s="152">
        <v>96</v>
      </c>
      <c r="B109" s="152">
        <v>9</v>
      </c>
      <c r="C109" s="152">
        <v>39</v>
      </c>
      <c r="D109" s="153">
        <v>0.24374999999999999</v>
      </c>
      <c r="E109" s="153">
        <v>1.164176362830643</v>
      </c>
      <c r="F109" s="155">
        <v>133.85700000000003</v>
      </c>
      <c r="G109" s="155">
        <v>538.40260000000012</v>
      </c>
      <c r="H109" s="155">
        <v>3.3650162500000009</v>
      </c>
      <c r="I109" s="155">
        <v>16.086733616595591</v>
      </c>
      <c r="J109" s="155">
        <v>1600</v>
      </c>
      <c r="K109" s="155">
        <v>203350</v>
      </c>
      <c r="L109" s="155">
        <v>1270.9375</v>
      </c>
      <c r="M109" s="155">
        <v>285.08367275538268</v>
      </c>
      <c r="N109" s="156">
        <v>18</v>
      </c>
      <c r="O109" s="156">
        <v>492</v>
      </c>
      <c r="P109" s="156">
        <v>3.0750000000000002</v>
      </c>
      <c r="Q109" s="156">
        <v>4.6978517772227253</v>
      </c>
      <c r="R109" s="158">
        <v>0.59705159705159716</v>
      </c>
      <c r="S109" s="158">
        <v>18</v>
      </c>
      <c r="T109" s="158">
        <v>534</v>
      </c>
      <c r="U109" s="158">
        <v>3.3374999999999999</v>
      </c>
      <c r="V109" s="158">
        <v>4.8640479298780503</v>
      </c>
      <c r="W109" s="158">
        <v>0.5626535626535627</v>
      </c>
      <c r="X109" s="158">
        <v>1.15970515970516</v>
      </c>
      <c r="Y109" s="159">
        <v>35</v>
      </c>
      <c r="Z109" s="159">
        <v>66</v>
      </c>
      <c r="AA109" s="159">
        <v>59</v>
      </c>
      <c r="AB109" s="159">
        <v>73</v>
      </c>
      <c r="AC109" s="159">
        <v>87</v>
      </c>
      <c r="AD109" s="157">
        <v>20.350000000000001</v>
      </c>
    </row>
    <row r="110" spans="1:30" s="154" customFormat="1" ht="11.35">
      <c r="A110" s="152">
        <v>97</v>
      </c>
      <c r="B110" s="152">
        <v>6</v>
      </c>
      <c r="C110" s="152">
        <v>72</v>
      </c>
      <c r="D110" s="153">
        <v>0.45</v>
      </c>
      <c r="E110" s="153">
        <v>1.3954102663090719</v>
      </c>
      <c r="F110" s="155">
        <v>535.42800000000011</v>
      </c>
      <c r="G110" s="155">
        <v>1784.7600000000004</v>
      </c>
      <c r="H110" s="155">
        <v>11.154750000000003</v>
      </c>
      <c r="I110" s="155">
        <v>54.356656366561531</v>
      </c>
      <c r="J110" s="155">
        <v>1600</v>
      </c>
      <c r="K110" s="155">
        <v>199150</v>
      </c>
      <c r="L110" s="155">
        <v>1244.6875</v>
      </c>
      <c r="M110" s="155">
        <v>283.48665154425453</v>
      </c>
      <c r="N110" s="156">
        <v>18</v>
      </c>
      <c r="O110" s="156">
        <v>456</v>
      </c>
      <c r="P110" s="156">
        <v>2.85</v>
      </c>
      <c r="Q110" s="156">
        <v>4.5116202168547028</v>
      </c>
      <c r="R110" s="158">
        <v>0.62</v>
      </c>
      <c r="S110" s="158">
        <v>24</v>
      </c>
      <c r="T110" s="158">
        <v>540</v>
      </c>
      <c r="U110" s="158">
        <v>3.375</v>
      </c>
      <c r="V110" s="158">
        <v>4.826225526246021</v>
      </c>
      <c r="W110" s="158">
        <v>0.55000000000000004</v>
      </c>
      <c r="X110" s="158">
        <v>1.17</v>
      </c>
      <c r="Y110" s="159">
        <v>39</v>
      </c>
      <c r="Z110" s="159">
        <v>69</v>
      </c>
      <c r="AA110" s="159">
        <v>52</v>
      </c>
      <c r="AB110" s="159">
        <v>85</v>
      </c>
      <c r="AC110" s="159">
        <v>75</v>
      </c>
      <c r="AD110" s="157">
        <v>20</v>
      </c>
    </row>
    <row r="111" spans="1:30" s="154" customFormat="1" ht="11.35">
      <c r="A111" s="152">
        <v>98</v>
      </c>
      <c r="B111" s="152">
        <v>6</v>
      </c>
      <c r="C111" s="152">
        <v>60</v>
      </c>
      <c r="D111" s="153">
        <v>0.375</v>
      </c>
      <c r="E111" s="153">
        <v>1.2476392802348384</v>
      </c>
      <c r="F111" s="155">
        <v>535.42800000000011</v>
      </c>
      <c r="G111" s="155">
        <v>1517.0460000000003</v>
      </c>
      <c r="H111" s="155">
        <v>9.4815375000000017</v>
      </c>
      <c r="I111" s="155">
        <v>52.937271506508587</v>
      </c>
      <c r="J111" s="155">
        <v>1600</v>
      </c>
      <c r="K111" s="155">
        <v>202600</v>
      </c>
      <c r="L111" s="155">
        <v>1266.25</v>
      </c>
      <c r="M111" s="155">
        <v>285.80406271456491</v>
      </c>
      <c r="N111" s="156">
        <v>18</v>
      </c>
      <c r="O111" s="156">
        <v>474</v>
      </c>
      <c r="P111" s="156">
        <v>2.9624999999999999</v>
      </c>
      <c r="Q111" s="156">
        <v>4.5762409390323269</v>
      </c>
      <c r="R111" s="158">
        <v>0.60201511335012592</v>
      </c>
      <c r="S111" s="158">
        <v>18</v>
      </c>
      <c r="T111" s="158">
        <v>510</v>
      </c>
      <c r="U111" s="158">
        <v>3.1875</v>
      </c>
      <c r="V111" s="158">
        <v>4.4214848526130668</v>
      </c>
      <c r="W111" s="158">
        <v>0.5717884130982368</v>
      </c>
      <c r="X111" s="158">
        <v>1.1738035264483626</v>
      </c>
      <c r="Y111" s="159">
        <v>36</v>
      </c>
      <c r="Z111" s="159">
        <v>66</v>
      </c>
      <c r="AA111" s="159">
        <v>58</v>
      </c>
      <c r="AB111" s="159">
        <v>83</v>
      </c>
      <c r="AC111" s="159">
        <v>77</v>
      </c>
      <c r="AD111" s="157">
        <v>19.850000000000001</v>
      </c>
    </row>
    <row r="112" spans="1:30" s="154" customFormat="1" ht="11.35">
      <c r="A112" s="152">
        <v>99</v>
      </c>
      <c r="B112" s="152">
        <v>15</v>
      </c>
      <c r="C112" s="152">
        <v>249</v>
      </c>
      <c r="D112" s="153">
        <v>1.5562499999999999</v>
      </c>
      <c r="E112" s="153">
        <v>3.8505849837370336</v>
      </c>
      <c r="F112" s="155">
        <v>1338.5700000000002</v>
      </c>
      <c r="G112" s="155">
        <v>6453.3946999999998</v>
      </c>
      <c r="H112" s="155">
        <v>40.333716875</v>
      </c>
      <c r="I112" s="155">
        <v>164.1188192391709</v>
      </c>
      <c r="J112" s="155">
        <v>1600</v>
      </c>
      <c r="K112" s="155">
        <v>205500</v>
      </c>
      <c r="L112" s="155">
        <v>1284.375</v>
      </c>
      <c r="M112" s="155">
        <v>276.27278357340271</v>
      </c>
      <c r="N112" s="156">
        <v>18</v>
      </c>
      <c r="O112" s="156">
        <v>411</v>
      </c>
      <c r="P112" s="156">
        <v>2.5687500000000001</v>
      </c>
      <c r="Q112" s="156">
        <v>4.213816559842158</v>
      </c>
      <c r="R112" s="158">
        <v>0.64136125654450271</v>
      </c>
      <c r="S112" s="158">
        <v>21</v>
      </c>
      <c r="T112" s="158">
        <v>420</v>
      </c>
      <c r="U112" s="158">
        <v>2.625</v>
      </c>
      <c r="V112" s="158">
        <v>4.3707863806076892</v>
      </c>
      <c r="W112" s="158">
        <v>0.63350785340314142</v>
      </c>
      <c r="X112" s="158">
        <v>1.2748691099476441</v>
      </c>
      <c r="Y112" s="159">
        <v>30</v>
      </c>
      <c r="Z112" s="159">
        <v>70</v>
      </c>
      <c r="AA112" s="159">
        <v>60</v>
      </c>
      <c r="AB112" s="159">
        <v>73</v>
      </c>
      <c r="AC112" s="159">
        <v>87</v>
      </c>
      <c r="AD112" s="157">
        <v>19.100000000000001</v>
      </c>
    </row>
    <row r="113" spans="1:30" s="154" customFormat="1" ht="11.35">
      <c r="A113" s="152">
        <v>100</v>
      </c>
      <c r="B113" s="152">
        <v>12</v>
      </c>
      <c r="C113" s="152">
        <v>66</v>
      </c>
      <c r="D113" s="153">
        <v>0.41249999999999998</v>
      </c>
      <c r="E113" s="153">
        <v>1.5229378262560522</v>
      </c>
      <c r="F113" s="155">
        <v>535.42800000000011</v>
      </c>
      <c r="G113" s="155">
        <v>1814.5059999999999</v>
      </c>
      <c r="H113" s="155">
        <v>11.340662499999999</v>
      </c>
      <c r="I113" s="155">
        <v>57.024858077979296</v>
      </c>
      <c r="J113" s="155">
        <v>1600</v>
      </c>
      <c r="K113" s="155">
        <v>202250</v>
      </c>
      <c r="L113" s="155">
        <v>1264.0625</v>
      </c>
      <c r="M113" s="155">
        <v>263.69244729609966</v>
      </c>
      <c r="N113" s="156">
        <v>15</v>
      </c>
      <c r="O113" s="156">
        <v>456</v>
      </c>
      <c r="P113" s="156">
        <v>2.85</v>
      </c>
      <c r="Q113" s="156">
        <v>4.1043005517222939</v>
      </c>
      <c r="R113" s="158">
        <v>0.61809045226130654</v>
      </c>
      <c r="S113" s="158">
        <v>15</v>
      </c>
      <c r="T113" s="158">
        <v>507</v>
      </c>
      <c r="U113" s="158">
        <v>3.1687500000000002</v>
      </c>
      <c r="V113" s="158">
        <v>4.4668194965875143</v>
      </c>
      <c r="W113" s="158">
        <v>0.57537688442211055</v>
      </c>
      <c r="X113" s="158">
        <v>1.1934673366834172</v>
      </c>
      <c r="Y113" s="159">
        <v>29</v>
      </c>
      <c r="Z113" s="159">
        <v>80</v>
      </c>
      <c r="AA113" s="159">
        <v>51</v>
      </c>
      <c r="AB113" s="159">
        <v>86</v>
      </c>
      <c r="AC113" s="159">
        <v>74</v>
      </c>
      <c r="AD113" s="157">
        <v>19.899999999999999</v>
      </c>
    </row>
    <row r="114" spans="1:30" s="154" customFormat="1" ht="11.35">
      <c r="A114" s="152">
        <v>101</v>
      </c>
      <c r="B114" s="152">
        <v>12</v>
      </c>
      <c r="C114" s="152">
        <v>66</v>
      </c>
      <c r="D114" s="153">
        <v>0.41249999999999998</v>
      </c>
      <c r="E114" s="153">
        <v>1.6306324736589</v>
      </c>
      <c r="F114" s="155">
        <v>1070.8560000000002</v>
      </c>
      <c r="G114" s="155">
        <v>3026.6555000000003</v>
      </c>
      <c r="H114" s="155">
        <v>18.916596875000003</v>
      </c>
      <c r="I114" s="155">
        <v>111.55381967671971</v>
      </c>
      <c r="J114" s="155">
        <v>1600</v>
      </c>
      <c r="K114" s="155">
        <v>199300</v>
      </c>
      <c r="L114" s="155">
        <v>1245.625</v>
      </c>
      <c r="M114" s="155">
        <v>292.59130166722446</v>
      </c>
      <c r="N114" s="156">
        <v>18</v>
      </c>
      <c r="O114" s="156">
        <v>504</v>
      </c>
      <c r="P114" s="156">
        <v>3.15</v>
      </c>
      <c r="Q114" s="156">
        <v>4.8150706807249843</v>
      </c>
      <c r="R114" s="158">
        <v>0.58722358722358725</v>
      </c>
      <c r="S114" s="158">
        <v>21</v>
      </c>
      <c r="T114" s="158">
        <v>540</v>
      </c>
      <c r="U114" s="158">
        <v>3.375</v>
      </c>
      <c r="V114" s="158">
        <v>4.8496255447743906</v>
      </c>
      <c r="W114" s="158">
        <v>0.55773955773955775</v>
      </c>
      <c r="X114" s="158">
        <v>1.144963144963145</v>
      </c>
      <c r="Y114" s="159">
        <v>42</v>
      </c>
      <c r="Z114" s="159">
        <v>63</v>
      </c>
      <c r="AA114" s="159">
        <v>55</v>
      </c>
      <c r="AB114" s="159">
        <v>85</v>
      </c>
      <c r="AC114" s="159">
        <v>75</v>
      </c>
      <c r="AD114" s="157">
        <v>20.350000000000001</v>
      </c>
    </row>
    <row r="115" spans="1:30" s="154" customFormat="1" ht="11.35">
      <c r="A115" s="152">
        <v>102</v>
      </c>
      <c r="B115" s="152">
        <v>6</v>
      </c>
      <c r="C115" s="152">
        <v>69</v>
      </c>
      <c r="D115" s="153">
        <v>0.43125000000000002</v>
      </c>
      <c r="E115" s="153">
        <v>1.2520266589481956</v>
      </c>
      <c r="F115" s="155">
        <v>535.42800000000011</v>
      </c>
      <c r="G115" s="155">
        <v>2819.9208000000003</v>
      </c>
      <c r="H115" s="155">
        <v>17.624505000000003</v>
      </c>
      <c r="I115" s="155">
        <v>69.11987490778904</v>
      </c>
      <c r="J115" s="155">
        <v>1600</v>
      </c>
      <c r="K115" s="155">
        <v>204950</v>
      </c>
      <c r="L115" s="155">
        <v>1280.9375</v>
      </c>
      <c r="M115" s="155">
        <v>265.63510432132034</v>
      </c>
      <c r="N115" s="156">
        <v>18</v>
      </c>
      <c r="O115" s="156">
        <v>444</v>
      </c>
      <c r="P115" s="156">
        <v>2.7749999999999999</v>
      </c>
      <c r="Q115" s="156">
        <v>4.495910091090547</v>
      </c>
      <c r="R115" s="158">
        <v>0.6262626262626263</v>
      </c>
      <c r="S115" s="158">
        <v>15</v>
      </c>
      <c r="T115" s="158">
        <v>489</v>
      </c>
      <c r="U115" s="158">
        <v>3.0562499999999999</v>
      </c>
      <c r="V115" s="158">
        <v>4.4569878355272339</v>
      </c>
      <c r="W115" s="158">
        <v>0.58838383838383834</v>
      </c>
      <c r="X115" s="158">
        <v>1.2146464646464645</v>
      </c>
      <c r="Y115" s="159">
        <v>27</v>
      </c>
      <c r="Z115" s="159">
        <v>77</v>
      </c>
      <c r="AA115" s="159">
        <v>56</v>
      </c>
      <c r="AB115" s="159">
        <v>81</v>
      </c>
      <c r="AC115" s="159">
        <v>79</v>
      </c>
      <c r="AD115" s="157">
        <v>19.8</v>
      </c>
    </row>
    <row r="116" spans="1:30" s="154" customFormat="1" ht="11.35">
      <c r="A116" s="152">
        <v>103</v>
      </c>
      <c r="B116" s="152">
        <v>9</v>
      </c>
      <c r="C116" s="152">
        <v>48</v>
      </c>
      <c r="D116" s="153">
        <v>0.3</v>
      </c>
      <c r="E116" s="153">
        <v>1.2678908351318423</v>
      </c>
      <c r="F116" s="155">
        <v>803.14200000000017</v>
      </c>
      <c r="G116" s="155">
        <v>1787.7346000000005</v>
      </c>
      <c r="H116" s="155">
        <v>11.173341250000004</v>
      </c>
      <c r="I116" s="155">
        <v>70.780360037099513</v>
      </c>
      <c r="J116" s="155">
        <v>1600</v>
      </c>
      <c r="K116" s="155">
        <v>206500</v>
      </c>
      <c r="L116" s="155">
        <v>1290.625</v>
      </c>
      <c r="M116" s="155">
        <v>266.7170255122706</v>
      </c>
      <c r="N116" s="156">
        <v>18</v>
      </c>
      <c r="O116" s="156">
        <v>477</v>
      </c>
      <c r="P116" s="156">
        <v>2.9812500000000002</v>
      </c>
      <c r="Q116" s="156">
        <v>4.2625646677991655</v>
      </c>
      <c r="R116" s="158">
        <v>0.6121951219512195</v>
      </c>
      <c r="S116" s="158">
        <v>21</v>
      </c>
      <c r="T116" s="158">
        <v>543</v>
      </c>
      <c r="U116" s="158">
        <v>3.3937499999999998</v>
      </c>
      <c r="V116" s="158">
        <v>4.8888229281332647</v>
      </c>
      <c r="W116" s="158">
        <v>0.5585365853658536</v>
      </c>
      <c r="X116" s="158">
        <v>1.1707317073170731</v>
      </c>
      <c r="Y116" s="159">
        <v>26</v>
      </c>
      <c r="Z116" s="159">
        <v>75</v>
      </c>
      <c r="AA116" s="159">
        <v>59</v>
      </c>
      <c r="AB116" s="159">
        <v>74</v>
      </c>
      <c r="AC116" s="159">
        <v>86</v>
      </c>
      <c r="AD116" s="157">
        <v>20.5</v>
      </c>
    </row>
    <row r="117" spans="1:30" s="154" customFormat="1" ht="11.35">
      <c r="A117" s="152">
        <v>104</v>
      </c>
      <c r="B117" s="152">
        <v>12</v>
      </c>
      <c r="C117" s="152">
        <v>60</v>
      </c>
      <c r="D117" s="153">
        <v>0.375</v>
      </c>
      <c r="E117" s="153">
        <v>1.4569287935358963</v>
      </c>
      <c r="F117" s="155">
        <v>267.71400000000006</v>
      </c>
      <c r="G117" s="155">
        <v>2049.4994000000006</v>
      </c>
      <c r="H117" s="155">
        <v>12.809371250000003</v>
      </c>
      <c r="I117" s="155">
        <v>51.493489243582225</v>
      </c>
      <c r="J117" s="155">
        <v>1600</v>
      </c>
      <c r="K117" s="155">
        <v>206400</v>
      </c>
      <c r="L117" s="155">
        <v>1290</v>
      </c>
      <c r="M117" s="155">
        <v>284.43920330601139</v>
      </c>
      <c r="N117" s="156">
        <v>15</v>
      </c>
      <c r="O117" s="156">
        <v>465</v>
      </c>
      <c r="P117" s="156">
        <v>2.90625</v>
      </c>
      <c r="Q117" s="156">
        <v>4.4563527899706559</v>
      </c>
      <c r="R117" s="158">
        <v>0.60957178841309823</v>
      </c>
      <c r="S117" s="158">
        <v>21</v>
      </c>
      <c r="T117" s="158">
        <v>489</v>
      </c>
      <c r="U117" s="158">
        <v>3.0562499999999999</v>
      </c>
      <c r="V117" s="158">
        <v>4.4949263851087897</v>
      </c>
      <c r="W117" s="158">
        <v>0.58942065491183881</v>
      </c>
      <c r="X117" s="158">
        <v>1.198992443324937</v>
      </c>
      <c r="Y117" s="159">
        <v>32</v>
      </c>
      <c r="Z117" s="159">
        <v>64</v>
      </c>
      <c r="AA117" s="159">
        <v>64</v>
      </c>
      <c r="AB117" s="159">
        <v>85</v>
      </c>
      <c r="AC117" s="159">
        <v>75</v>
      </c>
      <c r="AD117" s="157">
        <v>19.850000000000001</v>
      </c>
    </row>
    <row r="118" spans="1:30" s="154" customFormat="1" ht="11.35">
      <c r="A118" s="152">
        <v>105</v>
      </c>
      <c r="B118" s="152">
        <v>6</v>
      </c>
      <c r="C118" s="152">
        <v>36</v>
      </c>
      <c r="D118" s="153">
        <v>0.22500000000000001</v>
      </c>
      <c r="E118" s="153">
        <v>0.98383155484152207</v>
      </c>
      <c r="F118" s="155">
        <v>267.71400000000006</v>
      </c>
      <c r="G118" s="155">
        <v>654.41200000000026</v>
      </c>
      <c r="H118" s="155">
        <v>4.0900750000000015</v>
      </c>
      <c r="I118" s="155">
        <v>23.908203660460629</v>
      </c>
      <c r="J118" s="155">
        <v>1600</v>
      </c>
      <c r="K118" s="155">
        <v>203100</v>
      </c>
      <c r="L118" s="155">
        <v>1269.375</v>
      </c>
      <c r="M118" s="155">
        <v>269.46181512659774</v>
      </c>
      <c r="N118" s="156">
        <v>15</v>
      </c>
      <c r="O118" s="156">
        <v>540</v>
      </c>
      <c r="P118" s="156">
        <v>3.375</v>
      </c>
      <c r="Q118" s="156">
        <v>4.3707863806076892</v>
      </c>
      <c r="R118" s="158">
        <v>0.57244655581947745</v>
      </c>
      <c r="S118" s="158">
        <v>18</v>
      </c>
      <c r="T118" s="158">
        <v>612</v>
      </c>
      <c r="U118" s="158">
        <v>3.8250000000000002</v>
      </c>
      <c r="V118" s="158">
        <v>5.1792401278456666</v>
      </c>
      <c r="W118" s="158">
        <v>0.51543942992874114</v>
      </c>
      <c r="X118" s="158">
        <v>1.0878859857482186</v>
      </c>
      <c r="Y118" s="159">
        <v>30</v>
      </c>
      <c r="Z118" s="159">
        <v>76</v>
      </c>
      <c r="AA118" s="159">
        <v>54</v>
      </c>
      <c r="AB118" s="159">
        <v>84</v>
      </c>
      <c r="AC118" s="159">
        <v>76</v>
      </c>
      <c r="AD118" s="157">
        <v>21.05</v>
      </c>
    </row>
    <row r="119" spans="1:30" s="154" customFormat="1" ht="11.35">
      <c r="A119" s="152">
        <v>106</v>
      </c>
      <c r="B119" s="152">
        <v>9</v>
      </c>
      <c r="C119" s="152">
        <v>108</v>
      </c>
      <c r="D119" s="153">
        <v>0.67500000000000004</v>
      </c>
      <c r="E119" s="153">
        <v>1.7788060443444156</v>
      </c>
      <c r="F119" s="155">
        <v>267.71400000000006</v>
      </c>
      <c r="G119" s="155">
        <v>1805.5822000000007</v>
      </c>
      <c r="H119" s="155">
        <v>11.284888750000004</v>
      </c>
      <c r="I119" s="155">
        <v>41.806906700483019</v>
      </c>
      <c r="J119" s="155">
        <v>1600</v>
      </c>
      <c r="K119" s="155">
        <v>203250</v>
      </c>
      <c r="L119" s="155">
        <v>1270.3125</v>
      </c>
      <c r="M119" s="155">
        <v>278.94099345594344</v>
      </c>
      <c r="N119" s="156">
        <v>15</v>
      </c>
      <c r="O119" s="156">
        <v>375</v>
      </c>
      <c r="P119" s="156">
        <v>2.34375</v>
      </c>
      <c r="Q119" s="156">
        <v>3.8461724418998933</v>
      </c>
      <c r="R119" s="158">
        <v>0.65753424657534243</v>
      </c>
      <c r="S119" s="158">
        <v>18</v>
      </c>
      <c r="T119" s="158">
        <v>414</v>
      </c>
      <c r="U119" s="158">
        <v>2.5874999999999999</v>
      </c>
      <c r="V119" s="158">
        <v>4.1955164748295344</v>
      </c>
      <c r="W119" s="158">
        <v>0.62191780821917808</v>
      </c>
      <c r="X119" s="158">
        <v>1.2794520547945205</v>
      </c>
      <c r="Y119" s="159">
        <v>33</v>
      </c>
      <c r="Z119" s="159">
        <v>70</v>
      </c>
      <c r="AA119" s="159">
        <v>57</v>
      </c>
      <c r="AB119" s="159">
        <v>77</v>
      </c>
      <c r="AC119" s="159">
        <v>83</v>
      </c>
      <c r="AD119" s="157">
        <v>18.25</v>
      </c>
    </row>
    <row r="120" spans="1:30" s="154" customFormat="1" ht="11.35">
      <c r="A120" s="152">
        <v>107</v>
      </c>
      <c r="B120" s="152">
        <v>6</v>
      </c>
      <c r="C120" s="152">
        <v>24</v>
      </c>
      <c r="D120" s="153">
        <v>0.15</v>
      </c>
      <c r="E120" s="153">
        <v>0.87738892217460607</v>
      </c>
      <c r="F120" s="155">
        <v>267.71400000000006</v>
      </c>
      <c r="G120" s="155">
        <v>707.9548000000002</v>
      </c>
      <c r="H120" s="155">
        <v>4.4247175000000016</v>
      </c>
      <c r="I120" s="155">
        <v>31.543760384769723</v>
      </c>
      <c r="J120" s="155">
        <v>1600</v>
      </c>
      <c r="K120" s="155">
        <v>206650</v>
      </c>
      <c r="L120" s="155">
        <v>1291.5625</v>
      </c>
      <c r="M120" s="155">
        <v>276.21782233838297</v>
      </c>
      <c r="N120" s="156">
        <v>15</v>
      </c>
      <c r="O120" s="156">
        <v>474</v>
      </c>
      <c r="P120" s="156">
        <v>2.9624999999999999</v>
      </c>
      <c r="Q120" s="156">
        <v>4.3609004609356408</v>
      </c>
      <c r="R120" s="158">
        <v>0.61463414634146341</v>
      </c>
      <c r="S120" s="158">
        <v>18</v>
      </c>
      <c r="T120" s="158">
        <v>534</v>
      </c>
      <c r="U120" s="158">
        <v>3.3374999999999999</v>
      </c>
      <c r="V120" s="158">
        <v>4.5264943326371485</v>
      </c>
      <c r="W120" s="158">
        <v>0.56585365853658531</v>
      </c>
      <c r="X120" s="158">
        <v>1.1804878048780487</v>
      </c>
      <c r="Y120" s="159">
        <v>29</v>
      </c>
      <c r="Z120" s="159">
        <v>69</v>
      </c>
      <c r="AA120" s="159">
        <v>62</v>
      </c>
      <c r="AB120" s="159">
        <v>84</v>
      </c>
      <c r="AC120" s="159">
        <v>76</v>
      </c>
      <c r="AD120" s="157">
        <v>20.5</v>
      </c>
    </row>
    <row r="121" spans="1:30" s="154" customFormat="1" ht="11.35">
      <c r="A121" s="152">
        <v>108</v>
      </c>
      <c r="B121" s="152">
        <v>9</v>
      </c>
      <c r="C121" s="152">
        <v>63</v>
      </c>
      <c r="D121" s="153">
        <v>0.39374999999999999</v>
      </c>
      <c r="E121" s="153">
        <v>1.4323173596895085</v>
      </c>
      <c r="F121" s="155">
        <v>267.71400000000006</v>
      </c>
      <c r="G121" s="155">
        <v>765.95950000000028</v>
      </c>
      <c r="H121" s="155">
        <v>4.7872468750000019</v>
      </c>
      <c r="I121" s="155">
        <v>24.183991400100108</v>
      </c>
      <c r="J121" s="155">
        <v>1600</v>
      </c>
      <c r="K121" s="155">
        <v>200650</v>
      </c>
      <c r="L121" s="155">
        <v>1254.0625</v>
      </c>
      <c r="M121" s="155">
        <v>258.25806623140528</v>
      </c>
      <c r="N121" s="156">
        <v>15</v>
      </c>
      <c r="O121" s="156">
        <v>486</v>
      </c>
      <c r="P121" s="156">
        <v>3.0375000000000001</v>
      </c>
      <c r="Q121" s="156">
        <v>4.2955110399508492</v>
      </c>
      <c r="R121" s="158">
        <v>0.6</v>
      </c>
      <c r="S121" s="158">
        <v>18</v>
      </c>
      <c r="T121" s="158">
        <v>540</v>
      </c>
      <c r="U121" s="158">
        <v>3.375</v>
      </c>
      <c r="V121" s="158">
        <v>4.8379396831046257</v>
      </c>
      <c r="W121" s="158">
        <v>0.55555555555555558</v>
      </c>
      <c r="X121" s="158">
        <v>1.1555555555555554</v>
      </c>
      <c r="Y121" s="159">
        <v>29</v>
      </c>
      <c r="Z121" s="159">
        <v>84</v>
      </c>
      <c r="AA121" s="159">
        <v>47</v>
      </c>
      <c r="AB121" s="159">
        <v>88</v>
      </c>
      <c r="AC121" s="159">
        <v>72</v>
      </c>
      <c r="AD121" s="157">
        <v>20.25</v>
      </c>
    </row>
    <row r="122" spans="1:30" s="154" customFormat="1" ht="11.35">
      <c r="A122" s="152">
        <v>109</v>
      </c>
      <c r="B122" s="152">
        <v>6</v>
      </c>
      <c r="C122" s="152">
        <v>27</v>
      </c>
      <c r="D122" s="153">
        <v>0.16875000000000001</v>
      </c>
      <c r="E122" s="153">
        <v>0.84094791528751356</v>
      </c>
      <c r="F122" s="155">
        <v>267.71400000000006</v>
      </c>
      <c r="G122" s="155">
        <v>501.22010000000012</v>
      </c>
      <c r="H122" s="155">
        <v>3.1326256250000006</v>
      </c>
      <c r="I122" s="155">
        <v>22.868784104330327</v>
      </c>
      <c r="J122" s="155">
        <v>1600</v>
      </c>
      <c r="K122" s="155">
        <v>204650</v>
      </c>
      <c r="L122" s="155">
        <v>1279.0625</v>
      </c>
      <c r="M122" s="155">
        <v>294.31040148350797</v>
      </c>
      <c r="N122" s="156">
        <v>15</v>
      </c>
      <c r="O122" s="156">
        <v>477</v>
      </c>
      <c r="P122" s="156">
        <v>2.9812500000000002</v>
      </c>
      <c r="Q122" s="156">
        <v>4.4190438007794794</v>
      </c>
      <c r="R122" s="158">
        <v>0.61313868613138689</v>
      </c>
      <c r="S122" s="158">
        <v>18</v>
      </c>
      <c r="T122" s="158">
        <v>588</v>
      </c>
      <c r="U122" s="158">
        <v>3.6749999999999998</v>
      </c>
      <c r="V122" s="158">
        <v>4.9444079333445732</v>
      </c>
      <c r="W122" s="158">
        <v>0.52311435523114358</v>
      </c>
      <c r="X122" s="158">
        <v>1.1362530413625305</v>
      </c>
      <c r="Y122" s="159">
        <v>37</v>
      </c>
      <c r="Z122" s="159">
        <v>59</v>
      </c>
      <c r="AA122" s="159">
        <v>64</v>
      </c>
      <c r="AB122" s="159">
        <v>72</v>
      </c>
      <c r="AC122" s="159">
        <v>88</v>
      </c>
      <c r="AD122" s="157">
        <v>20.55</v>
      </c>
    </row>
    <row r="123" spans="1:30" s="154" customFormat="1" ht="11.35">
      <c r="A123" s="152">
        <v>110</v>
      </c>
      <c r="B123" s="152">
        <v>9</v>
      </c>
      <c r="C123" s="152">
        <v>81</v>
      </c>
      <c r="D123" s="153">
        <v>0.50624999999999998</v>
      </c>
      <c r="E123" s="153">
        <v>1.6213856757212215</v>
      </c>
      <c r="F123" s="155">
        <v>535.42800000000011</v>
      </c>
      <c r="G123" s="155">
        <v>2034.6264000000001</v>
      </c>
      <c r="H123" s="155">
        <v>12.716415000000001</v>
      </c>
      <c r="I123" s="155">
        <v>63.252257906277876</v>
      </c>
      <c r="J123" s="155">
        <v>1600</v>
      </c>
      <c r="K123" s="155">
        <v>206500</v>
      </c>
      <c r="L123" s="155">
        <v>1290.625</v>
      </c>
      <c r="M123" s="155">
        <v>266.7170255122706</v>
      </c>
      <c r="N123" s="156">
        <v>15</v>
      </c>
      <c r="O123" s="156">
        <v>456</v>
      </c>
      <c r="P123" s="156">
        <v>2.85</v>
      </c>
      <c r="Q123" s="156">
        <v>4.2131868456343611</v>
      </c>
      <c r="R123" s="158">
        <v>0.62189054726368165</v>
      </c>
      <c r="S123" s="158">
        <v>15</v>
      </c>
      <c r="T123" s="158">
        <v>498</v>
      </c>
      <c r="U123" s="158">
        <v>3.1124999999999998</v>
      </c>
      <c r="V123" s="158">
        <v>4.4368206362766758</v>
      </c>
      <c r="W123" s="158">
        <v>0.58706467661691542</v>
      </c>
      <c r="X123" s="158">
        <v>1.2089552238805972</v>
      </c>
      <c r="Y123" s="159">
        <v>26</v>
      </c>
      <c r="Z123" s="159">
        <v>75</v>
      </c>
      <c r="AA123" s="159">
        <v>59</v>
      </c>
      <c r="AB123" s="159">
        <v>78</v>
      </c>
      <c r="AC123" s="159">
        <v>82</v>
      </c>
      <c r="AD123" s="157">
        <v>20.100000000000001</v>
      </c>
    </row>
    <row r="124" spans="1:30" s="154" customFormat="1" ht="11.35">
      <c r="A124" s="152">
        <v>111</v>
      </c>
      <c r="B124" s="152">
        <v>6</v>
      </c>
      <c r="C124" s="152">
        <v>42</v>
      </c>
      <c r="D124" s="153">
        <v>0.26250000000000001</v>
      </c>
      <c r="E124" s="153">
        <v>1.0308908036531337</v>
      </c>
      <c r="F124" s="155">
        <v>535.42800000000011</v>
      </c>
      <c r="G124" s="155">
        <v>1845.7393000000004</v>
      </c>
      <c r="H124" s="155">
        <v>11.535870625000003</v>
      </c>
      <c r="I124" s="155">
        <v>66.705761252151291</v>
      </c>
      <c r="J124" s="155">
        <v>1600</v>
      </c>
      <c r="K124" s="155">
        <v>205700</v>
      </c>
      <c r="L124" s="155">
        <v>1285.625</v>
      </c>
      <c r="M124" s="155">
        <v>288.47830543110604</v>
      </c>
      <c r="N124" s="156">
        <v>18</v>
      </c>
      <c r="O124" s="156">
        <v>474</v>
      </c>
      <c r="P124" s="156">
        <v>2.9624999999999999</v>
      </c>
      <c r="Q124" s="156">
        <v>4.5762409390323269</v>
      </c>
      <c r="R124" s="158">
        <v>0.61369193154034229</v>
      </c>
      <c r="S124" s="158">
        <v>18</v>
      </c>
      <c r="T124" s="158">
        <v>570</v>
      </c>
      <c r="U124" s="158">
        <v>3.5625</v>
      </c>
      <c r="V124" s="158">
        <v>4.9011454186847319</v>
      </c>
      <c r="W124" s="158">
        <v>0.53545232273838628</v>
      </c>
      <c r="X124" s="158">
        <v>1.1491442542787285</v>
      </c>
      <c r="Y124" s="159">
        <v>34</v>
      </c>
      <c r="Z124" s="159">
        <v>62</v>
      </c>
      <c r="AA124" s="159">
        <v>64</v>
      </c>
      <c r="AB124" s="159">
        <v>75</v>
      </c>
      <c r="AC124" s="159">
        <v>85</v>
      </c>
      <c r="AD124" s="157">
        <v>20.45</v>
      </c>
    </row>
    <row r="125" spans="1:30" s="154" customFormat="1" ht="11.35">
      <c r="A125" s="152">
        <v>112</v>
      </c>
      <c r="B125" s="152">
        <v>9</v>
      </c>
      <c r="C125" s="152">
        <v>60</v>
      </c>
      <c r="D125" s="153">
        <v>0.375</v>
      </c>
      <c r="E125" s="153">
        <v>1.3352972957077867</v>
      </c>
      <c r="F125" s="155">
        <v>267.71400000000006</v>
      </c>
      <c r="G125" s="155">
        <v>1192.8146000000002</v>
      </c>
      <c r="H125" s="155">
        <v>7.4550912500000006</v>
      </c>
      <c r="I125" s="155">
        <v>34.414080250044854</v>
      </c>
      <c r="J125" s="155">
        <v>1600</v>
      </c>
      <c r="K125" s="155">
        <v>209300</v>
      </c>
      <c r="L125" s="155">
        <v>1308.125</v>
      </c>
      <c r="M125" s="155">
        <v>273.28007035886446</v>
      </c>
      <c r="N125" s="156">
        <v>15</v>
      </c>
      <c r="O125" s="156">
        <v>456</v>
      </c>
      <c r="P125" s="156">
        <v>2.85</v>
      </c>
      <c r="Q125" s="156">
        <v>4.2798342411915291</v>
      </c>
      <c r="R125" s="158">
        <v>0.62094763092269334</v>
      </c>
      <c r="S125" s="158">
        <v>18</v>
      </c>
      <c r="T125" s="158">
        <v>501</v>
      </c>
      <c r="U125" s="158">
        <v>3.1312500000000001</v>
      </c>
      <c r="V125" s="158">
        <v>4.6176062776994158</v>
      </c>
      <c r="W125" s="158">
        <v>0.58354114713216965</v>
      </c>
      <c r="X125" s="158">
        <v>1.204488778054863</v>
      </c>
      <c r="Y125" s="159">
        <v>26</v>
      </c>
      <c r="Z125" s="159">
        <v>68</v>
      </c>
      <c r="AA125" s="159">
        <v>66</v>
      </c>
      <c r="AB125" s="159">
        <v>62</v>
      </c>
      <c r="AC125" s="159">
        <v>98</v>
      </c>
      <c r="AD125" s="157">
        <v>20.05</v>
      </c>
    </row>
    <row r="126" spans="1:30" s="154" customFormat="1" ht="11.35">
      <c r="A126" s="152">
        <v>113</v>
      </c>
      <c r="B126" s="152">
        <v>6</v>
      </c>
      <c r="C126" s="152">
        <v>45</v>
      </c>
      <c r="D126" s="153">
        <v>0.28125</v>
      </c>
      <c r="E126" s="153">
        <v>1.0531287616807572</v>
      </c>
      <c r="F126" s="155">
        <v>535.42800000000011</v>
      </c>
      <c r="G126" s="155">
        <v>1701.4712000000002</v>
      </c>
      <c r="H126" s="155">
        <v>10.634195000000002</v>
      </c>
      <c r="I126" s="155">
        <v>63.728722671759755</v>
      </c>
      <c r="J126" s="155">
        <v>1600</v>
      </c>
      <c r="K126" s="155">
        <v>204000</v>
      </c>
      <c r="L126" s="155">
        <v>1275</v>
      </c>
      <c r="M126" s="155">
        <v>278.1339435704275</v>
      </c>
      <c r="N126" s="156">
        <v>15</v>
      </c>
      <c r="O126" s="156">
        <v>492</v>
      </c>
      <c r="P126" s="156">
        <v>3.0750000000000002</v>
      </c>
      <c r="Q126" s="156">
        <v>4.6127387190871803</v>
      </c>
      <c r="R126" s="158">
        <v>0.60290556900726389</v>
      </c>
      <c r="S126" s="158">
        <v>18</v>
      </c>
      <c r="T126" s="158">
        <v>585</v>
      </c>
      <c r="U126" s="158">
        <v>3.65625</v>
      </c>
      <c r="V126" s="158">
        <v>5.0768272107982844</v>
      </c>
      <c r="W126" s="158">
        <v>0.52784503631961255</v>
      </c>
      <c r="X126" s="158">
        <v>1.1307506053268765</v>
      </c>
      <c r="Y126" s="159">
        <v>32</v>
      </c>
      <c r="Z126" s="159">
        <v>70</v>
      </c>
      <c r="AA126" s="159">
        <v>58</v>
      </c>
      <c r="AB126" s="159">
        <v>79</v>
      </c>
      <c r="AC126" s="159">
        <v>81</v>
      </c>
      <c r="AD126" s="157">
        <v>20.65</v>
      </c>
    </row>
    <row r="127" spans="1:30" s="154" customFormat="1" ht="11.35">
      <c r="A127" s="152">
        <v>114</v>
      </c>
      <c r="B127" s="152">
        <v>12</v>
      </c>
      <c r="C127" s="152">
        <v>105</v>
      </c>
      <c r="D127" s="153">
        <v>0.65625</v>
      </c>
      <c r="E127" s="153">
        <v>2.0095585265669951</v>
      </c>
      <c r="F127" s="155">
        <v>535.42800000000011</v>
      </c>
      <c r="G127" s="155">
        <v>1850.2012000000004</v>
      </c>
      <c r="H127" s="155">
        <v>11.563757500000003</v>
      </c>
      <c r="I127" s="155">
        <v>54.899354026792189</v>
      </c>
      <c r="J127" s="155">
        <v>1600</v>
      </c>
      <c r="K127" s="155">
        <v>207850</v>
      </c>
      <c r="L127" s="155">
        <v>1299.0625</v>
      </c>
      <c r="M127" s="155">
        <v>279.06356633678246</v>
      </c>
      <c r="N127" s="156">
        <v>18</v>
      </c>
      <c r="O127" s="156">
        <v>450</v>
      </c>
      <c r="P127" s="156">
        <v>2.8125</v>
      </c>
      <c r="Q127" s="156">
        <v>4.4214848526130668</v>
      </c>
      <c r="R127" s="158">
        <v>0.62593516209476308</v>
      </c>
      <c r="S127" s="158">
        <v>18</v>
      </c>
      <c r="T127" s="158">
        <v>510</v>
      </c>
      <c r="U127" s="158">
        <v>3.1875</v>
      </c>
      <c r="V127" s="158">
        <v>4.7426706114068145</v>
      </c>
      <c r="W127" s="158">
        <v>0.57605985037406482</v>
      </c>
      <c r="X127" s="158">
        <v>1.2019950124688279</v>
      </c>
      <c r="Y127" s="159">
        <v>29</v>
      </c>
      <c r="Z127" s="159">
        <v>66</v>
      </c>
      <c r="AA127" s="159">
        <v>65</v>
      </c>
      <c r="AB127" s="159">
        <v>86</v>
      </c>
      <c r="AC127" s="159">
        <v>74</v>
      </c>
      <c r="AD127" s="157">
        <v>20.05</v>
      </c>
    </row>
    <row r="128" spans="1:30" s="154" customFormat="1" ht="11.35">
      <c r="A128" s="152">
        <v>115</v>
      </c>
      <c r="B128" s="152">
        <v>9</v>
      </c>
      <c r="C128" s="152">
        <v>87</v>
      </c>
      <c r="D128" s="153">
        <v>0.54374999999999996</v>
      </c>
      <c r="E128" s="153">
        <v>1.5735505459802419</v>
      </c>
      <c r="F128" s="155">
        <v>803.14200000000017</v>
      </c>
      <c r="G128" s="155">
        <v>3446.0741000000016</v>
      </c>
      <c r="H128" s="155">
        <v>21.537963125000012</v>
      </c>
      <c r="I128" s="155">
        <v>95.961894294999894</v>
      </c>
      <c r="J128" s="155">
        <v>1600</v>
      </c>
      <c r="K128" s="155">
        <v>207250</v>
      </c>
      <c r="L128" s="155">
        <v>1295.3125</v>
      </c>
      <c r="M128" s="155">
        <v>289.31696155822425</v>
      </c>
      <c r="N128" s="156">
        <v>18</v>
      </c>
      <c r="O128" s="156">
        <v>468</v>
      </c>
      <c r="P128" s="156">
        <v>2.9249999999999998</v>
      </c>
      <c r="Q128" s="156">
        <v>4.5385144273811857</v>
      </c>
      <c r="R128" s="158">
        <v>0.60705289672544083</v>
      </c>
      <c r="S128" s="158">
        <v>18</v>
      </c>
      <c r="T128" s="158">
        <v>483</v>
      </c>
      <c r="U128" s="158">
        <v>3.0187499999999998</v>
      </c>
      <c r="V128" s="158">
        <v>4.6438867301285622</v>
      </c>
      <c r="W128" s="158">
        <v>0.59445843828715361</v>
      </c>
      <c r="X128" s="158">
        <v>1.2015113350125946</v>
      </c>
      <c r="Y128" s="159">
        <v>33</v>
      </c>
      <c r="Z128" s="159">
        <v>60</v>
      </c>
      <c r="AA128" s="159">
        <v>67</v>
      </c>
      <c r="AB128" s="159">
        <v>74</v>
      </c>
      <c r="AC128" s="159">
        <v>86</v>
      </c>
      <c r="AD128" s="157">
        <v>19.850000000000001</v>
      </c>
    </row>
    <row r="129" spans="1:30" s="154" customFormat="1" ht="11.35">
      <c r="A129" s="152">
        <v>116</v>
      </c>
      <c r="B129" s="152">
        <v>6</v>
      </c>
      <c r="C129" s="152">
        <v>30</v>
      </c>
      <c r="D129" s="153">
        <v>0.1875</v>
      </c>
      <c r="E129" s="153">
        <v>0.87010083995943432</v>
      </c>
      <c r="F129" s="155">
        <v>89.238000000000014</v>
      </c>
      <c r="G129" s="155">
        <v>391.15990000000011</v>
      </c>
      <c r="H129" s="155">
        <v>2.4447493750000007</v>
      </c>
      <c r="I129" s="155">
        <v>12.407083777509445</v>
      </c>
      <c r="J129" s="155">
        <v>1600</v>
      </c>
      <c r="K129" s="155">
        <v>206550</v>
      </c>
      <c r="L129" s="155">
        <v>1290.9375</v>
      </c>
      <c r="M129" s="155">
        <v>269.92148142020017</v>
      </c>
      <c r="N129" s="156">
        <v>18</v>
      </c>
      <c r="O129" s="156">
        <v>543</v>
      </c>
      <c r="P129" s="156">
        <v>3.3937499999999998</v>
      </c>
      <c r="Q129" s="156">
        <v>4.8188530107923651</v>
      </c>
      <c r="R129" s="158">
        <v>0.5628019323671497</v>
      </c>
      <c r="S129" s="158">
        <v>18</v>
      </c>
      <c r="T129" s="158">
        <v>582</v>
      </c>
      <c r="U129" s="158">
        <v>3.6375000000000002</v>
      </c>
      <c r="V129" s="158">
        <v>5.0624868972576769</v>
      </c>
      <c r="W129" s="158">
        <v>0.53140096618357491</v>
      </c>
      <c r="X129" s="158">
        <v>1.0942028985507246</v>
      </c>
      <c r="Y129" s="159">
        <v>27</v>
      </c>
      <c r="Z129" s="159">
        <v>73</v>
      </c>
      <c r="AA129" s="159">
        <v>60</v>
      </c>
      <c r="AB129" s="159">
        <v>85</v>
      </c>
      <c r="AC129" s="159">
        <v>75</v>
      </c>
      <c r="AD129" s="157">
        <v>20.7</v>
      </c>
    </row>
    <row r="130" spans="1:30" s="154" customFormat="1" ht="11.35">
      <c r="A130" s="152">
        <v>117</v>
      </c>
      <c r="B130" s="152">
        <v>21</v>
      </c>
      <c r="C130" s="152">
        <v>144</v>
      </c>
      <c r="D130" s="153">
        <v>0.9</v>
      </c>
      <c r="E130" s="153">
        <v>3.0616310858201676</v>
      </c>
      <c r="F130" s="155">
        <v>1338.5700000000002</v>
      </c>
      <c r="G130" s="155">
        <v>4304.2462000000005</v>
      </c>
      <c r="H130" s="155">
        <v>26.901538750000004</v>
      </c>
      <c r="I130" s="155">
        <v>141.59387894649603</v>
      </c>
      <c r="J130" s="155">
        <v>1600</v>
      </c>
      <c r="K130" s="155">
        <v>201550</v>
      </c>
      <c r="L130" s="155">
        <v>1259.6875</v>
      </c>
      <c r="M130" s="155">
        <v>267.6180087081317</v>
      </c>
      <c r="N130" s="156">
        <v>18</v>
      </c>
      <c r="O130" s="156">
        <v>504</v>
      </c>
      <c r="P130" s="156">
        <v>3.15</v>
      </c>
      <c r="Q130" s="156">
        <v>4.8618654700697554</v>
      </c>
      <c r="R130" s="158">
        <v>0.58518518518518514</v>
      </c>
      <c r="S130" s="158">
        <v>15</v>
      </c>
      <c r="T130" s="158">
        <v>567</v>
      </c>
      <c r="U130" s="158">
        <v>3.5437500000000002</v>
      </c>
      <c r="V130" s="158">
        <v>4.8627021954371656</v>
      </c>
      <c r="W130" s="158">
        <v>0.53333333333333333</v>
      </c>
      <c r="X130" s="158">
        <v>1.1185185185185185</v>
      </c>
      <c r="Y130" s="159">
        <v>31</v>
      </c>
      <c r="Z130" s="159">
        <v>78</v>
      </c>
      <c r="AA130" s="159">
        <v>51</v>
      </c>
      <c r="AB130" s="159">
        <v>84</v>
      </c>
      <c r="AC130" s="159">
        <v>76</v>
      </c>
      <c r="AD130" s="157">
        <v>20.25</v>
      </c>
    </row>
    <row r="131" spans="1:30" s="154" customFormat="1" ht="11.35">
      <c r="A131" s="152">
        <v>118</v>
      </c>
      <c r="B131" s="152">
        <v>6</v>
      </c>
      <c r="C131" s="152">
        <v>51</v>
      </c>
      <c r="D131" s="153">
        <v>0.31874999999999998</v>
      </c>
      <c r="E131" s="153">
        <v>1.1941780942366667</v>
      </c>
      <c r="F131" s="155">
        <v>267.71400000000006</v>
      </c>
      <c r="G131" s="155">
        <v>962.28310000000033</v>
      </c>
      <c r="H131" s="155">
        <v>6.0142693750000022</v>
      </c>
      <c r="I131" s="155">
        <v>31.8738766736065</v>
      </c>
      <c r="J131" s="155">
        <v>1600</v>
      </c>
      <c r="K131" s="155">
        <v>202200</v>
      </c>
      <c r="L131" s="155">
        <v>1263.75</v>
      </c>
      <c r="M131" s="155">
        <v>284.61327618565525</v>
      </c>
      <c r="N131" s="156">
        <v>15</v>
      </c>
      <c r="O131" s="156">
        <v>423</v>
      </c>
      <c r="P131" s="156">
        <v>2.6437499999999998</v>
      </c>
      <c r="Q131" s="156">
        <v>3.9578707111321534</v>
      </c>
      <c r="R131" s="158">
        <v>0.64030612244897955</v>
      </c>
      <c r="S131" s="158">
        <v>18</v>
      </c>
      <c r="T131" s="158">
        <v>519</v>
      </c>
      <c r="U131" s="158">
        <v>3.2437499999999999</v>
      </c>
      <c r="V131" s="158">
        <v>4.7341219225278186</v>
      </c>
      <c r="W131" s="158">
        <v>0.55867346938775508</v>
      </c>
      <c r="X131" s="158">
        <v>1.1989795918367347</v>
      </c>
      <c r="Y131" s="159">
        <v>36</v>
      </c>
      <c r="Z131" s="159">
        <v>67</v>
      </c>
      <c r="AA131" s="159">
        <v>57</v>
      </c>
      <c r="AB131" s="159">
        <v>73</v>
      </c>
      <c r="AC131" s="159">
        <v>87</v>
      </c>
      <c r="AD131" s="157">
        <v>19.600000000000001</v>
      </c>
    </row>
    <row r="132" spans="1:30" s="154" customFormat="1" ht="11.35">
      <c r="A132" s="152">
        <v>119</v>
      </c>
      <c r="B132" s="152">
        <v>12</v>
      </c>
      <c r="C132" s="152">
        <v>117</v>
      </c>
      <c r="D132" s="153">
        <v>0.73124999999999996</v>
      </c>
      <c r="E132" s="153">
        <v>2.3491517939340141</v>
      </c>
      <c r="F132" s="155">
        <v>1070.8560000000002</v>
      </c>
      <c r="G132" s="155">
        <v>4006.7862000000009</v>
      </c>
      <c r="H132" s="155">
        <v>25.042413750000005</v>
      </c>
      <c r="I132" s="155">
        <v>118.87987705724095</v>
      </c>
      <c r="J132" s="155">
        <v>1600</v>
      </c>
      <c r="K132" s="155">
        <v>200250</v>
      </c>
      <c r="L132" s="155">
        <v>1251.5625</v>
      </c>
      <c r="M132" s="155">
        <v>281.36135112282278</v>
      </c>
      <c r="N132" s="156">
        <v>18</v>
      </c>
      <c r="O132" s="156">
        <v>483</v>
      </c>
      <c r="P132" s="156">
        <v>3.0187499999999998</v>
      </c>
      <c r="Q132" s="156">
        <v>4.7997272917814504</v>
      </c>
      <c r="R132" s="158">
        <v>0.59950248756218905</v>
      </c>
      <c r="S132" s="158">
        <v>18</v>
      </c>
      <c r="T132" s="158">
        <v>537</v>
      </c>
      <c r="U132" s="158">
        <v>3.3562500000000002</v>
      </c>
      <c r="V132" s="158">
        <v>4.9148048388286574</v>
      </c>
      <c r="W132" s="158">
        <v>0.55472636815920406</v>
      </c>
      <c r="X132" s="158">
        <v>1.1542288557213931</v>
      </c>
      <c r="Y132" s="159">
        <v>37</v>
      </c>
      <c r="Z132" s="159">
        <v>70</v>
      </c>
      <c r="AA132" s="159">
        <v>53</v>
      </c>
      <c r="AB132" s="159">
        <v>71</v>
      </c>
      <c r="AC132" s="159">
        <v>89</v>
      </c>
      <c r="AD132" s="157">
        <v>20.100000000000001</v>
      </c>
    </row>
    <row r="133" spans="1:30" s="154" customFormat="1" ht="11.35">
      <c r="A133" s="152">
        <v>120</v>
      </c>
      <c r="B133" s="152">
        <v>12</v>
      </c>
      <c r="C133" s="152">
        <v>63</v>
      </c>
      <c r="D133" s="153">
        <v>0.39374999999999999</v>
      </c>
      <c r="E133" s="153">
        <v>1.5463362054797005</v>
      </c>
      <c r="F133" s="155">
        <v>1070.8560000000002</v>
      </c>
      <c r="G133" s="155">
        <v>3112.9189000000006</v>
      </c>
      <c r="H133" s="155">
        <v>19.455743125000005</v>
      </c>
      <c r="I133" s="155">
        <v>111.75203877335906</v>
      </c>
      <c r="J133" s="155">
        <v>1600</v>
      </c>
      <c r="K133" s="155">
        <v>208450</v>
      </c>
      <c r="L133" s="155">
        <v>1302.8125</v>
      </c>
      <c r="M133" s="155">
        <v>291.93815980605103</v>
      </c>
      <c r="N133" s="156">
        <v>15</v>
      </c>
      <c r="O133" s="156">
        <v>471</v>
      </c>
      <c r="P133" s="156">
        <v>2.9437500000000001</v>
      </c>
      <c r="Q133" s="156">
        <v>4.3542025893014262</v>
      </c>
      <c r="R133" s="158">
        <v>0.61138613861386137</v>
      </c>
      <c r="S133" s="158">
        <v>15</v>
      </c>
      <c r="T133" s="158">
        <v>522</v>
      </c>
      <c r="U133" s="158">
        <v>3.2625000000000002</v>
      </c>
      <c r="V133" s="158">
        <v>4.6547297917239261</v>
      </c>
      <c r="W133" s="158">
        <v>0.56930693069306937</v>
      </c>
      <c r="X133" s="158">
        <v>1.1806930693069306</v>
      </c>
      <c r="Y133" s="159">
        <v>33</v>
      </c>
      <c r="Z133" s="159">
        <v>57</v>
      </c>
      <c r="AA133" s="159">
        <v>70</v>
      </c>
      <c r="AB133" s="159">
        <v>85</v>
      </c>
      <c r="AC133" s="159">
        <v>75</v>
      </c>
      <c r="AD133" s="157">
        <v>20.2</v>
      </c>
    </row>
    <row r="134" spans="1:30" s="154" customFormat="1" ht="11.35">
      <c r="A134" s="152">
        <v>121</v>
      </c>
      <c r="B134" s="152">
        <v>9</v>
      </c>
      <c r="C134" s="152">
        <v>90</v>
      </c>
      <c r="D134" s="153">
        <v>0.5625</v>
      </c>
      <c r="E134" s="153">
        <v>1.6886133643731542</v>
      </c>
      <c r="F134" s="155">
        <v>535.42800000000011</v>
      </c>
      <c r="G134" s="155">
        <v>2623.5972000000006</v>
      </c>
      <c r="H134" s="155">
        <v>16.397482500000002</v>
      </c>
      <c r="I134" s="155">
        <v>71.912891811849093</v>
      </c>
      <c r="J134" s="155">
        <v>1600</v>
      </c>
      <c r="K134" s="155">
        <v>207300</v>
      </c>
      <c r="L134" s="155">
        <v>1295.625</v>
      </c>
      <c r="M134" s="155">
        <v>268.72559125663196</v>
      </c>
      <c r="N134" s="156">
        <v>18</v>
      </c>
      <c r="O134" s="156">
        <v>444</v>
      </c>
      <c r="P134" s="156">
        <v>2.7749999999999999</v>
      </c>
      <c r="Q134" s="156">
        <v>4.3681955170838798</v>
      </c>
      <c r="R134" s="158">
        <v>0.62814070351758788</v>
      </c>
      <c r="S134" s="158">
        <v>15</v>
      </c>
      <c r="T134" s="158">
        <v>516</v>
      </c>
      <c r="U134" s="158">
        <v>3.2250000000000001</v>
      </c>
      <c r="V134" s="158">
        <v>4.31605165478733</v>
      </c>
      <c r="W134" s="158">
        <v>0.56783919597989951</v>
      </c>
      <c r="X134" s="158">
        <v>1.1959798994974875</v>
      </c>
      <c r="Y134" s="159">
        <v>26</v>
      </c>
      <c r="Z134" s="159">
        <v>73</v>
      </c>
      <c r="AA134" s="159">
        <v>61</v>
      </c>
      <c r="AB134" s="159">
        <v>80</v>
      </c>
      <c r="AC134" s="159">
        <v>80</v>
      </c>
      <c r="AD134" s="157">
        <v>19.899999999999999</v>
      </c>
    </row>
    <row r="135" spans="1:30" s="154" customFormat="1" ht="11.35">
      <c r="A135" s="152">
        <v>122</v>
      </c>
      <c r="B135" s="152">
        <v>9</v>
      </c>
      <c r="C135" s="152">
        <v>72</v>
      </c>
      <c r="D135" s="153">
        <v>0.45</v>
      </c>
      <c r="E135" s="153">
        <v>1.5491933384829668</v>
      </c>
      <c r="F135" s="155">
        <v>803.14200000000017</v>
      </c>
      <c r="G135" s="155">
        <v>1395.0874000000003</v>
      </c>
      <c r="H135" s="155">
        <v>8.7192962500000029</v>
      </c>
      <c r="I135" s="155">
        <v>65.269302802716467</v>
      </c>
      <c r="J135" s="155">
        <v>1600</v>
      </c>
      <c r="K135" s="155">
        <v>199850</v>
      </c>
      <c r="L135" s="155">
        <v>1249.0625</v>
      </c>
      <c r="M135" s="155">
        <v>280.01975868065512</v>
      </c>
      <c r="N135" s="156">
        <v>15</v>
      </c>
      <c r="O135" s="156">
        <v>459</v>
      </c>
      <c r="P135" s="156">
        <v>2.8687499999999999</v>
      </c>
      <c r="Q135" s="156">
        <v>4.5184762208614719</v>
      </c>
      <c r="R135" s="158">
        <v>0.61654135338345861</v>
      </c>
      <c r="S135" s="158">
        <v>21</v>
      </c>
      <c r="T135" s="158">
        <v>534</v>
      </c>
      <c r="U135" s="158">
        <v>3.3374999999999999</v>
      </c>
      <c r="V135" s="158">
        <v>4.7937164059977597</v>
      </c>
      <c r="W135" s="158">
        <v>0.55388471177944854</v>
      </c>
      <c r="X135" s="158">
        <v>1.170426065162907</v>
      </c>
      <c r="Y135" s="159">
        <v>37</v>
      </c>
      <c r="Z135" s="159">
        <v>71</v>
      </c>
      <c r="AA135" s="159">
        <v>52</v>
      </c>
      <c r="AB135" s="159">
        <v>72</v>
      </c>
      <c r="AC135" s="159">
        <v>88</v>
      </c>
      <c r="AD135" s="157">
        <v>19.95</v>
      </c>
    </row>
    <row r="136" spans="1:30" s="154" customFormat="1" ht="11.35">
      <c r="A136" s="152">
        <v>123</v>
      </c>
      <c r="B136" s="152">
        <v>9</v>
      </c>
      <c r="C136" s="152">
        <v>60</v>
      </c>
      <c r="D136" s="153">
        <v>0.375</v>
      </c>
      <c r="E136" s="153">
        <v>1.3352972957077867</v>
      </c>
      <c r="F136" s="155">
        <v>803.14200000000017</v>
      </c>
      <c r="G136" s="155">
        <v>1820.4552000000003</v>
      </c>
      <c r="H136" s="155">
        <v>11.377845000000002</v>
      </c>
      <c r="I136" s="155">
        <v>70.850930384623524</v>
      </c>
      <c r="J136" s="155">
        <v>1600</v>
      </c>
      <c r="K136" s="155">
        <v>204350</v>
      </c>
      <c r="L136" s="155">
        <v>1277.1875</v>
      </c>
      <c r="M136" s="155">
        <v>276.13954150691239</v>
      </c>
      <c r="N136" s="156">
        <v>15</v>
      </c>
      <c r="O136" s="156">
        <v>456</v>
      </c>
      <c r="P136" s="156">
        <v>2.85</v>
      </c>
      <c r="Q136" s="156">
        <v>4.0627158868617048</v>
      </c>
      <c r="R136" s="158">
        <v>0.62189054726368165</v>
      </c>
      <c r="S136" s="158">
        <v>18</v>
      </c>
      <c r="T136" s="158">
        <v>507</v>
      </c>
      <c r="U136" s="158">
        <v>3.1687500000000002</v>
      </c>
      <c r="V136" s="158">
        <v>4.5546601679250474</v>
      </c>
      <c r="W136" s="158">
        <v>0.57960199004975133</v>
      </c>
      <c r="X136" s="158">
        <v>1.2014925373134329</v>
      </c>
      <c r="Y136" s="159">
        <v>31</v>
      </c>
      <c r="Z136" s="159">
        <v>71</v>
      </c>
      <c r="AA136" s="159">
        <v>58</v>
      </c>
      <c r="AB136" s="159">
        <v>91</v>
      </c>
      <c r="AC136" s="159">
        <v>69</v>
      </c>
      <c r="AD136" s="157">
        <v>20.100000000000001</v>
      </c>
    </row>
    <row r="137" spans="1:30" s="154" customFormat="1" ht="11.35">
      <c r="A137" s="152">
        <v>124</v>
      </c>
      <c r="B137" s="152">
        <v>9</v>
      </c>
      <c r="C137" s="152">
        <v>78</v>
      </c>
      <c r="D137" s="153">
        <v>0.48749999999999999</v>
      </c>
      <c r="E137" s="153">
        <v>1.5377329552004257</v>
      </c>
      <c r="F137" s="155">
        <v>535.42800000000011</v>
      </c>
      <c r="G137" s="155">
        <v>1496.2238000000002</v>
      </c>
      <c r="H137" s="155">
        <v>9.3513987500000013</v>
      </c>
      <c r="I137" s="155">
        <v>49.325167305203216</v>
      </c>
      <c r="J137" s="155">
        <v>1600</v>
      </c>
      <c r="K137" s="155">
        <v>202700</v>
      </c>
      <c r="L137" s="155">
        <v>1266.875</v>
      </c>
      <c r="M137" s="155">
        <v>268.22779087697484</v>
      </c>
      <c r="N137" s="156">
        <v>15</v>
      </c>
      <c r="O137" s="156">
        <v>444</v>
      </c>
      <c r="P137" s="156">
        <v>2.7749999999999999</v>
      </c>
      <c r="Q137" s="156">
        <v>4.1283648368833745</v>
      </c>
      <c r="R137" s="158">
        <v>0.61953727506426737</v>
      </c>
      <c r="S137" s="158">
        <v>18</v>
      </c>
      <c r="T137" s="158">
        <v>486</v>
      </c>
      <c r="U137" s="158">
        <v>3.0375000000000001</v>
      </c>
      <c r="V137" s="158">
        <v>4.3996676546868985</v>
      </c>
      <c r="W137" s="158">
        <v>0.58354755784061696</v>
      </c>
      <c r="X137" s="158">
        <v>1.2030848329048842</v>
      </c>
      <c r="Y137" s="159">
        <v>30</v>
      </c>
      <c r="Z137" s="159">
        <v>77</v>
      </c>
      <c r="AA137" s="159">
        <v>53</v>
      </c>
      <c r="AB137" s="159">
        <v>80</v>
      </c>
      <c r="AC137" s="159">
        <v>80</v>
      </c>
      <c r="AD137" s="157">
        <v>19.45</v>
      </c>
    </row>
    <row r="138" spans="1:30" s="154" customFormat="1" ht="11.35">
      <c r="A138" s="152">
        <v>125</v>
      </c>
      <c r="B138" s="152">
        <v>6</v>
      </c>
      <c r="C138" s="152">
        <v>48</v>
      </c>
      <c r="D138" s="153">
        <v>0.3</v>
      </c>
      <c r="E138" s="153">
        <v>1.1260215487733292</v>
      </c>
      <c r="F138" s="155">
        <v>267.71400000000006</v>
      </c>
      <c r="G138" s="155">
        <v>1627.1061999999999</v>
      </c>
      <c r="H138" s="155">
        <v>10.16941375</v>
      </c>
      <c r="I138" s="155">
        <v>44.743512366044492</v>
      </c>
      <c r="J138" s="155">
        <v>1600</v>
      </c>
      <c r="K138" s="155">
        <v>207300</v>
      </c>
      <c r="L138" s="155">
        <v>1295.625</v>
      </c>
      <c r="M138" s="155">
        <v>268.72559125663196</v>
      </c>
      <c r="N138" s="156">
        <v>18</v>
      </c>
      <c r="O138" s="156">
        <v>516</v>
      </c>
      <c r="P138" s="156">
        <v>3.2250000000000001</v>
      </c>
      <c r="Q138" s="156">
        <v>4.7648476979758403</v>
      </c>
      <c r="R138" s="158">
        <v>0.59624413145539912</v>
      </c>
      <c r="S138" s="158">
        <v>15</v>
      </c>
      <c r="T138" s="158">
        <v>582</v>
      </c>
      <c r="U138" s="158">
        <v>3.6375000000000002</v>
      </c>
      <c r="V138" s="158">
        <v>4.7271296488441195</v>
      </c>
      <c r="W138" s="158">
        <v>0.54460093896713624</v>
      </c>
      <c r="X138" s="158">
        <v>1.1408450704225355</v>
      </c>
      <c r="Y138" s="159">
        <v>26</v>
      </c>
      <c r="Z138" s="159">
        <v>73</v>
      </c>
      <c r="AA138" s="159">
        <v>61</v>
      </c>
      <c r="AB138" s="159">
        <v>82</v>
      </c>
      <c r="AC138" s="159">
        <v>78</v>
      </c>
      <c r="AD138" s="157">
        <v>21.3</v>
      </c>
    </row>
    <row r="139" spans="1:30" s="154" customFormat="1" ht="11.35">
      <c r="A139" s="152">
        <v>126</v>
      </c>
      <c r="B139" s="152">
        <v>6</v>
      </c>
      <c r="C139" s="152">
        <v>48</v>
      </c>
      <c r="D139" s="153">
        <v>0.3</v>
      </c>
      <c r="E139" s="153">
        <v>1.1260215487733292</v>
      </c>
      <c r="F139" s="155">
        <v>267.71400000000006</v>
      </c>
      <c r="G139" s="155">
        <v>878.99430000000018</v>
      </c>
      <c r="H139" s="155">
        <v>5.4937143750000015</v>
      </c>
      <c r="I139" s="155">
        <v>31.54907319616477</v>
      </c>
      <c r="J139" s="155">
        <v>1600</v>
      </c>
      <c r="K139" s="155">
        <v>200900</v>
      </c>
      <c r="L139" s="155">
        <v>1255.625</v>
      </c>
      <c r="M139" s="155">
        <v>274.60592118467787</v>
      </c>
      <c r="N139" s="156">
        <v>15</v>
      </c>
      <c r="O139" s="156">
        <v>414</v>
      </c>
      <c r="P139" s="156">
        <v>2.5874999999999999</v>
      </c>
      <c r="Q139" s="156">
        <v>4.1275078140104089</v>
      </c>
      <c r="R139" s="158">
        <v>0.64524421593830328</v>
      </c>
      <c r="S139" s="158">
        <v>15</v>
      </c>
      <c r="T139" s="158">
        <v>486</v>
      </c>
      <c r="U139" s="158">
        <v>3.0375000000000001</v>
      </c>
      <c r="V139" s="158">
        <v>4.3086683141673179</v>
      </c>
      <c r="W139" s="158">
        <v>0.58354755784061696</v>
      </c>
      <c r="X139" s="158">
        <v>1.2287917737789202</v>
      </c>
      <c r="Y139" s="159">
        <v>34</v>
      </c>
      <c r="Z139" s="159">
        <v>74</v>
      </c>
      <c r="AA139" s="159">
        <v>52</v>
      </c>
      <c r="AB139" s="159">
        <v>79</v>
      </c>
      <c r="AC139" s="159">
        <v>81</v>
      </c>
      <c r="AD139" s="157">
        <v>19.45</v>
      </c>
    </row>
    <row r="140" spans="1:30" s="154" customFormat="1" ht="11.35">
      <c r="A140" s="152">
        <v>127</v>
      </c>
      <c r="B140" s="152">
        <v>12</v>
      </c>
      <c r="C140" s="152">
        <v>90</v>
      </c>
      <c r="D140" s="153">
        <v>0.5625</v>
      </c>
      <c r="E140" s="153">
        <v>1.99586837392593</v>
      </c>
      <c r="F140" s="155">
        <v>803.14200000000017</v>
      </c>
      <c r="G140" s="155">
        <v>2229.4627000000005</v>
      </c>
      <c r="H140" s="155">
        <v>13.934141875000003</v>
      </c>
      <c r="I140" s="155">
        <v>90.680377275458866</v>
      </c>
      <c r="J140" s="155">
        <v>1600</v>
      </c>
      <c r="K140" s="155">
        <v>197250</v>
      </c>
      <c r="L140" s="155">
        <v>1232.8125</v>
      </c>
      <c r="M140" s="155">
        <v>304.99236380790268</v>
      </c>
      <c r="N140" s="156">
        <v>18</v>
      </c>
      <c r="O140" s="156">
        <v>543</v>
      </c>
      <c r="P140" s="156">
        <v>3.3937499999999998</v>
      </c>
      <c r="Q140" s="156">
        <v>4.8422886566129311</v>
      </c>
      <c r="R140" s="158">
        <v>0.56594724220623505</v>
      </c>
      <c r="S140" s="158">
        <v>18</v>
      </c>
      <c r="T140" s="158">
        <v>561</v>
      </c>
      <c r="U140" s="158">
        <v>3.5062500000000001</v>
      </c>
      <c r="V140" s="158">
        <v>4.8783914183046733</v>
      </c>
      <c r="W140" s="158">
        <v>0.55155875299760193</v>
      </c>
      <c r="X140" s="158">
        <v>1.1175059952038371</v>
      </c>
      <c r="Y140" s="159">
        <v>49</v>
      </c>
      <c r="Z140" s="159">
        <v>55</v>
      </c>
      <c r="AA140" s="159">
        <v>56</v>
      </c>
      <c r="AB140" s="159">
        <v>86</v>
      </c>
      <c r="AC140" s="159">
        <v>74</v>
      </c>
      <c r="AD140" s="157">
        <v>20.85</v>
      </c>
    </row>
    <row r="141" spans="1:30" s="154" customFormat="1" ht="11.35">
      <c r="A141" s="152">
        <v>128</v>
      </c>
      <c r="B141" s="152">
        <v>3</v>
      </c>
      <c r="C141" s="152">
        <v>27</v>
      </c>
      <c r="D141" s="153">
        <v>0.16875000000000001</v>
      </c>
      <c r="E141" s="153">
        <v>0.69338178652658045</v>
      </c>
      <c r="F141" s="155">
        <v>267.71400000000006</v>
      </c>
      <c r="G141" s="155">
        <v>499.73280000000011</v>
      </c>
      <c r="H141" s="155">
        <v>3.1233300000000006</v>
      </c>
      <c r="I141" s="155">
        <v>22.443608703522489</v>
      </c>
      <c r="J141" s="155">
        <v>1600</v>
      </c>
      <c r="K141" s="155">
        <v>199650</v>
      </c>
      <c r="L141" s="155">
        <v>1247.8125</v>
      </c>
      <c r="M141" s="155">
        <v>267.25643557918409</v>
      </c>
      <c r="N141" s="156">
        <v>15</v>
      </c>
      <c r="O141" s="156">
        <v>471</v>
      </c>
      <c r="P141" s="156">
        <v>2.9437500000000001</v>
      </c>
      <c r="Q141" s="156">
        <v>4.0720660232998691</v>
      </c>
      <c r="R141" s="158">
        <v>0.61138613861386137</v>
      </c>
      <c r="S141" s="158">
        <v>18</v>
      </c>
      <c r="T141" s="158">
        <v>531</v>
      </c>
      <c r="U141" s="158">
        <v>3.3187500000000001</v>
      </c>
      <c r="V141" s="158">
        <v>4.7772678107731261</v>
      </c>
      <c r="W141" s="158">
        <v>0.56188118811881194</v>
      </c>
      <c r="X141" s="158">
        <v>1.1732673267326734</v>
      </c>
      <c r="Y141" s="159">
        <v>33</v>
      </c>
      <c r="Z141" s="159">
        <v>79</v>
      </c>
      <c r="AA141" s="159">
        <v>48</v>
      </c>
      <c r="AB141" s="159">
        <v>78</v>
      </c>
      <c r="AC141" s="159">
        <v>82</v>
      </c>
      <c r="AD141" s="157">
        <v>20.2</v>
      </c>
    </row>
    <row r="142" spans="1:30" s="154" customFormat="1" ht="11.35">
      <c r="A142" s="152">
        <v>129</v>
      </c>
      <c r="B142" s="152">
        <v>9</v>
      </c>
      <c r="C142" s="152">
        <v>99</v>
      </c>
      <c r="D142" s="153">
        <v>0.61875000000000002</v>
      </c>
      <c r="E142" s="153">
        <v>1.8458584442547092</v>
      </c>
      <c r="F142" s="155">
        <v>535.42800000000011</v>
      </c>
      <c r="G142" s="155">
        <v>2199.7167000000004</v>
      </c>
      <c r="H142" s="155">
        <v>13.748229375000003</v>
      </c>
      <c r="I142" s="155">
        <v>64.995093881713728</v>
      </c>
      <c r="J142" s="155">
        <v>1600</v>
      </c>
      <c r="K142" s="155">
        <v>206150</v>
      </c>
      <c r="L142" s="155">
        <v>1288.4375</v>
      </c>
      <c r="M142" s="155">
        <v>268.89138083161868</v>
      </c>
      <c r="N142" s="156">
        <v>18</v>
      </c>
      <c r="O142" s="156">
        <v>522</v>
      </c>
      <c r="P142" s="156">
        <v>3.2625000000000002</v>
      </c>
      <c r="Q142" s="156">
        <v>4.8918974209766999</v>
      </c>
      <c r="R142" s="158">
        <v>0.57142857142857151</v>
      </c>
      <c r="S142" s="158">
        <v>18</v>
      </c>
      <c r="T142" s="158">
        <v>543</v>
      </c>
      <c r="U142" s="158">
        <v>3.3937499999999998</v>
      </c>
      <c r="V142" s="158">
        <v>4.7359150656904694</v>
      </c>
      <c r="W142" s="158">
        <v>0.55418719211822653</v>
      </c>
      <c r="X142" s="158">
        <v>1.125615763546798</v>
      </c>
      <c r="Y142" s="159">
        <v>27</v>
      </c>
      <c r="Z142" s="159">
        <v>74</v>
      </c>
      <c r="AA142" s="159">
        <v>59</v>
      </c>
      <c r="AB142" s="159">
        <v>68</v>
      </c>
      <c r="AC142" s="159">
        <v>92</v>
      </c>
      <c r="AD142" s="157">
        <v>20.3</v>
      </c>
    </row>
    <row r="143" spans="1:30" s="154" customFormat="1" ht="11.35">
      <c r="A143" s="152">
        <v>130</v>
      </c>
      <c r="B143" s="152">
        <v>6</v>
      </c>
      <c r="C143" s="152">
        <v>54</v>
      </c>
      <c r="D143" s="153">
        <v>0.33750000000000002</v>
      </c>
      <c r="E143" s="153">
        <v>1.2583682156021487</v>
      </c>
      <c r="F143" s="155">
        <v>535.42800000000011</v>
      </c>
      <c r="G143" s="155">
        <v>1517.046</v>
      </c>
      <c r="H143" s="155">
        <v>9.4815375</v>
      </c>
      <c r="I143" s="155">
        <v>53.109917601336228</v>
      </c>
      <c r="J143" s="155">
        <v>1600</v>
      </c>
      <c r="K143" s="155">
        <v>204300</v>
      </c>
      <c r="L143" s="155">
        <v>1276.875</v>
      </c>
      <c r="M143" s="155">
        <v>272.99224192446093</v>
      </c>
      <c r="N143" s="156">
        <v>18</v>
      </c>
      <c r="O143" s="156">
        <v>492</v>
      </c>
      <c r="P143" s="156">
        <v>3.0750000000000002</v>
      </c>
      <c r="Q143" s="156">
        <v>4.5009432973586474</v>
      </c>
      <c r="R143" s="158">
        <v>0.60290556900726389</v>
      </c>
      <c r="S143" s="158">
        <v>24</v>
      </c>
      <c r="T143" s="158">
        <v>594</v>
      </c>
      <c r="U143" s="158">
        <v>3.7124999999999999</v>
      </c>
      <c r="V143" s="158">
        <v>5.2177581392778256</v>
      </c>
      <c r="W143" s="158">
        <v>0.52058111380145278</v>
      </c>
      <c r="X143" s="158">
        <v>1.1234866828087167</v>
      </c>
      <c r="Y143" s="159">
        <v>30</v>
      </c>
      <c r="Z143" s="159">
        <v>73</v>
      </c>
      <c r="AA143" s="159">
        <v>57</v>
      </c>
      <c r="AB143" s="159">
        <v>72</v>
      </c>
      <c r="AC143" s="159">
        <v>88</v>
      </c>
      <c r="AD143" s="157">
        <v>20.65</v>
      </c>
    </row>
    <row r="144" spans="1:30" s="154" customFormat="1" ht="11.35">
      <c r="A144" s="152">
        <v>131</v>
      </c>
      <c r="B144" s="152">
        <v>12</v>
      </c>
      <c r="C144" s="152">
        <v>51</v>
      </c>
      <c r="D144" s="153">
        <v>0.31874999999999998</v>
      </c>
      <c r="E144" s="153">
        <v>1.3287904132195381</v>
      </c>
      <c r="F144" s="155">
        <v>267.71400000000006</v>
      </c>
      <c r="G144" s="155">
        <v>1100.6020000000003</v>
      </c>
      <c r="H144" s="155">
        <v>6.8787625000000023</v>
      </c>
      <c r="I144" s="155">
        <v>33.850270191719623</v>
      </c>
      <c r="J144" s="155">
        <v>1600</v>
      </c>
      <c r="K144" s="155">
        <v>200250</v>
      </c>
      <c r="L144" s="155">
        <v>1251.5625</v>
      </c>
      <c r="M144" s="155">
        <v>281.36135112282278</v>
      </c>
      <c r="N144" s="156">
        <v>18</v>
      </c>
      <c r="O144" s="156">
        <v>513</v>
      </c>
      <c r="P144" s="156">
        <v>3.2062499999999998</v>
      </c>
      <c r="Q144" s="156">
        <v>4.9919392571594665</v>
      </c>
      <c r="R144" s="158">
        <v>0.58088235294117641</v>
      </c>
      <c r="S144" s="158">
        <v>18</v>
      </c>
      <c r="T144" s="158">
        <v>546</v>
      </c>
      <c r="U144" s="158">
        <v>3.4125000000000001</v>
      </c>
      <c r="V144" s="158">
        <v>4.9391103774621916</v>
      </c>
      <c r="W144" s="158">
        <v>0.55392156862745101</v>
      </c>
      <c r="X144" s="158">
        <v>1.1348039215686274</v>
      </c>
      <c r="Y144" s="159">
        <v>37</v>
      </c>
      <c r="Z144" s="159">
        <v>70</v>
      </c>
      <c r="AA144" s="159">
        <v>53</v>
      </c>
      <c r="AB144" s="159">
        <v>80</v>
      </c>
      <c r="AC144" s="159">
        <v>80</v>
      </c>
      <c r="AD144" s="157">
        <v>20.399999999999999</v>
      </c>
    </row>
    <row r="145" spans="1:30" s="154" customFormat="1" ht="11.35">
      <c r="A145" s="152">
        <v>132</v>
      </c>
      <c r="B145" s="152">
        <v>12</v>
      </c>
      <c r="C145" s="152">
        <v>54</v>
      </c>
      <c r="D145" s="153">
        <v>0.33750000000000002</v>
      </c>
      <c r="E145" s="153">
        <v>1.4661269733167015</v>
      </c>
      <c r="F145" s="155">
        <v>1070.8560000000002</v>
      </c>
      <c r="G145" s="155">
        <v>2457.0196000000005</v>
      </c>
      <c r="H145" s="155">
        <v>15.356372500000003</v>
      </c>
      <c r="I145" s="155">
        <v>99.523235950657195</v>
      </c>
      <c r="J145" s="155">
        <v>1600</v>
      </c>
      <c r="K145" s="155">
        <v>204500</v>
      </c>
      <c r="L145" s="155">
        <v>1278.125</v>
      </c>
      <c r="M145" s="155">
        <v>285.37118606558369</v>
      </c>
      <c r="N145" s="156">
        <v>15</v>
      </c>
      <c r="O145" s="156">
        <v>492</v>
      </c>
      <c r="P145" s="156">
        <v>3.0750000000000002</v>
      </c>
      <c r="Q145" s="156">
        <v>4.5757770759791834</v>
      </c>
      <c r="R145" s="158">
        <v>0.58897243107769426</v>
      </c>
      <c r="S145" s="158">
        <v>18</v>
      </c>
      <c r="T145" s="158">
        <v>531</v>
      </c>
      <c r="U145" s="158">
        <v>3.3187500000000001</v>
      </c>
      <c r="V145" s="158">
        <v>4.4585750536952906</v>
      </c>
      <c r="W145" s="158">
        <v>0.55639097744360899</v>
      </c>
      <c r="X145" s="158">
        <v>1.1453634085213031</v>
      </c>
      <c r="Y145" s="159">
        <v>34</v>
      </c>
      <c r="Z145" s="159">
        <v>65</v>
      </c>
      <c r="AA145" s="159">
        <v>61</v>
      </c>
      <c r="AB145" s="159">
        <v>75</v>
      </c>
      <c r="AC145" s="159">
        <v>85</v>
      </c>
      <c r="AD145" s="157">
        <v>19.95</v>
      </c>
    </row>
    <row r="146" spans="1:30" s="154" customFormat="1" ht="11.35">
      <c r="A146" s="152">
        <v>133</v>
      </c>
      <c r="B146" s="152">
        <v>9</v>
      </c>
      <c r="C146" s="152">
        <v>108</v>
      </c>
      <c r="D146" s="153">
        <v>0.67500000000000004</v>
      </c>
      <c r="E146" s="153">
        <v>1.7788060443444156</v>
      </c>
      <c r="F146" s="155">
        <v>803.14200000000017</v>
      </c>
      <c r="G146" s="155">
        <v>2592.3639000000003</v>
      </c>
      <c r="H146" s="155">
        <v>16.202274375000002</v>
      </c>
      <c r="I146" s="155">
        <v>80.866031037853759</v>
      </c>
      <c r="J146" s="155">
        <v>1600</v>
      </c>
      <c r="K146" s="155">
        <v>207750</v>
      </c>
      <c r="L146" s="155">
        <v>1298.4375</v>
      </c>
      <c r="M146" s="155">
        <v>272.85019474719991</v>
      </c>
      <c r="N146" s="156">
        <v>18</v>
      </c>
      <c r="O146" s="156">
        <v>423</v>
      </c>
      <c r="P146" s="156">
        <v>2.6437499999999998</v>
      </c>
      <c r="Q146" s="156">
        <v>4.2074310945153144</v>
      </c>
      <c r="R146" s="158">
        <v>0.64030612244897955</v>
      </c>
      <c r="S146" s="158">
        <v>18</v>
      </c>
      <c r="T146" s="158">
        <v>471</v>
      </c>
      <c r="U146" s="158">
        <v>2.9437500000000001</v>
      </c>
      <c r="V146" s="158">
        <v>4.8463782431287488</v>
      </c>
      <c r="W146" s="158">
        <v>0.59948979591836737</v>
      </c>
      <c r="X146" s="158">
        <v>1.239795918367347</v>
      </c>
      <c r="Y146" s="159">
        <v>27</v>
      </c>
      <c r="Z146" s="159">
        <v>70</v>
      </c>
      <c r="AA146" s="159">
        <v>63</v>
      </c>
      <c r="AB146" s="159">
        <v>83</v>
      </c>
      <c r="AC146" s="159">
        <v>77</v>
      </c>
      <c r="AD146" s="157">
        <v>19.600000000000001</v>
      </c>
    </row>
    <row r="147" spans="1:30" s="154" customFormat="1" ht="11.35">
      <c r="A147" s="152">
        <v>134</v>
      </c>
      <c r="B147" s="152">
        <v>6</v>
      </c>
      <c r="C147" s="152">
        <v>30</v>
      </c>
      <c r="D147" s="153">
        <v>0.1875</v>
      </c>
      <c r="E147" s="153">
        <v>0.93288960701034962</v>
      </c>
      <c r="F147" s="155">
        <v>267.71400000000006</v>
      </c>
      <c r="G147" s="155">
        <v>525.01690000000008</v>
      </c>
      <c r="H147" s="155">
        <v>3.2813556250000007</v>
      </c>
      <c r="I147" s="155">
        <v>23.925710812731015</v>
      </c>
      <c r="J147" s="155">
        <v>1600</v>
      </c>
      <c r="K147" s="155">
        <v>208600</v>
      </c>
      <c r="L147" s="155">
        <v>1303.75</v>
      </c>
      <c r="M147" s="155">
        <v>277.76907743188133</v>
      </c>
      <c r="N147" s="156">
        <v>18</v>
      </c>
      <c r="O147" s="156">
        <v>537</v>
      </c>
      <c r="P147" s="156">
        <v>3.3562500000000002</v>
      </c>
      <c r="Q147" s="156">
        <v>4.750831605455641</v>
      </c>
      <c r="R147" s="158">
        <v>0.56971153846153855</v>
      </c>
      <c r="S147" s="158">
        <v>15</v>
      </c>
      <c r="T147" s="158">
        <v>543</v>
      </c>
      <c r="U147" s="158">
        <v>3.3937499999999998</v>
      </c>
      <c r="V147" s="158">
        <v>4.5281743791010491</v>
      </c>
      <c r="W147" s="158">
        <v>0.56490384615384615</v>
      </c>
      <c r="X147" s="158">
        <v>1.1346153846153846</v>
      </c>
      <c r="Y147" s="159">
        <v>28</v>
      </c>
      <c r="Z147" s="159">
        <v>66</v>
      </c>
      <c r="AA147" s="159">
        <v>66</v>
      </c>
      <c r="AB147" s="159">
        <v>90</v>
      </c>
      <c r="AC147" s="159">
        <v>70</v>
      </c>
      <c r="AD147" s="157">
        <v>20.8</v>
      </c>
    </row>
    <row r="148" spans="1:30" s="154" customFormat="1" ht="11.35">
      <c r="A148" s="152">
        <v>135</v>
      </c>
      <c r="B148" s="152">
        <v>9</v>
      </c>
      <c r="C148" s="152">
        <v>39</v>
      </c>
      <c r="D148" s="153">
        <v>0.24374999999999999</v>
      </c>
      <c r="E148" s="153">
        <v>1.2118226565563941</v>
      </c>
      <c r="F148" s="155">
        <v>267.71400000000006</v>
      </c>
      <c r="G148" s="155">
        <v>880.48160000000007</v>
      </c>
      <c r="H148" s="155">
        <v>5.5030100000000006</v>
      </c>
      <c r="I148" s="155">
        <v>32.54272901747494</v>
      </c>
      <c r="J148" s="155">
        <v>1600</v>
      </c>
      <c r="K148" s="155">
        <v>200400</v>
      </c>
      <c r="L148" s="155">
        <v>1252.5</v>
      </c>
      <c r="M148" s="155">
        <v>266.81206727823053</v>
      </c>
      <c r="N148" s="156">
        <v>18</v>
      </c>
      <c r="O148" s="156">
        <v>573</v>
      </c>
      <c r="P148" s="156">
        <v>3.5812499999999998</v>
      </c>
      <c r="Q148" s="156">
        <v>4.9277444225872369</v>
      </c>
      <c r="R148" s="158">
        <v>0.54846335697399518</v>
      </c>
      <c r="S148" s="158">
        <v>18</v>
      </c>
      <c r="T148" s="158">
        <v>609</v>
      </c>
      <c r="U148" s="158">
        <v>3.8062499999999999</v>
      </c>
      <c r="V148" s="158">
        <v>5.1217833900253549</v>
      </c>
      <c r="W148" s="158">
        <v>0.52009456264775411</v>
      </c>
      <c r="X148" s="158">
        <v>1.0685579196217492</v>
      </c>
      <c r="Y148" s="159">
        <v>32</v>
      </c>
      <c r="Z148" s="159">
        <v>79</v>
      </c>
      <c r="AA148" s="159">
        <v>49</v>
      </c>
      <c r="AB148" s="159">
        <v>80</v>
      </c>
      <c r="AC148" s="159">
        <v>80</v>
      </c>
      <c r="AD148" s="157">
        <v>21.15</v>
      </c>
    </row>
    <row r="149" spans="1:30" s="154" customFormat="1" ht="11.35">
      <c r="A149" s="152">
        <v>136</v>
      </c>
      <c r="B149" s="152">
        <v>9</v>
      </c>
      <c r="C149" s="152">
        <v>84</v>
      </c>
      <c r="D149" s="153">
        <v>0.52500000000000002</v>
      </c>
      <c r="E149" s="153">
        <v>1.667106860107914</v>
      </c>
      <c r="F149" s="155">
        <v>535.42800000000011</v>
      </c>
      <c r="G149" s="155">
        <v>1522.9952000000001</v>
      </c>
      <c r="H149" s="155">
        <v>9.5187200000000001</v>
      </c>
      <c r="I149" s="155">
        <v>48.52979816247997</v>
      </c>
      <c r="J149" s="155">
        <v>1600</v>
      </c>
      <c r="K149" s="155">
        <v>203550</v>
      </c>
      <c r="L149" s="155">
        <v>1272.1875</v>
      </c>
      <c r="M149" s="155">
        <v>273.84674563401262</v>
      </c>
      <c r="N149" s="156">
        <v>18</v>
      </c>
      <c r="O149" s="156">
        <v>507</v>
      </c>
      <c r="P149" s="156">
        <v>3.1687500000000002</v>
      </c>
      <c r="Q149" s="156">
        <v>4.6772860418175339</v>
      </c>
      <c r="R149" s="158">
        <v>0.58064516129032262</v>
      </c>
      <c r="S149" s="158">
        <v>21</v>
      </c>
      <c r="T149" s="158">
        <v>501</v>
      </c>
      <c r="U149" s="158">
        <v>3.1312500000000001</v>
      </c>
      <c r="V149" s="158">
        <v>4.8682282430485007</v>
      </c>
      <c r="W149" s="158">
        <v>0.5856079404466501</v>
      </c>
      <c r="X149" s="158">
        <v>1.1662531017369728</v>
      </c>
      <c r="Y149" s="159">
        <v>31</v>
      </c>
      <c r="Z149" s="159">
        <v>73</v>
      </c>
      <c r="AA149" s="159">
        <v>56</v>
      </c>
      <c r="AB149" s="159">
        <v>85</v>
      </c>
      <c r="AC149" s="159">
        <v>75</v>
      </c>
      <c r="AD149" s="157">
        <v>20.149999999999999</v>
      </c>
    </row>
    <row r="150" spans="1:30" s="154" customFormat="1" ht="11.35">
      <c r="A150" s="152">
        <v>137</v>
      </c>
      <c r="B150" s="152">
        <v>3</v>
      </c>
      <c r="C150" s="152">
        <v>15</v>
      </c>
      <c r="D150" s="153">
        <v>9.375E-2</v>
      </c>
      <c r="E150" s="153">
        <v>0.52361677618453628</v>
      </c>
      <c r="F150" s="155">
        <v>267.71400000000006</v>
      </c>
      <c r="G150" s="155">
        <v>1136.2972000000002</v>
      </c>
      <c r="H150" s="155">
        <v>7.1018575000000013</v>
      </c>
      <c r="I150" s="155">
        <v>42.180793346672147</v>
      </c>
      <c r="J150" s="155">
        <v>1600</v>
      </c>
      <c r="K150" s="155">
        <v>201100</v>
      </c>
      <c r="L150" s="155">
        <v>1256.875</v>
      </c>
      <c r="M150" s="155">
        <v>287.00839840450135</v>
      </c>
      <c r="N150" s="156">
        <v>15</v>
      </c>
      <c r="O150" s="156">
        <v>543</v>
      </c>
      <c r="P150" s="156">
        <v>3.3937499999999998</v>
      </c>
      <c r="Q150" s="156">
        <v>4.4013961121272711</v>
      </c>
      <c r="R150" s="158">
        <v>0.58294930875576034</v>
      </c>
      <c r="S150" s="158">
        <v>21</v>
      </c>
      <c r="T150" s="158">
        <v>627</v>
      </c>
      <c r="U150" s="158">
        <v>3.9187500000000002</v>
      </c>
      <c r="V150" s="158">
        <v>5.1688129544887351</v>
      </c>
      <c r="W150" s="158">
        <v>0.51843317972350234</v>
      </c>
      <c r="X150" s="158">
        <v>1.1013824884792627</v>
      </c>
      <c r="Y150" s="159">
        <v>38</v>
      </c>
      <c r="Z150" s="159">
        <v>66</v>
      </c>
      <c r="AA150" s="159">
        <v>56</v>
      </c>
      <c r="AB150" s="159">
        <v>76</v>
      </c>
      <c r="AC150" s="159">
        <v>84</v>
      </c>
      <c r="AD150" s="157">
        <v>21.7</v>
      </c>
    </row>
    <row r="151" spans="1:30" s="154" customFormat="1" ht="11.35">
      <c r="A151" s="152">
        <v>138</v>
      </c>
      <c r="B151" s="152">
        <v>18</v>
      </c>
      <c r="C151" s="152">
        <v>99</v>
      </c>
      <c r="D151" s="153">
        <v>0.61875000000000002</v>
      </c>
      <c r="E151" s="153">
        <v>2.309052121133953</v>
      </c>
      <c r="F151" s="155">
        <v>1070.8560000000002</v>
      </c>
      <c r="G151" s="155">
        <v>2891.311200000001</v>
      </c>
      <c r="H151" s="155">
        <v>18.070695000000008</v>
      </c>
      <c r="I151" s="155">
        <v>109.37435507121002</v>
      </c>
      <c r="J151" s="155">
        <v>1600</v>
      </c>
      <c r="K151" s="155">
        <v>199450</v>
      </c>
      <c r="L151" s="155">
        <v>1246.5625</v>
      </c>
      <c r="M151" s="155">
        <v>278.64913777209517</v>
      </c>
      <c r="N151" s="156">
        <v>15</v>
      </c>
      <c r="O151" s="156">
        <v>507</v>
      </c>
      <c r="P151" s="156">
        <v>3.1687500000000002</v>
      </c>
      <c r="Q151" s="156">
        <v>4.5172233289680932</v>
      </c>
      <c r="R151" s="158">
        <v>0.57960199004975133</v>
      </c>
      <c r="S151" s="158">
        <v>18</v>
      </c>
      <c r="T151" s="158">
        <v>513</v>
      </c>
      <c r="U151" s="158">
        <v>3.2062499999999998</v>
      </c>
      <c r="V151" s="158">
        <v>4.5779027290044523</v>
      </c>
      <c r="W151" s="158">
        <v>0.57462686567164178</v>
      </c>
      <c r="X151" s="158">
        <v>1.1542288557213931</v>
      </c>
      <c r="Y151" s="159">
        <v>37</v>
      </c>
      <c r="Z151" s="159">
        <v>72</v>
      </c>
      <c r="AA151" s="159">
        <v>51</v>
      </c>
      <c r="AB151" s="159">
        <v>76</v>
      </c>
      <c r="AC151" s="159">
        <v>84</v>
      </c>
      <c r="AD151" s="157">
        <v>20.100000000000001</v>
      </c>
    </row>
    <row r="152" spans="1:30" s="154" customFormat="1" ht="11.35">
      <c r="A152" s="152">
        <v>139</v>
      </c>
      <c r="B152" s="152">
        <v>6</v>
      </c>
      <c r="C152" s="152">
        <v>39</v>
      </c>
      <c r="D152" s="153">
        <v>0.24374999999999999</v>
      </c>
      <c r="E152" s="153">
        <v>1.0078114715878912</v>
      </c>
      <c r="F152" s="155">
        <v>47.593600000000009</v>
      </c>
      <c r="G152" s="155">
        <v>351.00280000000009</v>
      </c>
      <c r="H152" s="155">
        <v>2.1937675000000008</v>
      </c>
      <c r="I152" s="155">
        <v>9.4918328706695672</v>
      </c>
      <c r="J152" s="155">
        <v>1600</v>
      </c>
      <c r="K152" s="155">
        <v>201150</v>
      </c>
      <c r="L152" s="155">
        <v>1257.1875</v>
      </c>
      <c r="M152" s="155">
        <v>266.28393574146048</v>
      </c>
      <c r="N152" s="156">
        <v>18</v>
      </c>
      <c r="O152" s="156">
        <v>432</v>
      </c>
      <c r="P152" s="156">
        <v>2.7</v>
      </c>
      <c r="Q152" s="156">
        <v>4.0960173938309925</v>
      </c>
      <c r="R152" s="158">
        <v>0.63358778625954204</v>
      </c>
      <c r="S152" s="158">
        <v>18</v>
      </c>
      <c r="T152" s="158">
        <v>510</v>
      </c>
      <c r="U152" s="158">
        <v>3.1875</v>
      </c>
      <c r="V152" s="158">
        <v>4.7067294257044834</v>
      </c>
      <c r="W152" s="158">
        <v>0.56743002544529264</v>
      </c>
      <c r="X152" s="158">
        <v>1.2010178117048347</v>
      </c>
      <c r="Y152" s="159">
        <v>31</v>
      </c>
      <c r="Z152" s="159">
        <v>79</v>
      </c>
      <c r="AA152" s="159">
        <v>50</v>
      </c>
      <c r="AB152" s="159">
        <v>90</v>
      </c>
      <c r="AC152" s="159">
        <v>70</v>
      </c>
      <c r="AD152" s="157">
        <v>19.649999999999999</v>
      </c>
    </row>
    <row r="153" spans="1:30" s="154" customFormat="1" ht="11.35">
      <c r="A153" s="152">
        <v>140</v>
      </c>
      <c r="B153" s="152">
        <v>12</v>
      </c>
      <c r="C153" s="152">
        <v>75</v>
      </c>
      <c r="D153" s="153">
        <v>0.46875</v>
      </c>
      <c r="E153" s="153">
        <v>1.6326922435854685</v>
      </c>
      <c r="F153" s="155">
        <v>1070.8560000000002</v>
      </c>
      <c r="G153" s="155">
        <v>2909.1588000000011</v>
      </c>
      <c r="H153" s="155">
        <v>18.182242500000008</v>
      </c>
      <c r="I153" s="155">
        <v>101.55535883214749</v>
      </c>
      <c r="J153" s="155">
        <v>1600</v>
      </c>
      <c r="K153" s="155">
        <v>210750</v>
      </c>
      <c r="L153" s="155">
        <v>1317.1875</v>
      </c>
      <c r="M153" s="155">
        <v>267.06221891833542</v>
      </c>
      <c r="N153" s="156">
        <v>18</v>
      </c>
      <c r="O153" s="156">
        <v>465</v>
      </c>
      <c r="P153" s="156">
        <v>2.90625</v>
      </c>
      <c r="Q153" s="156">
        <v>4.5068736810962973</v>
      </c>
      <c r="R153" s="158">
        <v>0.61442786069651745</v>
      </c>
      <c r="S153" s="158">
        <v>18</v>
      </c>
      <c r="T153" s="158">
        <v>474</v>
      </c>
      <c r="U153" s="158">
        <v>2.9624999999999999</v>
      </c>
      <c r="V153" s="158">
        <v>4.3609004609356408</v>
      </c>
      <c r="W153" s="158">
        <v>0.60696517412935325</v>
      </c>
      <c r="X153" s="158">
        <v>1.2213930348258706</v>
      </c>
      <c r="Y153" s="159">
        <v>23</v>
      </c>
      <c r="Z153" s="159">
        <v>70</v>
      </c>
      <c r="AA153" s="159">
        <v>67</v>
      </c>
      <c r="AB153" s="159">
        <v>84</v>
      </c>
      <c r="AC153" s="159">
        <v>76</v>
      </c>
      <c r="AD153" s="157">
        <v>20.100000000000001</v>
      </c>
    </row>
    <row r="154" spans="1:30" s="154" customFormat="1" ht="11.35">
      <c r="A154" s="152">
        <v>141</v>
      </c>
      <c r="B154" s="152">
        <v>18</v>
      </c>
      <c r="C154" s="152">
        <v>72</v>
      </c>
      <c r="D154" s="153">
        <v>0.45</v>
      </c>
      <c r="E154" s="153">
        <v>1.9386826883318826</v>
      </c>
      <c r="F154" s="155">
        <v>1606.2840000000003</v>
      </c>
      <c r="G154" s="155">
        <v>2726.2209000000007</v>
      </c>
      <c r="H154" s="155">
        <v>17.038880625000004</v>
      </c>
      <c r="I154" s="155">
        <v>134.35152545370082</v>
      </c>
      <c r="J154" s="155">
        <v>1600</v>
      </c>
      <c r="K154" s="155">
        <v>200800</v>
      </c>
      <c r="L154" s="155">
        <v>1255</v>
      </c>
      <c r="M154" s="155">
        <v>268.18748722094921</v>
      </c>
      <c r="N154" s="156">
        <v>18</v>
      </c>
      <c r="O154" s="156">
        <v>513</v>
      </c>
      <c r="P154" s="156">
        <v>3.2062499999999998</v>
      </c>
      <c r="Q154" s="156">
        <v>4.5655214213774755</v>
      </c>
      <c r="R154" s="158">
        <v>0.5879518072289156</v>
      </c>
      <c r="S154" s="158">
        <v>18</v>
      </c>
      <c r="T154" s="158">
        <v>561</v>
      </c>
      <c r="U154" s="158">
        <v>3.5062500000000001</v>
      </c>
      <c r="V154" s="158">
        <v>4.7728225302917329</v>
      </c>
      <c r="W154" s="158">
        <v>0.54939759036144575</v>
      </c>
      <c r="X154" s="158">
        <v>1.1373493975903615</v>
      </c>
      <c r="Y154" s="159">
        <v>32</v>
      </c>
      <c r="Z154" s="159">
        <v>78</v>
      </c>
      <c r="AA154" s="159">
        <v>50</v>
      </c>
      <c r="AB154" s="159">
        <v>79</v>
      </c>
      <c r="AC154" s="159">
        <v>81</v>
      </c>
      <c r="AD154" s="157">
        <v>20.75</v>
      </c>
    </row>
    <row r="155" spans="1:30" s="154" customFormat="1" ht="11.35">
      <c r="A155" s="152">
        <v>142</v>
      </c>
      <c r="B155" s="152">
        <v>9</v>
      </c>
      <c r="C155" s="152">
        <v>60</v>
      </c>
      <c r="D155" s="153">
        <v>0.375</v>
      </c>
      <c r="E155" s="153">
        <v>1.3770353717658597</v>
      </c>
      <c r="F155" s="155">
        <v>267.71400000000006</v>
      </c>
      <c r="G155" s="155">
        <v>1069.3687000000002</v>
      </c>
      <c r="H155" s="155">
        <v>6.6835543750000017</v>
      </c>
      <c r="I155" s="155">
        <v>35.117191317862066</v>
      </c>
      <c r="J155" s="155">
        <v>1600</v>
      </c>
      <c r="K155" s="155">
        <v>205750</v>
      </c>
      <c r="L155" s="155">
        <v>1285.9375</v>
      </c>
      <c r="M155" s="155">
        <v>267.83383771032646</v>
      </c>
      <c r="N155" s="156">
        <v>18</v>
      </c>
      <c r="O155" s="156">
        <v>519</v>
      </c>
      <c r="P155" s="156">
        <v>3.2437499999999999</v>
      </c>
      <c r="Q155" s="156">
        <v>4.6252613388683441</v>
      </c>
      <c r="R155" s="158">
        <v>0.58711217183770881</v>
      </c>
      <c r="S155" s="158">
        <v>18</v>
      </c>
      <c r="T155" s="158">
        <v>558</v>
      </c>
      <c r="U155" s="158">
        <v>3.4874999999999998</v>
      </c>
      <c r="V155" s="158">
        <v>4.8512301493810979</v>
      </c>
      <c r="W155" s="158">
        <v>0.55608591885441527</v>
      </c>
      <c r="X155" s="158">
        <v>1.143198090692124</v>
      </c>
      <c r="Y155" s="159">
        <v>27</v>
      </c>
      <c r="Z155" s="159">
        <v>75</v>
      </c>
      <c r="AA155" s="159">
        <v>58</v>
      </c>
      <c r="AB155" s="159">
        <v>79</v>
      </c>
      <c r="AC155" s="159">
        <v>81</v>
      </c>
      <c r="AD155" s="157">
        <v>20.95</v>
      </c>
    </row>
    <row r="156" spans="1:30" s="154" customFormat="1" ht="11.35">
      <c r="A156" s="152">
        <v>143</v>
      </c>
      <c r="B156" s="152">
        <v>12</v>
      </c>
      <c r="C156" s="152">
        <v>99</v>
      </c>
      <c r="D156" s="153">
        <v>0.61875000000000002</v>
      </c>
      <c r="E156" s="153">
        <v>1.7514481878482677</v>
      </c>
      <c r="F156" s="155">
        <v>267.71400000000006</v>
      </c>
      <c r="G156" s="155">
        <v>2366.2943000000005</v>
      </c>
      <c r="H156" s="155">
        <v>14.789339375000003</v>
      </c>
      <c r="I156" s="155">
        <v>51.729154384714455</v>
      </c>
      <c r="J156" s="155">
        <v>1600</v>
      </c>
      <c r="K156" s="155">
        <v>204300</v>
      </c>
      <c r="L156" s="155">
        <v>1276.875</v>
      </c>
      <c r="M156" s="155">
        <v>272.99224192446093</v>
      </c>
      <c r="N156" s="156">
        <v>18</v>
      </c>
      <c r="O156" s="156">
        <v>411</v>
      </c>
      <c r="P156" s="156">
        <v>2.5687500000000001</v>
      </c>
      <c r="Q156" s="156">
        <v>4.0494147026406502</v>
      </c>
      <c r="R156" s="158">
        <v>0.63368983957219249</v>
      </c>
      <c r="S156" s="158">
        <v>18</v>
      </c>
      <c r="T156" s="158">
        <v>453</v>
      </c>
      <c r="U156" s="158">
        <v>2.8312499999999998</v>
      </c>
      <c r="V156" s="158">
        <v>4.4794736255797005</v>
      </c>
      <c r="W156" s="158">
        <v>0.59625668449197855</v>
      </c>
      <c r="X156" s="158">
        <v>1.2299465240641712</v>
      </c>
      <c r="Y156" s="159">
        <v>30</v>
      </c>
      <c r="Z156" s="159">
        <v>73</v>
      </c>
      <c r="AA156" s="159">
        <v>57</v>
      </c>
      <c r="AB156" s="159">
        <v>77</v>
      </c>
      <c r="AC156" s="159">
        <v>83</v>
      </c>
      <c r="AD156" s="157">
        <v>18.7</v>
      </c>
    </row>
    <row r="157" spans="1:30" s="154" customFormat="1" ht="11.35">
      <c r="A157" s="152">
        <v>144</v>
      </c>
      <c r="B157" s="152">
        <v>9</v>
      </c>
      <c r="C157" s="152">
        <v>45</v>
      </c>
      <c r="D157" s="153">
        <v>0.28125</v>
      </c>
      <c r="E157" s="153">
        <v>1.2497641286892862</v>
      </c>
      <c r="F157" s="155">
        <v>267.71400000000006</v>
      </c>
      <c r="G157" s="155">
        <v>861.14670000000024</v>
      </c>
      <c r="H157" s="155">
        <v>5.3821668750000011</v>
      </c>
      <c r="I157" s="155">
        <v>32.436993051688859</v>
      </c>
      <c r="J157" s="155">
        <v>1600</v>
      </c>
      <c r="K157" s="155">
        <v>209100</v>
      </c>
      <c r="L157" s="155">
        <v>1306.875</v>
      </c>
      <c r="M157" s="155">
        <v>284.69820167632923</v>
      </c>
      <c r="N157" s="156">
        <v>15</v>
      </c>
      <c r="O157" s="156">
        <v>441</v>
      </c>
      <c r="P157" s="156">
        <v>2.7562500000000001</v>
      </c>
      <c r="Q157" s="156">
        <v>4.3994666271917078</v>
      </c>
      <c r="R157" s="158">
        <v>0.62972292191435775</v>
      </c>
      <c r="S157" s="158">
        <v>18</v>
      </c>
      <c r="T157" s="158">
        <v>507</v>
      </c>
      <c r="U157" s="158">
        <v>3.1687500000000002</v>
      </c>
      <c r="V157" s="158">
        <v>4.3901288286422151</v>
      </c>
      <c r="W157" s="158">
        <v>0.57430730478589431</v>
      </c>
      <c r="X157" s="158">
        <v>1.2040302267002521</v>
      </c>
      <c r="Y157" s="159">
        <v>30</v>
      </c>
      <c r="Z157" s="159">
        <v>61</v>
      </c>
      <c r="AA157" s="159">
        <v>69</v>
      </c>
      <c r="AB157" s="159">
        <v>85</v>
      </c>
      <c r="AC157" s="159">
        <v>75</v>
      </c>
      <c r="AD157" s="157">
        <v>19.850000000000001</v>
      </c>
    </row>
    <row r="158" spans="1:30" s="154" customFormat="1" ht="11.35">
      <c r="A158" s="152">
        <v>145</v>
      </c>
      <c r="B158" s="152">
        <v>12</v>
      </c>
      <c r="C158" s="152">
        <v>45</v>
      </c>
      <c r="D158" s="153">
        <v>0.28125</v>
      </c>
      <c r="E158" s="153">
        <v>1.2942634679725384</v>
      </c>
      <c r="F158" s="155">
        <v>267.71400000000006</v>
      </c>
      <c r="G158" s="155">
        <v>920.63870000000009</v>
      </c>
      <c r="H158" s="155">
        <v>5.7539918750000005</v>
      </c>
      <c r="I158" s="155">
        <v>31.840151602014114</v>
      </c>
      <c r="J158" s="155">
        <v>1600</v>
      </c>
      <c r="K158" s="155">
        <v>205850</v>
      </c>
      <c r="L158" s="155">
        <v>1286.5625</v>
      </c>
      <c r="M158" s="155">
        <v>274.18959348615078</v>
      </c>
      <c r="N158" s="156">
        <v>18</v>
      </c>
      <c r="O158" s="156">
        <v>582</v>
      </c>
      <c r="P158" s="156">
        <v>3.6375000000000002</v>
      </c>
      <c r="Q158" s="156">
        <v>4.8219721167111311</v>
      </c>
      <c r="R158" s="158">
        <v>0.54988399071925764</v>
      </c>
      <c r="S158" s="158">
        <v>18</v>
      </c>
      <c r="T158" s="158">
        <v>570</v>
      </c>
      <c r="U158" s="158">
        <v>3.5625</v>
      </c>
      <c r="V158" s="158">
        <v>4.9011454186847319</v>
      </c>
      <c r="W158" s="158">
        <v>0.55916473317865434</v>
      </c>
      <c r="X158" s="158">
        <v>1.1090487238979119</v>
      </c>
      <c r="Y158" s="159">
        <v>29</v>
      </c>
      <c r="Z158" s="159">
        <v>71</v>
      </c>
      <c r="AA158" s="159">
        <v>60</v>
      </c>
      <c r="AB158" s="159">
        <v>83</v>
      </c>
      <c r="AC158" s="159">
        <v>77</v>
      </c>
      <c r="AD158" s="157">
        <v>21.55</v>
      </c>
    </row>
    <row r="159" spans="1:30" s="154" customFormat="1" ht="11.35">
      <c r="A159" s="152">
        <v>146</v>
      </c>
      <c r="B159" s="152">
        <v>12</v>
      </c>
      <c r="C159" s="152">
        <v>57</v>
      </c>
      <c r="D159" s="153">
        <v>0.35625000000000001</v>
      </c>
      <c r="E159" s="153">
        <v>1.480892451473161</v>
      </c>
      <c r="F159" s="155">
        <v>267.71400000000006</v>
      </c>
      <c r="G159" s="155">
        <v>1350.4684000000004</v>
      </c>
      <c r="H159" s="155">
        <v>8.440427500000002</v>
      </c>
      <c r="I159" s="155">
        <v>39.48774497639743</v>
      </c>
      <c r="J159" s="155">
        <v>1600</v>
      </c>
      <c r="K159" s="155">
        <v>201650</v>
      </c>
      <c r="L159" s="155">
        <v>1260.3125</v>
      </c>
      <c r="M159" s="155">
        <v>274.03902278013129</v>
      </c>
      <c r="N159" s="156">
        <v>18</v>
      </c>
      <c r="O159" s="156">
        <v>525</v>
      </c>
      <c r="P159" s="156">
        <v>3.28125</v>
      </c>
      <c r="Q159" s="156">
        <v>4.6960064326078532</v>
      </c>
      <c r="R159" s="158">
        <v>0.57932692307692313</v>
      </c>
      <c r="S159" s="158">
        <v>18</v>
      </c>
      <c r="T159" s="158">
        <v>549</v>
      </c>
      <c r="U159" s="158">
        <v>3.4312499999999999</v>
      </c>
      <c r="V159" s="158">
        <v>4.8624111768576492</v>
      </c>
      <c r="W159" s="158">
        <v>0.56009615384615385</v>
      </c>
      <c r="X159" s="158">
        <v>1.1394230769230771</v>
      </c>
      <c r="Y159" s="159">
        <v>33</v>
      </c>
      <c r="Z159" s="159">
        <v>74</v>
      </c>
      <c r="AA159" s="159">
        <v>53</v>
      </c>
      <c r="AB159" s="159">
        <v>85</v>
      </c>
      <c r="AC159" s="159">
        <v>75</v>
      </c>
      <c r="AD159" s="157">
        <v>20.8</v>
      </c>
    </row>
    <row r="160" spans="1:30" s="154" customFormat="1" ht="11.35">
      <c r="A160" s="152">
        <v>147</v>
      </c>
      <c r="B160" s="152">
        <v>6</v>
      </c>
      <c r="C160" s="152">
        <v>36</v>
      </c>
      <c r="D160" s="153">
        <v>0.22500000000000001</v>
      </c>
      <c r="E160" s="153">
        <v>0.92450904870210737</v>
      </c>
      <c r="F160" s="155">
        <v>267.71400000000006</v>
      </c>
      <c r="G160" s="155">
        <v>898.32920000000001</v>
      </c>
      <c r="H160" s="155">
        <v>5.6145575000000001</v>
      </c>
      <c r="I160" s="155">
        <v>32.255521715901217</v>
      </c>
      <c r="J160" s="155">
        <v>1600</v>
      </c>
      <c r="K160" s="155">
        <v>197650</v>
      </c>
      <c r="L160" s="155">
        <v>1235.3125</v>
      </c>
      <c r="M160" s="155">
        <v>259.69242057073365</v>
      </c>
      <c r="N160" s="156">
        <v>15</v>
      </c>
      <c r="O160" s="156">
        <v>480</v>
      </c>
      <c r="P160" s="156">
        <v>3</v>
      </c>
      <c r="Q160" s="156">
        <v>4.5141287631796727</v>
      </c>
      <c r="R160" s="158">
        <v>0.60297766749379644</v>
      </c>
      <c r="S160" s="158">
        <v>15</v>
      </c>
      <c r="T160" s="158">
        <v>528</v>
      </c>
      <c r="U160" s="158">
        <v>3.3</v>
      </c>
      <c r="V160" s="158">
        <v>4.808012180940838</v>
      </c>
      <c r="W160" s="158">
        <v>0.56327543424317617</v>
      </c>
      <c r="X160" s="158">
        <v>1.1662531017369726</v>
      </c>
      <c r="Y160" s="159">
        <v>33</v>
      </c>
      <c r="Z160" s="159">
        <v>84</v>
      </c>
      <c r="AA160" s="159">
        <v>43</v>
      </c>
      <c r="AB160" s="159">
        <v>75</v>
      </c>
      <c r="AC160" s="159">
        <v>85</v>
      </c>
      <c r="AD160" s="157">
        <v>20.149999999999999</v>
      </c>
    </row>
    <row r="161" spans="1:30" s="154" customFormat="1" ht="11.35">
      <c r="A161" s="152">
        <v>148</v>
      </c>
      <c r="B161" s="152">
        <v>6</v>
      </c>
      <c r="C161" s="152">
        <v>60</v>
      </c>
      <c r="D161" s="153">
        <v>0.375</v>
      </c>
      <c r="E161" s="153">
        <v>1.153338059393378</v>
      </c>
      <c r="F161" s="155">
        <v>535.42800000000011</v>
      </c>
      <c r="G161" s="155">
        <v>1625.6189000000002</v>
      </c>
      <c r="H161" s="155">
        <v>10.160118125</v>
      </c>
      <c r="I161" s="155">
        <v>53.240856609790399</v>
      </c>
      <c r="J161" s="155">
        <v>1600</v>
      </c>
      <c r="K161" s="155">
        <v>207700</v>
      </c>
      <c r="L161" s="155">
        <v>1298.125</v>
      </c>
      <c r="M161" s="155">
        <v>269.68928662584045</v>
      </c>
      <c r="N161" s="156">
        <v>18</v>
      </c>
      <c r="O161" s="156">
        <v>489</v>
      </c>
      <c r="P161" s="156">
        <v>3.0562499999999999</v>
      </c>
      <c r="Q161" s="156">
        <v>4.5075016089533433</v>
      </c>
      <c r="R161" s="158">
        <v>0.60436893203883502</v>
      </c>
      <c r="S161" s="158">
        <v>18</v>
      </c>
      <c r="T161" s="158">
        <v>534</v>
      </c>
      <c r="U161" s="158">
        <v>3.3374999999999999</v>
      </c>
      <c r="V161" s="158">
        <v>4.686240396800379</v>
      </c>
      <c r="W161" s="158">
        <v>0.56796116504854366</v>
      </c>
      <c r="X161" s="158">
        <v>1.1723300970873787</v>
      </c>
      <c r="Y161" s="159">
        <v>26</v>
      </c>
      <c r="Z161" s="159">
        <v>72</v>
      </c>
      <c r="AA161" s="159">
        <v>62</v>
      </c>
      <c r="AB161" s="159">
        <v>81</v>
      </c>
      <c r="AC161" s="159">
        <v>79</v>
      </c>
      <c r="AD161" s="157">
        <v>20.6</v>
      </c>
    </row>
    <row r="162" spans="1:30" s="154" customFormat="1" ht="11.35">
      <c r="A162" s="152">
        <v>149</v>
      </c>
      <c r="B162" s="152">
        <v>9</v>
      </c>
      <c r="C162" s="152">
        <v>75</v>
      </c>
      <c r="D162" s="153">
        <v>0.46875</v>
      </c>
      <c r="E162" s="153">
        <v>1.5251430492759417</v>
      </c>
      <c r="F162" s="155">
        <v>196.32360000000006</v>
      </c>
      <c r="G162" s="155">
        <v>1060.4449000000002</v>
      </c>
      <c r="H162" s="155">
        <v>6.6277806250000015</v>
      </c>
      <c r="I162" s="155">
        <v>26.106191105365678</v>
      </c>
      <c r="J162" s="155">
        <v>1600</v>
      </c>
      <c r="K162" s="155">
        <v>203550</v>
      </c>
      <c r="L162" s="155">
        <v>1272.1875</v>
      </c>
      <c r="M162" s="155">
        <v>273.84674563401262</v>
      </c>
      <c r="N162" s="156">
        <v>18</v>
      </c>
      <c r="O162" s="156">
        <v>492</v>
      </c>
      <c r="P162" s="156">
        <v>3.0750000000000002</v>
      </c>
      <c r="Q162" s="156">
        <v>4.7218880138239552</v>
      </c>
      <c r="R162" s="158">
        <v>0.59506172839506177</v>
      </c>
      <c r="S162" s="158">
        <v>15</v>
      </c>
      <c r="T162" s="158">
        <v>498</v>
      </c>
      <c r="U162" s="158">
        <v>3.1124999999999998</v>
      </c>
      <c r="V162" s="158">
        <v>4.3983809199501049</v>
      </c>
      <c r="W162" s="158">
        <v>0.59012345679012346</v>
      </c>
      <c r="X162" s="158">
        <v>1.1851851851851851</v>
      </c>
      <c r="Y162" s="159">
        <v>31</v>
      </c>
      <c r="Z162" s="159">
        <v>73</v>
      </c>
      <c r="AA162" s="159">
        <v>56</v>
      </c>
      <c r="AB162" s="159">
        <v>83</v>
      </c>
      <c r="AC162" s="159">
        <v>77</v>
      </c>
      <c r="AD162" s="157">
        <v>20.25</v>
      </c>
    </row>
    <row r="163" spans="1:30" s="154" customFormat="1" ht="11.35">
      <c r="A163" s="152">
        <v>150</v>
      </c>
      <c r="B163" s="152">
        <v>9</v>
      </c>
      <c r="C163" s="152">
        <v>36</v>
      </c>
      <c r="D163" s="153">
        <v>0.22500000000000001</v>
      </c>
      <c r="E163" s="153">
        <v>1.0928584641395744</v>
      </c>
      <c r="F163" s="155">
        <v>535.42800000000011</v>
      </c>
      <c r="G163" s="155">
        <v>774.88330000000019</v>
      </c>
      <c r="H163" s="155">
        <v>4.8430206250000012</v>
      </c>
      <c r="I163" s="155">
        <v>42.906856746932348</v>
      </c>
      <c r="J163" s="155">
        <v>1600</v>
      </c>
      <c r="K163" s="155">
        <v>202800</v>
      </c>
      <c r="L163" s="155">
        <v>1267.5</v>
      </c>
      <c r="M163" s="155">
        <v>274.61808815084021</v>
      </c>
      <c r="N163" s="156">
        <v>18</v>
      </c>
      <c r="O163" s="156">
        <v>582</v>
      </c>
      <c r="P163" s="156">
        <v>3.6375000000000002</v>
      </c>
      <c r="Q163" s="156">
        <v>4.9494139161326514</v>
      </c>
      <c r="R163" s="158">
        <v>0.54028436018957349</v>
      </c>
      <c r="S163" s="158">
        <v>18</v>
      </c>
      <c r="T163" s="158">
        <v>603</v>
      </c>
      <c r="U163" s="158">
        <v>3.7687499999999998</v>
      </c>
      <c r="V163" s="158">
        <v>5.0609143218972701</v>
      </c>
      <c r="W163" s="158">
        <v>0.523696682464455</v>
      </c>
      <c r="X163" s="158">
        <v>1.0639810426540284</v>
      </c>
      <c r="Y163" s="159">
        <v>32</v>
      </c>
      <c r="Z163" s="159">
        <v>73</v>
      </c>
      <c r="AA163" s="159">
        <v>55</v>
      </c>
      <c r="AB163" s="159">
        <v>79</v>
      </c>
      <c r="AC163" s="159">
        <v>81</v>
      </c>
      <c r="AD163" s="157">
        <v>21.1</v>
      </c>
    </row>
    <row r="164" spans="1:30" s="154" customFormat="1" ht="11.35">
      <c r="A164" s="152">
        <v>151</v>
      </c>
      <c r="B164" s="152">
        <v>9</v>
      </c>
      <c r="C164" s="152">
        <v>36</v>
      </c>
      <c r="D164" s="153">
        <v>0.22500000000000001</v>
      </c>
      <c r="E164" s="153">
        <v>1.0928584641395744</v>
      </c>
      <c r="F164" s="155">
        <v>535.42800000000011</v>
      </c>
      <c r="G164" s="155">
        <v>1079.7798000000003</v>
      </c>
      <c r="H164" s="155">
        <v>6.7486237500000019</v>
      </c>
      <c r="I164" s="155">
        <v>48.177827293133305</v>
      </c>
      <c r="J164" s="155">
        <v>1600</v>
      </c>
      <c r="K164" s="155">
        <v>199550</v>
      </c>
      <c r="L164" s="155">
        <v>1247.1875</v>
      </c>
      <c r="M164" s="155">
        <v>260.63823907221803</v>
      </c>
      <c r="N164" s="156">
        <v>18</v>
      </c>
      <c r="O164" s="156">
        <v>525</v>
      </c>
      <c r="P164" s="156">
        <v>3.28125</v>
      </c>
      <c r="Q164" s="156">
        <v>4.6353466622514095</v>
      </c>
      <c r="R164" s="158">
        <v>0.57317073170731703</v>
      </c>
      <c r="S164" s="158">
        <v>18</v>
      </c>
      <c r="T164" s="158">
        <v>567</v>
      </c>
      <c r="U164" s="158">
        <v>3.5437500000000002</v>
      </c>
      <c r="V164" s="158">
        <v>4.8276547101051044</v>
      </c>
      <c r="W164" s="158">
        <v>0.53902439024390247</v>
      </c>
      <c r="X164" s="158">
        <v>1.1121951219512196</v>
      </c>
      <c r="Y164" s="159">
        <v>31</v>
      </c>
      <c r="Z164" s="159">
        <v>83</v>
      </c>
      <c r="AA164" s="159">
        <v>46</v>
      </c>
      <c r="AB164" s="159">
        <v>80</v>
      </c>
      <c r="AC164" s="159">
        <v>80</v>
      </c>
      <c r="AD164" s="157">
        <v>20.5</v>
      </c>
    </row>
    <row r="165" spans="1:30" s="154" customFormat="1" ht="11.35">
      <c r="A165" s="152">
        <v>152</v>
      </c>
      <c r="B165" s="152">
        <v>6</v>
      </c>
      <c r="C165" s="152">
        <v>24</v>
      </c>
      <c r="D165" s="153">
        <v>0.15</v>
      </c>
      <c r="E165" s="153">
        <v>0.81031091167829261</v>
      </c>
      <c r="F165" s="155">
        <v>267.71400000000006</v>
      </c>
      <c r="G165" s="155">
        <v>699.03100000000018</v>
      </c>
      <c r="H165" s="155">
        <v>4.3689437500000015</v>
      </c>
      <c r="I165" s="155">
        <v>31.525997659443412</v>
      </c>
      <c r="J165" s="155">
        <v>1600</v>
      </c>
      <c r="K165" s="155">
        <v>203250</v>
      </c>
      <c r="L165" s="155">
        <v>1270.3125</v>
      </c>
      <c r="M165" s="155">
        <v>278.94099345594344</v>
      </c>
      <c r="N165" s="156">
        <v>18</v>
      </c>
      <c r="O165" s="156">
        <v>507</v>
      </c>
      <c r="P165" s="156">
        <v>3.1687500000000002</v>
      </c>
      <c r="Q165" s="156">
        <v>4.4920921082980882</v>
      </c>
      <c r="R165" s="158">
        <v>0.58578431372549022</v>
      </c>
      <c r="S165" s="158">
        <v>24</v>
      </c>
      <c r="T165" s="158">
        <v>564</v>
      </c>
      <c r="U165" s="158">
        <v>3.5249999999999999</v>
      </c>
      <c r="V165" s="158">
        <v>4.7410292648923864</v>
      </c>
      <c r="W165" s="158">
        <v>0.53921568627450978</v>
      </c>
      <c r="X165" s="158">
        <v>1.125</v>
      </c>
      <c r="Y165" s="159">
        <v>33</v>
      </c>
      <c r="Z165" s="159">
        <v>70</v>
      </c>
      <c r="AA165" s="159">
        <v>57</v>
      </c>
      <c r="AB165" s="159">
        <v>89</v>
      </c>
      <c r="AC165" s="159">
        <v>71</v>
      </c>
      <c r="AD165" s="157">
        <v>20.399999999999999</v>
      </c>
    </row>
    <row r="166" spans="1:30" s="154" customFormat="1" ht="11.35">
      <c r="A166" s="152">
        <v>153</v>
      </c>
      <c r="B166" s="152">
        <v>9</v>
      </c>
      <c r="C166" s="152">
        <v>54</v>
      </c>
      <c r="D166" s="153">
        <v>0.33750000000000002</v>
      </c>
      <c r="E166" s="153">
        <v>1.5042392924852759</v>
      </c>
      <c r="F166" s="155">
        <v>535.42800000000011</v>
      </c>
      <c r="G166" s="155">
        <v>1166.0432000000001</v>
      </c>
      <c r="H166" s="155">
        <v>7.2877700000000001</v>
      </c>
      <c r="I166" s="155">
        <v>47.371859267565313</v>
      </c>
      <c r="J166" s="155">
        <v>1600</v>
      </c>
      <c r="K166" s="155">
        <v>201700</v>
      </c>
      <c r="L166" s="155">
        <v>1260.625</v>
      </c>
      <c r="M166" s="155">
        <v>277.19322665905884</v>
      </c>
      <c r="N166" s="156">
        <v>18</v>
      </c>
      <c r="O166" s="156">
        <v>480</v>
      </c>
      <c r="P166" s="156">
        <v>3</v>
      </c>
      <c r="Q166" s="156">
        <v>4.335026277912128</v>
      </c>
      <c r="R166" s="158">
        <v>0.60297766749379644</v>
      </c>
      <c r="S166" s="158">
        <v>18</v>
      </c>
      <c r="T166" s="158">
        <v>546</v>
      </c>
      <c r="U166" s="158">
        <v>3.4125000000000001</v>
      </c>
      <c r="V166" s="158">
        <v>4.5327425160691766</v>
      </c>
      <c r="W166" s="158">
        <v>0.54838709677419351</v>
      </c>
      <c r="X166" s="158">
        <v>1.1513647642679898</v>
      </c>
      <c r="Y166" s="159">
        <v>34</v>
      </c>
      <c r="Z166" s="159">
        <v>72</v>
      </c>
      <c r="AA166" s="159">
        <v>54</v>
      </c>
      <c r="AB166" s="159">
        <v>82</v>
      </c>
      <c r="AC166" s="159">
        <v>78</v>
      </c>
      <c r="AD166" s="157">
        <v>20.149999999999999</v>
      </c>
    </row>
    <row r="167" spans="1:30" s="154" customFormat="1" ht="11.35">
      <c r="A167" s="152">
        <v>154</v>
      </c>
      <c r="B167" s="152">
        <v>12</v>
      </c>
      <c r="C167" s="152">
        <v>87</v>
      </c>
      <c r="D167" s="153">
        <v>0.54374999999999996</v>
      </c>
      <c r="E167" s="153">
        <v>1.8079032471189924</v>
      </c>
      <c r="F167" s="155">
        <v>267.71400000000006</v>
      </c>
      <c r="G167" s="155">
        <v>1658.3395000000003</v>
      </c>
      <c r="H167" s="155">
        <v>10.364621875000001</v>
      </c>
      <c r="I167" s="155">
        <v>41.742976267098598</v>
      </c>
      <c r="J167" s="155">
        <v>1600</v>
      </c>
      <c r="K167" s="155">
        <v>206450</v>
      </c>
      <c r="L167" s="155">
        <v>1290.3125</v>
      </c>
      <c r="M167" s="155">
        <v>263.4732258186217</v>
      </c>
      <c r="N167" s="156">
        <v>15</v>
      </c>
      <c r="O167" s="156">
        <v>429</v>
      </c>
      <c r="P167" s="156">
        <v>2.6812499999999999</v>
      </c>
      <c r="Q167" s="156">
        <v>4.1426936137443828</v>
      </c>
      <c r="R167" s="158">
        <v>0.63239074550128527</v>
      </c>
      <c r="S167" s="158">
        <v>18</v>
      </c>
      <c r="T167" s="158">
        <v>534</v>
      </c>
      <c r="U167" s="158">
        <v>3.3374999999999999</v>
      </c>
      <c r="V167" s="158">
        <v>4.7223375247977781</v>
      </c>
      <c r="W167" s="158">
        <v>0.5424164524421593</v>
      </c>
      <c r="X167" s="158">
        <v>1.1748071979434447</v>
      </c>
      <c r="Y167" s="159">
        <v>25</v>
      </c>
      <c r="Z167" s="159">
        <v>77</v>
      </c>
      <c r="AA167" s="159">
        <v>58</v>
      </c>
      <c r="AB167" s="159">
        <v>84</v>
      </c>
      <c r="AC167" s="159">
        <v>76</v>
      </c>
      <c r="AD167" s="157">
        <v>19.45</v>
      </c>
    </row>
    <row r="168" spans="1:30" s="154" customFormat="1" ht="11.35">
      <c r="A168" s="152">
        <v>155</v>
      </c>
      <c r="B168" s="152">
        <v>9</v>
      </c>
      <c r="C168" s="152">
        <v>72</v>
      </c>
      <c r="D168" s="153">
        <v>0.45</v>
      </c>
      <c r="E168" s="153">
        <v>1.6551805464992133</v>
      </c>
      <c r="F168" s="155">
        <v>803.14200000000017</v>
      </c>
      <c r="G168" s="155">
        <v>2284.4928000000009</v>
      </c>
      <c r="H168" s="155">
        <v>14.278080000000006</v>
      </c>
      <c r="I168" s="155">
        <v>81.201950793712498</v>
      </c>
      <c r="J168" s="155">
        <v>1600</v>
      </c>
      <c r="K168" s="155">
        <v>200850</v>
      </c>
      <c r="L168" s="155">
        <v>1255.3125</v>
      </c>
      <c r="M168" s="155">
        <v>271.41585877805005</v>
      </c>
      <c r="N168" s="156">
        <v>15</v>
      </c>
      <c r="O168" s="156">
        <v>468</v>
      </c>
      <c r="P168" s="156">
        <v>2.9249999999999998</v>
      </c>
      <c r="Q168" s="156">
        <v>4.5633900010723156</v>
      </c>
      <c r="R168" s="158">
        <v>0.60506329113924051</v>
      </c>
      <c r="S168" s="158">
        <v>18</v>
      </c>
      <c r="T168" s="158">
        <v>489</v>
      </c>
      <c r="U168" s="158">
        <v>3.0562499999999999</v>
      </c>
      <c r="V168" s="158">
        <v>4.5822282830229932</v>
      </c>
      <c r="W168" s="158">
        <v>0.58734177215189876</v>
      </c>
      <c r="X168" s="158">
        <v>1.1924050632911394</v>
      </c>
      <c r="Y168" s="159">
        <v>33</v>
      </c>
      <c r="Z168" s="159">
        <v>76</v>
      </c>
      <c r="AA168" s="159">
        <v>51</v>
      </c>
      <c r="AB168" s="159">
        <v>74</v>
      </c>
      <c r="AC168" s="159">
        <v>86</v>
      </c>
      <c r="AD168" s="157">
        <v>19.75</v>
      </c>
    </row>
    <row r="169" spans="1:30" s="154" customFormat="1" ht="11.35">
      <c r="A169" s="152">
        <v>156</v>
      </c>
      <c r="B169" s="152">
        <v>12</v>
      </c>
      <c r="C169" s="152">
        <v>54</v>
      </c>
      <c r="D169" s="153">
        <v>0.33750000000000002</v>
      </c>
      <c r="E169" s="153">
        <v>1.4269971109700892</v>
      </c>
      <c r="F169" s="155">
        <v>267.71400000000006</v>
      </c>
      <c r="G169" s="155">
        <v>1084.2417000000003</v>
      </c>
      <c r="H169" s="155">
        <v>6.776510625000002</v>
      </c>
      <c r="I169" s="155">
        <v>35.117488443196834</v>
      </c>
      <c r="J169" s="155">
        <v>1600</v>
      </c>
      <c r="K169" s="155">
        <v>205650</v>
      </c>
      <c r="L169" s="155">
        <v>1285.3125</v>
      </c>
      <c r="M169" s="155">
        <v>285.47636868131781</v>
      </c>
      <c r="N169" s="156">
        <v>18</v>
      </c>
      <c r="O169" s="156">
        <v>570</v>
      </c>
      <c r="P169" s="156">
        <v>3.5625</v>
      </c>
      <c r="Q169" s="156">
        <v>4.8313539646847934</v>
      </c>
      <c r="R169" s="158">
        <v>0.55813953488372092</v>
      </c>
      <c r="S169" s="158">
        <v>21</v>
      </c>
      <c r="T169" s="158">
        <v>570</v>
      </c>
      <c r="U169" s="158">
        <v>3.5625</v>
      </c>
      <c r="V169" s="158">
        <v>4.9241894266400799</v>
      </c>
      <c r="W169" s="158">
        <v>0.55813953488372092</v>
      </c>
      <c r="X169" s="158">
        <v>1.1162790697674418</v>
      </c>
      <c r="Y169" s="159">
        <v>33</v>
      </c>
      <c r="Z169" s="159">
        <v>64</v>
      </c>
      <c r="AA169" s="159">
        <v>63</v>
      </c>
      <c r="AB169" s="159">
        <v>76</v>
      </c>
      <c r="AC169" s="159">
        <v>84</v>
      </c>
      <c r="AD169" s="157">
        <v>21.5</v>
      </c>
    </row>
    <row r="170" spans="1:30" s="154" customFormat="1" ht="11.35">
      <c r="A170" s="152">
        <v>157</v>
      </c>
      <c r="B170" s="152">
        <v>6</v>
      </c>
      <c r="C170" s="152">
        <v>60</v>
      </c>
      <c r="D170" s="153">
        <v>0.375</v>
      </c>
      <c r="E170" s="153">
        <v>1.2922117940781677</v>
      </c>
      <c r="F170" s="155">
        <v>267.71400000000006</v>
      </c>
      <c r="G170" s="155">
        <v>907.25300000000027</v>
      </c>
      <c r="H170" s="155">
        <v>5.670331250000002</v>
      </c>
      <c r="I170" s="155">
        <v>26.659534335169361</v>
      </c>
      <c r="J170" s="155">
        <v>1600</v>
      </c>
      <c r="K170" s="155">
        <v>201800</v>
      </c>
      <c r="L170" s="155">
        <v>1261.25</v>
      </c>
      <c r="M170" s="155">
        <v>283.39529474174589</v>
      </c>
      <c r="N170" s="156">
        <v>15</v>
      </c>
      <c r="O170" s="156">
        <v>411</v>
      </c>
      <c r="P170" s="156">
        <v>2.5687500000000001</v>
      </c>
      <c r="Q170" s="156">
        <v>3.8340117665984144</v>
      </c>
      <c r="R170" s="158">
        <v>0.65051020408163274</v>
      </c>
      <c r="S170" s="158">
        <v>18</v>
      </c>
      <c r="T170" s="158">
        <v>489</v>
      </c>
      <c r="U170" s="158">
        <v>3.0562499999999999</v>
      </c>
      <c r="V170" s="158">
        <v>4.5450185253996942</v>
      </c>
      <c r="W170" s="158">
        <v>0.58418367346938782</v>
      </c>
      <c r="X170" s="158">
        <v>1.2346938775510206</v>
      </c>
      <c r="Y170" s="159">
        <v>36</v>
      </c>
      <c r="Z170" s="159">
        <v>68</v>
      </c>
      <c r="AA170" s="159">
        <v>56</v>
      </c>
      <c r="AB170" s="159">
        <v>81</v>
      </c>
      <c r="AC170" s="159">
        <v>79</v>
      </c>
      <c r="AD170" s="157">
        <v>19.600000000000001</v>
      </c>
    </row>
    <row r="171" spans="1:30" s="154" customFormat="1" ht="11.35">
      <c r="A171" s="152">
        <v>158</v>
      </c>
      <c r="B171" s="152">
        <v>9</v>
      </c>
      <c r="C171" s="152">
        <v>57</v>
      </c>
      <c r="D171" s="153">
        <v>0.35625000000000001</v>
      </c>
      <c r="E171" s="153">
        <v>1.3614036180797946</v>
      </c>
      <c r="F171" s="155">
        <v>803.14200000000017</v>
      </c>
      <c r="G171" s="155">
        <v>1784.7600000000004</v>
      </c>
      <c r="H171" s="155">
        <v>11.154750000000003</v>
      </c>
      <c r="I171" s="155">
        <v>77.161487344523081</v>
      </c>
      <c r="J171" s="155">
        <v>1600</v>
      </c>
      <c r="K171" s="155">
        <v>205950</v>
      </c>
      <c r="L171" s="155">
        <v>1287.1875</v>
      </c>
      <c r="M171" s="155">
        <v>280.3999207668179</v>
      </c>
      <c r="N171" s="156">
        <v>15</v>
      </c>
      <c r="O171" s="156">
        <v>498</v>
      </c>
      <c r="P171" s="156">
        <v>3.1124999999999998</v>
      </c>
      <c r="Q171" s="156">
        <v>4.2143622360451856</v>
      </c>
      <c r="R171" s="158">
        <v>0.59512195121951217</v>
      </c>
      <c r="S171" s="158">
        <v>18</v>
      </c>
      <c r="T171" s="158">
        <v>543</v>
      </c>
      <c r="U171" s="158">
        <v>3.3937499999999998</v>
      </c>
      <c r="V171" s="158">
        <v>4.9349184199255776</v>
      </c>
      <c r="W171" s="158">
        <v>0.5585365853658536</v>
      </c>
      <c r="X171" s="158">
        <v>1.1536585365853658</v>
      </c>
      <c r="Y171" s="159">
        <v>31</v>
      </c>
      <c r="Z171" s="159">
        <v>67</v>
      </c>
      <c r="AA171" s="159">
        <v>62</v>
      </c>
      <c r="AB171" s="159">
        <v>83</v>
      </c>
      <c r="AC171" s="159">
        <v>77</v>
      </c>
      <c r="AD171" s="157">
        <v>20.5</v>
      </c>
    </row>
    <row r="172" spans="1:30" s="154" customFormat="1" ht="11.35">
      <c r="A172" s="152">
        <v>159</v>
      </c>
      <c r="B172" s="152">
        <v>15</v>
      </c>
      <c r="C172" s="152">
        <v>132</v>
      </c>
      <c r="D172" s="153">
        <v>0.82499999999999996</v>
      </c>
      <c r="E172" s="153">
        <v>2.401650375950231</v>
      </c>
      <c r="F172" s="155">
        <v>1070.8560000000002</v>
      </c>
      <c r="G172" s="155">
        <v>4795.0552000000016</v>
      </c>
      <c r="H172" s="155">
        <v>29.96909500000001</v>
      </c>
      <c r="I172" s="155">
        <v>130.83776913858628</v>
      </c>
      <c r="J172" s="155">
        <v>1600</v>
      </c>
      <c r="K172" s="155">
        <v>205550</v>
      </c>
      <c r="L172" s="155">
        <v>1284.6875</v>
      </c>
      <c r="M172" s="155">
        <v>279.37468782079839</v>
      </c>
      <c r="N172" s="156">
        <v>15</v>
      </c>
      <c r="O172" s="156">
        <v>471</v>
      </c>
      <c r="P172" s="156">
        <v>2.9437500000000001</v>
      </c>
      <c r="Q172" s="156">
        <v>4.3281248935699193</v>
      </c>
      <c r="R172" s="158">
        <v>0.60552763819095479</v>
      </c>
      <c r="S172" s="158">
        <v>18</v>
      </c>
      <c r="T172" s="158">
        <v>534</v>
      </c>
      <c r="U172" s="158">
        <v>3.3374999999999999</v>
      </c>
      <c r="V172" s="158">
        <v>4.7937164059977597</v>
      </c>
      <c r="W172" s="158">
        <v>0.55276381909547734</v>
      </c>
      <c r="X172" s="158">
        <v>1.158291457286432</v>
      </c>
      <c r="Y172" s="159">
        <v>31</v>
      </c>
      <c r="Z172" s="159">
        <v>68</v>
      </c>
      <c r="AA172" s="159">
        <v>61</v>
      </c>
      <c r="AB172" s="159">
        <v>77</v>
      </c>
      <c r="AC172" s="159">
        <v>83</v>
      </c>
      <c r="AD172" s="157">
        <v>19.899999999999999</v>
      </c>
    </row>
    <row r="173" spans="1:30" s="154" customFormat="1" ht="11.35">
      <c r="A173" s="152">
        <v>160</v>
      </c>
      <c r="B173" s="152">
        <v>3</v>
      </c>
      <c r="C173" s="152">
        <v>18</v>
      </c>
      <c r="D173" s="153">
        <v>0.1125</v>
      </c>
      <c r="E173" s="153">
        <v>0.57174014416763685</v>
      </c>
      <c r="F173" s="155">
        <v>267.71400000000006</v>
      </c>
      <c r="G173" s="155">
        <v>1160.0940000000003</v>
      </c>
      <c r="H173" s="155">
        <v>7.2505875000000017</v>
      </c>
      <c r="I173" s="155">
        <v>42.197545196452317</v>
      </c>
      <c r="J173" s="155">
        <v>1600</v>
      </c>
      <c r="K173" s="155">
        <v>204600</v>
      </c>
      <c r="L173" s="155">
        <v>1278.75</v>
      </c>
      <c r="M173" s="155">
        <v>267.73860809407176</v>
      </c>
      <c r="N173" s="156">
        <v>18</v>
      </c>
      <c r="O173" s="156">
        <v>504</v>
      </c>
      <c r="P173" s="156">
        <v>3.15</v>
      </c>
      <c r="Q173" s="156">
        <v>4.5491031668496493</v>
      </c>
      <c r="R173" s="158">
        <v>0.5912408759124087</v>
      </c>
      <c r="S173" s="158">
        <v>15</v>
      </c>
      <c r="T173" s="158">
        <v>561</v>
      </c>
      <c r="U173" s="158">
        <v>3.5062500000000001</v>
      </c>
      <c r="V173" s="158">
        <v>4.4791577080501312</v>
      </c>
      <c r="W173" s="158">
        <v>0.54501216545012166</v>
      </c>
      <c r="X173" s="158">
        <v>1.1362530413625302</v>
      </c>
      <c r="Y173" s="159">
        <v>28</v>
      </c>
      <c r="Z173" s="159">
        <v>76</v>
      </c>
      <c r="AA173" s="159">
        <v>56</v>
      </c>
      <c r="AB173" s="159">
        <v>82</v>
      </c>
      <c r="AC173" s="159">
        <v>78</v>
      </c>
      <c r="AD173" s="157">
        <v>20.55</v>
      </c>
    </row>
    <row r="174" spans="1:30" s="154" customFormat="1" ht="11.35">
      <c r="A174" s="152">
        <v>161</v>
      </c>
      <c r="B174" s="152">
        <v>12</v>
      </c>
      <c r="C174" s="152">
        <v>153</v>
      </c>
      <c r="D174" s="153">
        <v>0.95625000000000004</v>
      </c>
      <c r="E174" s="153">
        <v>2.0842230804442705</v>
      </c>
      <c r="F174" s="155">
        <v>535.42800000000011</v>
      </c>
      <c r="G174" s="155">
        <v>4389.0223000000005</v>
      </c>
      <c r="H174" s="155">
        <v>27.431389375000002</v>
      </c>
      <c r="I174" s="155">
        <v>81.29844597966266</v>
      </c>
      <c r="J174" s="155">
        <v>1600</v>
      </c>
      <c r="K174" s="155">
        <v>208200</v>
      </c>
      <c r="L174" s="155">
        <v>1301.25</v>
      </c>
      <c r="M174" s="155">
        <v>276.88462279372368</v>
      </c>
      <c r="N174" s="156">
        <v>15</v>
      </c>
      <c r="O174" s="156">
        <v>351</v>
      </c>
      <c r="P174" s="156">
        <v>2.1937500000000001</v>
      </c>
      <c r="Q174" s="156">
        <v>3.8908001068800893</v>
      </c>
      <c r="R174" s="158">
        <v>0.69047619047619047</v>
      </c>
      <c r="S174" s="158">
        <v>21</v>
      </c>
      <c r="T174" s="158">
        <v>450</v>
      </c>
      <c r="U174" s="158">
        <v>2.8125</v>
      </c>
      <c r="V174" s="158">
        <v>4.7307205562294712</v>
      </c>
      <c r="W174" s="158">
        <v>0.60317460317460314</v>
      </c>
      <c r="X174" s="158">
        <v>1.2936507936507935</v>
      </c>
      <c r="Y174" s="159">
        <v>28</v>
      </c>
      <c r="Z174" s="159">
        <v>67</v>
      </c>
      <c r="AA174" s="159">
        <v>65</v>
      </c>
      <c r="AB174" s="159">
        <v>69</v>
      </c>
      <c r="AC174" s="159">
        <v>91</v>
      </c>
      <c r="AD174" s="157">
        <v>18.899999999999999</v>
      </c>
    </row>
    <row r="175" spans="1:30" s="154" customFormat="1" ht="11.35">
      <c r="A175" s="152">
        <v>162</v>
      </c>
      <c r="B175" s="152">
        <v>6</v>
      </c>
      <c r="C175" s="152">
        <v>27</v>
      </c>
      <c r="D175" s="153">
        <v>0.16875000000000001</v>
      </c>
      <c r="E175" s="153">
        <v>0.7707047742531532</v>
      </c>
      <c r="F175" s="155">
        <v>267.71400000000006</v>
      </c>
      <c r="G175" s="155">
        <v>806.11660000000018</v>
      </c>
      <c r="H175" s="155">
        <v>5.0382287500000009</v>
      </c>
      <c r="I175" s="155">
        <v>31.244205630873797</v>
      </c>
      <c r="J175" s="155">
        <v>1600</v>
      </c>
      <c r="K175" s="155">
        <v>200750</v>
      </c>
      <c r="L175" s="155">
        <v>1254.6875</v>
      </c>
      <c r="M175" s="155">
        <v>264.91940598353051</v>
      </c>
      <c r="N175" s="156">
        <v>18</v>
      </c>
      <c r="O175" s="156">
        <v>516</v>
      </c>
      <c r="P175" s="156">
        <v>3.2250000000000001</v>
      </c>
      <c r="Q175" s="156">
        <v>4.7410292648923864</v>
      </c>
      <c r="R175" s="158">
        <v>0.58653846153846156</v>
      </c>
      <c r="S175" s="158">
        <v>15</v>
      </c>
      <c r="T175" s="158">
        <v>558</v>
      </c>
      <c r="U175" s="158">
        <v>3.4874999999999998</v>
      </c>
      <c r="V175" s="158">
        <v>4.8160991809507738</v>
      </c>
      <c r="W175" s="158">
        <v>0.55288461538461542</v>
      </c>
      <c r="X175" s="158">
        <v>1.1394230769230771</v>
      </c>
      <c r="Y175" s="159">
        <v>31</v>
      </c>
      <c r="Z175" s="159">
        <v>80</v>
      </c>
      <c r="AA175" s="159">
        <v>49</v>
      </c>
      <c r="AB175" s="159">
        <v>96</v>
      </c>
      <c r="AC175" s="159">
        <v>64</v>
      </c>
      <c r="AD175" s="157">
        <v>20.8</v>
      </c>
    </row>
    <row r="176" spans="1:30" s="154" customFormat="1" ht="11.35">
      <c r="A176" s="152">
        <v>163</v>
      </c>
      <c r="B176" s="152">
        <v>9</v>
      </c>
      <c r="C176" s="152">
        <v>69</v>
      </c>
      <c r="D176" s="153">
        <v>0.43125000000000002</v>
      </c>
      <c r="E176" s="153">
        <v>1.5726509886416222</v>
      </c>
      <c r="F176" s="155">
        <v>803.14200000000017</v>
      </c>
      <c r="G176" s="155">
        <v>1772.8616000000002</v>
      </c>
      <c r="H176" s="155">
        <v>11.080385000000001</v>
      </c>
      <c r="I176" s="155">
        <v>68.888742949918168</v>
      </c>
      <c r="J176" s="155">
        <v>1600</v>
      </c>
      <c r="K176" s="155">
        <v>199750</v>
      </c>
      <c r="L176" s="155">
        <v>1248.4375</v>
      </c>
      <c r="M176" s="155">
        <v>273.7132201534892</v>
      </c>
      <c r="N176" s="156">
        <v>18</v>
      </c>
      <c r="O176" s="156">
        <v>495</v>
      </c>
      <c r="P176" s="156">
        <v>3.09375</v>
      </c>
      <c r="Q176" s="156">
        <v>4.6185255549673849</v>
      </c>
      <c r="R176" s="158">
        <v>0.59854014598540151</v>
      </c>
      <c r="S176" s="158">
        <v>24</v>
      </c>
      <c r="T176" s="158">
        <v>546</v>
      </c>
      <c r="U176" s="158">
        <v>3.4125000000000001</v>
      </c>
      <c r="V176" s="158">
        <v>4.9161363108049692</v>
      </c>
      <c r="W176" s="158">
        <v>0.55717761557177614</v>
      </c>
      <c r="X176" s="158">
        <v>1.1557177615571776</v>
      </c>
      <c r="Y176" s="159">
        <v>35</v>
      </c>
      <c r="Z176" s="159">
        <v>75</v>
      </c>
      <c r="AA176" s="159">
        <v>50</v>
      </c>
      <c r="AB176" s="159">
        <v>80</v>
      </c>
      <c r="AC176" s="159">
        <v>80</v>
      </c>
      <c r="AD176" s="157">
        <v>20.55</v>
      </c>
    </row>
    <row r="177" spans="1:30" s="154" customFormat="1" ht="11.35">
      <c r="A177" s="152">
        <v>164</v>
      </c>
      <c r="B177" s="152">
        <v>15</v>
      </c>
      <c r="C177" s="152">
        <v>81</v>
      </c>
      <c r="D177" s="153">
        <v>0.50624999999999998</v>
      </c>
      <c r="E177" s="153">
        <v>1.9968430272486863</v>
      </c>
      <c r="F177" s="155">
        <v>803.14200000000017</v>
      </c>
      <c r="G177" s="155">
        <v>2085.1946000000003</v>
      </c>
      <c r="H177" s="155">
        <v>13.032466250000002</v>
      </c>
      <c r="I177" s="155">
        <v>79.72332301006972</v>
      </c>
      <c r="J177" s="155">
        <v>1600</v>
      </c>
      <c r="K177" s="155">
        <v>204150</v>
      </c>
      <c r="L177" s="155">
        <v>1275.9375</v>
      </c>
      <c r="M177" s="155">
        <v>287.30869352903073</v>
      </c>
      <c r="N177" s="156">
        <v>18</v>
      </c>
      <c r="O177" s="156">
        <v>477</v>
      </c>
      <c r="P177" s="156">
        <v>2.9812500000000002</v>
      </c>
      <c r="Q177" s="156">
        <v>4.6438867301285622</v>
      </c>
      <c r="R177" s="158">
        <v>0.60150375939849621</v>
      </c>
      <c r="S177" s="158">
        <v>18</v>
      </c>
      <c r="T177" s="158">
        <v>513</v>
      </c>
      <c r="U177" s="158">
        <v>3.2062499999999998</v>
      </c>
      <c r="V177" s="158">
        <v>4.9234350065935617</v>
      </c>
      <c r="W177" s="158">
        <v>0.5714285714285714</v>
      </c>
      <c r="X177" s="158">
        <v>1.1729323308270676</v>
      </c>
      <c r="Y177" s="159">
        <v>35</v>
      </c>
      <c r="Z177" s="159">
        <v>64</v>
      </c>
      <c r="AA177" s="159">
        <v>61</v>
      </c>
      <c r="AB177" s="159">
        <v>77</v>
      </c>
      <c r="AC177" s="159">
        <v>83</v>
      </c>
      <c r="AD177" s="157">
        <v>19.95</v>
      </c>
    </row>
    <row r="178" spans="1:30" s="154" customFormat="1" ht="11.35">
      <c r="A178" s="152">
        <v>165</v>
      </c>
      <c r="B178" s="152">
        <v>9</v>
      </c>
      <c r="C178" s="152">
        <v>96</v>
      </c>
      <c r="D178" s="153">
        <v>0.6</v>
      </c>
      <c r="E178" s="153">
        <v>1.6414443708641209</v>
      </c>
      <c r="F178" s="155">
        <v>535.42800000000011</v>
      </c>
      <c r="G178" s="155">
        <v>3178.3601000000003</v>
      </c>
      <c r="H178" s="155">
        <v>19.864750625000003</v>
      </c>
      <c r="I178" s="155">
        <v>76.14955298114397</v>
      </c>
      <c r="J178" s="155">
        <v>1600</v>
      </c>
      <c r="K178" s="155">
        <v>204650</v>
      </c>
      <c r="L178" s="155">
        <v>1279.0625</v>
      </c>
      <c r="M178" s="155">
        <v>270.94476420771139</v>
      </c>
      <c r="N178" s="156">
        <v>15</v>
      </c>
      <c r="O178" s="156">
        <v>438</v>
      </c>
      <c r="P178" s="156">
        <v>2.7374999999999998</v>
      </c>
      <c r="Q178" s="156">
        <v>4.2743751612215704</v>
      </c>
      <c r="R178" s="158">
        <v>0.61780104712041883</v>
      </c>
      <c r="S178" s="158">
        <v>18</v>
      </c>
      <c r="T178" s="158">
        <v>492</v>
      </c>
      <c r="U178" s="158">
        <v>3.0750000000000002</v>
      </c>
      <c r="V178" s="158">
        <v>4.6978517772227253</v>
      </c>
      <c r="W178" s="158">
        <v>0.57068062827225141</v>
      </c>
      <c r="X178" s="158">
        <v>1.1884816753926701</v>
      </c>
      <c r="Y178" s="159">
        <v>29</v>
      </c>
      <c r="Z178" s="159">
        <v>74</v>
      </c>
      <c r="AA178" s="159">
        <v>57</v>
      </c>
      <c r="AB178" s="159">
        <v>82</v>
      </c>
      <c r="AC178" s="159">
        <v>78</v>
      </c>
      <c r="AD178" s="157">
        <v>19.100000000000001</v>
      </c>
    </row>
    <row r="179" spans="1:30" s="154" customFormat="1" ht="11.35">
      <c r="A179" s="152">
        <v>166</v>
      </c>
      <c r="B179" s="152">
        <v>6</v>
      </c>
      <c r="C179" s="152">
        <v>33</v>
      </c>
      <c r="D179" s="153">
        <v>0.20624999999999999</v>
      </c>
      <c r="E179" s="153">
        <v>0.89791424980339851</v>
      </c>
      <c r="F179" s="155">
        <v>267.71400000000006</v>
      </c>
      <c r="G179" s="155">
        <v>840.32450000000017</v>
      </c>
      <c r="H179" s="155">
        <v>5.2520281250000007</v>
      </c>
      <c r="I179" s="155">
        <v>31.191143354210585</v>
      </c>
      <c r="J179" s="155">
        <v>1600</v>
      </c>
      <c r="K179" s="155">
        <v>204400</v>
      </c>
      <c r="L179" s="155">
        <v>1277.5</v>
      </c>
      <c r="M179" s="155">
        <v>279.2510198288839</v>
      </c>
      <c r="N179" s="156">
        <v>15</v>
      </c>
      <c r="O179" s="156">
        <v>396</v>
      </c>
      <c r="P179" s="156">
        <v>2.4750000000000001</v>
      </c>
      <c r="Q179" s="156">
        <v>3.7549966711037177</v>
      </c>
      <c r="R179" s="158">
        <v>0.65803108808290156</v>
      </c>
      <c r="S179" s="158">
        <v>24</v>
      </c>
      <c r="T179" s="158">
        <v>477</v>
      </c>
      <c r="U179" s="158">
        <v>2.9812500000000002</v>
      </c>
      <c r="V179" s="158">
        <v>4.5078155400810518</v>
      </c>
      <c r="W179" s="158">
        <v>0.58808290155440424</v>
      </c>
      <c r="X179" s="158">
        <v>1.2461139896373057</v>
      </c>
      <c r="Y179" s="159">
        <v>32</v>
      </c>
      <c r="Z179" s="159">
        <v>69</v>
      </c>
      <c r="AA179" s="159">
        <v>59</v>
      </c>
      <c r="AB179" s="159">
        <v>76</v>
      </c>
      <c r="AC179" s="159">
        <v>84</v>
      </c>
      <c r="AD179" s="157">
        <v>19.3</v>
      </c>
    </row>
    <row r="180" spans="1:30" s="154" customFormat="1" ht="11.35">
      <c r="A180" s="152">
        <v>167</v>
      </c>
      <c r="B180" s="152">
        <v>12</v>
      </c>
      <c r="C180" s="152">
        <v>69</v>
      </c>
      <c r="D180" s="153">
        <v>0.43125000000000002</v>
      </c>
      <c r="E180" s="153">
        <v>1.6082408648101449</v>
      </c>
      <c r="F180" s="155">
        <v>535.42800000000011</v>
      </c>
      <c r="G180" s="155">
        <v>1543.8174000000001</v>
      </c>
      <c r="H180" s="155">
        <v>9.6488587500000005</v>
      </c>
      <c r="I180" s="155">
        <v>54.111930367194212</v>
      </c>
      <c r="J180" s="155">
        <v>1600</v>
      </c>
      <c r="K180" s="155">
        <v>204100</v>
      </c>
      <c r="L180" s="155">
        <v>1275.625</v>
      </c>
      <c r="M180" s="155">
        <v>284.28369102207057</v>
      </c>
      <c r="N180" s="156">
        <v>15</v>
      </c>
      <c r="O180" s="156">
        <v>459</v>
      </c>
      <c r="P180" s="156">
        <v>2.8687499999999999</v>
      </c>
      <c r="Q180" s="156">
        <v>4.1529286097567164</v>
      </c>
      <c r="R180" s="158">
        <v>0.62407862407862413</v>
      </c>
      <c r="S180" s="158">
        <v>21</v>
      </c>
      <c r="T180" s="158">
        <v>576</v>
      </c>
      <c r="U180" s="158">
        <v>3.6</v>
      </c>
      <c r="V180" s="158">
        <v>5.4023055874670174</v>
      </c>
      <c r="W180" s="158">
        <v>0.52825552825552835</v>
      </c>
      <c r="X180" s="158">
        <v>1.1523341523341526</v>
      </c>
      <c r="Y180" s="159">
        <v>34</v>
      </c>
      <c r="Z180" s="159">
        <v>66</v>
      </c>
      <c r="AA180" s="159">
        <v>60</v>
      </c>
      <c r="AB180" s="159">
        <v>87</v>
      </c>
      <c r="AC180" s="159">
        <v>73</v>
      </c>
      <c r="AD180" s="157">
        <v>20.350000000000001</v>
      </c>
    </row>
    <row r="181" spans="1:30" s="154" customFormat="1" ht="11.35">
      <c r="A181" s="152">
        <v>168</v>
      </c>
      <c r="B181" s="152">
        <v>9</v>
      </c>
      <c r="C181" s="152">
        <v>81</v>
      </c>
      <c r="D181" s="153">
        <v>0.50624999999999998</v>
      </c>
      <c r="E181" s="153">
        <v>1.5860907799568569</v>
      </c>
      <c r="F181" s="155">
        <v>803.14200000000017</v>
      </c>
      <c r="G181" s="155">
        <v>2030.1645000000003</v>
      </c>
      <c r="H181" s="155">
        <v>12.688528125000001</v>
      </c>
      <c r="I181" s="155">
        <v>77.221310180293045</v>
      </c>
      <c r="J181" s="155">
        <v>1600</v>
      </c>
      <c r="K181" s="155">
        <v>208100</v>
      </c>
      <c r="L181" s="155">
        <v>1300.625</v>
      </c>
      <c r="M181" s="155">
        <v>270.62631178237422</v>
      </c>
      <c r="N181" s="156">
        <v>15</v>
      </c>
      <c r="O181" s="156">
        <v>495</v>
      </c>
      <c r="P181" s="156">
        <v>3.09375</v>
      </c>
      <c r="Q181" s="156">
        <v>4.4816844247468905</v>
      </c>
      <c r="R181" s="158">
        <v>0.59259259259259256</v>
      </c>
      <c r="S181" s="158">
        <v>18</v>
      </c>
      <c r="T181" s="158">
        <v>534</v>
      </c>
      <c r="U181" s="158">
        <v>3.3374999999999999</v>
      </c>
      <c r="V181" s="158">
        <v>4.7700421263121413</v>
      </c>
      <c r="W181" s="158">
        <v>0.56049382716049378</v>
      </c>
      <c r="X181" s="158">
        <v>1.1530864197530863</v>
      </c>
      <c r="Y181" s="159">
        <v>26</v>
      </c>
      <c r="Z181" s="159">
        <v>71</v>
      </c>
      <c r="AA181" s="159">
        <v>63</v>
      </c>
      <c r="AB181" s="159">
        <v>79</v>
      </c>
      <c r="AC181" s="159">
        <v>81</v>
      </c>
      <c r="AD181" s="157">
        <v>20.25</v>
      </c>
    </row>
    <row r="182" spans="1:30" s="154" customFormat="1" ht="11.35">
      <c r="A182" s="152">
        <v>169</v>
      </c>
      <c r="B182" s="152">
        <v>9</v>
      </c>
      <c r="C182" s="152">
        <v>42</v>
      </c>
      <c r="D182" s="153">
        <v>0.26250000000000001</v>
      </c>
      <c r="E182" s="153">
        <v>1.1842121813957318</v>
      </c>
      <c r="F182" s="155">
        <v>130.88240000000002</v>
      </c>
      <c r="G182" s="155">
        <v>569.63590000000011</v>
      </c>
      <c r="H182" s="155">
        <v>3.5602243750000007</v>
      </c>
      <c r="I182" s="155">
        <v>16.460842476532026</v>
      </c>
      <c r="J182" s="155">
        <v>1600</v>
      </c>
      <c r="K182" s="155">
        <v>204100</v>
      </c>
      <c r="L182" s="155">
        <v>1275.625</v>
      </c>
      <c r="M182" s="155">
        <v>284.28369102207057</v>
      </c>
      <c r="N182" s="156">
        <v>15</v>
      </c>
      <c r="O182" s="156">
        <v>474</v>
      </c>
      <c r="P182" s="156">
        <v>2.9624999999999999</v>
      </c>
      <c r="Q182" s="156">
        <v>4.242473913374174</v>
      </c>
      <c r="R182" s="158">
        <v>0.6089108910891089</v>
      </c>
      <c r="S182" s="158">
        <v>18</v>
      </c>
      <c r="T182" s="158">
        <v>537</v>
      </c>
      <c r="U182" s="158">
        <v>3.3562500000000002</v>
      </c>
      <c r="V182" s="158">
        <v>4.7627312007466935</v>
      </c>
      <c r="W182" s="158">
        <v>0.55693069306930698</v>
      </c>
      <c r="X182" s="158">
        <v>1.1658415841584158</v>
      </c>
      <c r="Y182" s="159">
        <v>34</v>
      </c>
      <c r="Z182" s="159">
        <v>66</v>
      </c>
      <c r="AA182" s="159">
        <v>60</v>
      </c>
      <c r="AB182" s="159">
        <v>78</v>
      </c>
      <c r="AC182" s="159">
        <v>82</v>
      </c>
      <c r="AD182" s="157">
        <v>20.2</v>
      </c>
    </row>
    <row r="183" spans="1:30" s="154" customFormat="1" ht="11.35">
      <c r="A183" s="152">
        <v>170</v>
      </c>
      <c r="B183" s="152">
        <v>12</v>
      </c>
      <c r="C183" s="152">
        <v>75</v>
      </c>
      <c r="D183" s="153">
        <v>0.46875</v>
      </c>
      <c r="E183" s="153">
        <v>1.700617257528505</v>
      </c>
      <c r="F183" s="155">
        <v>535.42800000000011</v>
      </c>
      <c r="G183" s="155">
        <v>1563.1523000000004</v>
      </c>
      <c r="H183" s="155">
        <v>9.7697018750000026</v>
      </c>
      <c r="I183" s="155">
        <v>50.662374519503125</v>
      </c>
      <c r="J183" s="155">
        <v>1600</v>
      </c>
      <c r="K183" s="155">
        <v>208250</v>
      </c>
      <c r="L183" s="155">
        <v>1301.5625</v>
      </c>
      <c r="M183" s="155">
        <v>255.28513316258054</v>
      </c>
      <c r="N183" s="156">
        <v>18</v>
      </c>
      <c r="O183" s="156">
        <v>537</v>
      </c>
      <c r="P183" s="156">
        <v>3.3562500000000002</v>
      </c>
      <c r="Q183" s="156">
        <v>4.678798527440283</v>
      </c>
      <c r="R183" s="158">
        <v>0.56763285024154586</v>
      </c>
      <c r="S183" s="158">
        <v>18</v>
      </c>
      <c r="T183" s="158">
        <v>540</v>
      </c>
      <c r="U183" s="158">
        <v>3.375</v>
      </c>
      <c r="V183" s="158">
        <v>5.0216512356072149</v>
      </c>
      <c r="W183" s="158">
        <v>0.56521739130434778</v>
      </c>
      <c r="X183" s="158">
        <v>1.1328502415458936</v>
      </c>
      <c r="Y183" s="159">
        <v>21</v>
      </c>
      <c r="Z183" s="159">
        <v>80</v>
      </c>
      <c r="AA183" s="159">
        <v>59</v>
      </c>
      <c r="AB183" s="159">
        <v>81</v>
      </c>
      <c r="AC183" s="159">
        <v>79</v>
      </c>
      <c r="AD183" s="157">
        <v>20.7</v>
      </c>
    </row>
    <row r="184" spans="1:30" s="154" customFormat="1" ht="11.35">
      <c r="A184" s="152">
        <v>171</v>
      </c>
      <c r="B184" s="152">
        <v>6</v>
      </c>
      <c r="C184" s="152">
        <v>45</v>
      </c>
      <c r="D184" s="153">
        <v>0.28125</v>
      </c>
      <c r="E184" s="153">
        <v>1.0531287616807572</v>
      </c>
      <c r="F184" s="155">
        <v>535.42800000000011</v>
      </c>
      <c r="G184" s="155">
        <v>1771.3743000000002</v>
      </c>
      <c r="H184" s="155">
        <v>11.071089375000001</v>
      </c>
      <c r="I184" s="155">
        <v>64.276833337162856</v>
      </c>
      <c r="J184" s="155">
        <v>1600</v>
      </c>
      <c r="K184" s="155">
        <v>200950</v>
      </c>
      <c r="L184" s="155">
        <v>1255.9375</v>
      </c>
      <c r="M184" s="155">
        <v>277.7589943858959</v>
      </c>
      <c r="N184" s="156">
        <v>18</v>
      </c>
      <c r="O184" s="156">
        <v>474</v>
      </c>
      <c r="P184" s="156">
        <v>2.9624999999999999</v>
      </c>
      <c r="Q184" s="156">
        <v>4.5762409390323269</v>
      </c>
      <c r="R184" s="158">
        <v>0.60301507537688437</v>
      </c>
      <c r="S184" s="158">
        <v>24</v>
      </c>
      <c r="T184" s="158">
        <v>555</v>
      </c>
      <c r="U184" s="158">
        <v>3.46875</v>
      </c>
      <c r="V184" s="158">
        <v>4.8120941387300391</v>
      </c>
      <c r="W184" s="158">
        <v>0.53517587939698485</v>
      </c>
      <c r="X184" s="158">
        <v>1.1381909547738691</v>
      </c>
      <c r="Y184" s="159">
        <v>35</v>
      </c>
      <c r="Z184" s="159">
        <v>72</v>
      </c>
      <c r="AA184" s="159">
        <v>53</v>
      </c>
      <c r="AB184" s="159">
        <v>79</v>
      </c>
      <c r="AC184" s="159">
        <v>81</v>
      </c>
      <c r="AD184" s="157">
        <v>19.899999999999999</v>
      </c>
    </row>
    <row r="185" spans="1:30" s="154" customFormat="1" ht="11.35">
      <c r="A185" s="152">
        <v>172</v>
      </c>
      <c r="B185" s="152">
        <v>9</v>
      </c>
      <c r="C185" s="152">
        <v>51</v>
      </c>
      <c r="D185" s="153">
        <v>0.31874999999999998</v>
      </c>
      <c r="E185" s="153">
        <v>1.3287904132195381</v>
      </c>
      <c r="F185" s="155">
        <v>803.14200000000017</v>
      </c>
      <c r="G185" s="155">
        <v>1261.2304000000004</v>
      </c>
      <c r="H185" s="155">
        <v>7.882690000000002</v>
      </c>
      <c r="I185" s="155">
        <v>65.171245463145112</v>
      </c>
      <c r="J185" s="155">
        <v>1600</v>
      </c>
      <c r="K185" s="155">
        <v>203250</v>
      </c>
      <c r="L185" s="155">
        <v>1270.3125</v>
      </c>
      <c r="M185" s="155">
        <v>278.94099345594344</v>
      </c>
      <c r="N185" s="156">
        <v>18</v>
      </c>
      <c r="O185" s="156">
        <v>516</v>
      </c>
      <c r="P185" s="156">
        <v>3.2250000000000001</v>
      </c>
      <c r="Q185" s="156">
        <v>4.6323310078229225</v>
      </c>
      <c r="R185" s="158">
        <v>0.58252427184466027</v>
      </c>
      <c r="S185" s="158">
        <v>18</v>
      </c>
      <c r="T185" s="158">
        <v>540</v>
      </c>
      <c r="U185" s="158">
        <v>3.375</v>
      </c>
      <c r="V185" s="158">
        <v>4.7672229960784946</v>
      </c>
      <c r="W185" s="158">
        <v>0.56310679611650494</v>
      </c>
      <c r="X185" s="158">
        <v>1.1456310679611652</v>
      </c>
      <c r="Y185" s="159">
        <v>33</v>
      </c>
      <c r="Z185" s="159">
        <v>70</v>
      </c>
      <c r="AA185" s="159">
        <v>57</v>
      </c>
      <c r="AB185" s="159">
        <v>88</v>
      </c>
      <c r="AC185" s="159">
        <v>72</v>
      </c>
      <c r="AD185" s="157">
        <v>20.6</v>
      </c>
    </row>
    <row r="186" spans="1:30" s="154" customFormat="1" ht="11.35">
      <c r="A186" s="152">
        <v>173</v>
      </c>
      <c r="B186" s="152">
        <v>9</v>
      </c>
      <c r="C186" s="152">
        <v>30</v>
      </c>
      <c r="D186" s="153">
        <v>0.1875</v>
      </c>
      <c r="E186" s="153">
        <v>0.99171092866708688</v>
      </c>
      <c r="F186" s="155">
        <v>535.42800000000011</v>
      </c>
      <c r="G186" s="155">
        <v>990.54180000000019</v>
      </c>
      <c r="H186" s="155">
        <v>6.190886250000001</v>
      </c>
      <c r="I186" s="155">
        <v>48.323436355414394</v>
      </c>
      <c r="J186" s="155">
        <v>1600</v>
      </c>
      <c r="K186" s="155">
        <v>200750</v>
      </c>
      <c r="L186" s="155">
        <v>1254.6875</v>
      </c>
      <c r="M186" s="155">
        <v>264.91940598353051</v>
      </c>
      <c r="N186" s="156">
        <v>15</v>
      </c>
      <c r="O186" s="156">
        <v>558</v>
      </c>
      <c r="P186" s="156">
        <v>3.4874999999999998</v>
      </c>
      <c r="Q186" s="156">
        <v>4.8160991809507738</v>
      </c>
      <c r="R186" s="158">
        <v>0.55924170616113744</v>
      </c>
      <c r="S186" s="158">
        <v>18</v>
      </c>
      <c r="T186" s="158">
        <v>612</v>
      </c>
      <c r="U186" s="158">
        <v>3.8250000000000002</v>
      </c>
      <c r="V186" s="158">
        <v>5.1901575938555666</v>
      </c>
      <c r="W186" s="158">
        <v>0.5165876777251186</v>
      </c>
      <c r="X186" s="158">
        <v>1.075829383886256</v>
      </c>
      <c r="Y186" s="159">
        <v>31</v>
      </c>
      <c r="Z186" s="159">
        <v>80</v>
      </c>
      <c r="AA186" s="159">
        <v>49</v>
      </c>
      <c r="AB186" s="159">
        <v>80</v>
      </c>
      <c r="AC186" s="159">
        <v>80</v>
      </c>
      <c r="AD186" s="157">
        <v>21.1</v>
      </c>
    </row>
    <row r="187" spans="1:30" s="154" customFormat="1" ht="11.35">
      <c r="A187" s="152">
        <v>174</v>
      </c>
      <c r="B187" s="152">
        <v>12</v>
      </c>
      <c r="C187" s="152">
        <v>141</v>
      </c>
      <c r="D187" s="153">
        <v>0.88124999999999998</v>
      </c>
      <c r="E187" s="153">
        <v>2.3212766900346269</v>
      </c>
      <c r="F187" s="155">
        <v>535.42800000000011</v>
      </c>
      <c r="G187" s="155">
        <v>2101.5549000000005</v>
      </c>
      <c r="H187" s="155">
        <v>13.134718125000003</v>
      </c>
      <c r="I187" s="155">
        <v>53.605181897967654</v>
      </c>
      <c r="J187" s="155">
        <v>1600</v>
      </c>
      <c r="K187" s="155">
        <v>199950</v>
      </c>
      <c r="L187" s="155">
        <v>1249.6875</v>
      </c>
      <c r="M187" s="155">
        <v>286.18598402582575</v>
      </c>
      <c r="N187" s="156">
        <v>18</v>
      </c>
      <c r="O187" s="156">
        <v>495</v>
      </c>
      <c r="P187" s="156">
        <v>3.09375</v>
      </c>
      <c r="Q187" s="156">
        <v>4.7988427260573943</v>
      </c>
      <c r="R187" s="158">
        <v>0.58438287153652391</v>
      </c>
      <c r="S187" s="158">
        <v>18</v>
      </c>
      <c r="T187" s="158">
        <v>519</v>
      </c>
      <c r="U187" s="158">
        <v>3.2437499999999999</v>
      </c>
      <c r="V187" s="158">
        <v>4.852214530403268</v>
      </c>
      <c r="W187" s="158">
        <v>0.5642317380352645</v>
      </c>
      <c r="X187" s="158">
        <v>1.1486146095717884</v>
      </c>
      <c r="Y187" s="159">
        <v>39</v>
      </c>
      <c r="Z187" s="159">
        <v>67</v>
      </c>
      <c r="AA187" s="159">
        <v>54</v>
      </c>
      <c r="AB187" s="159">
        <v>81</v>
      </c>
      <c r="AC187" s="159">
        <v>79</v>
      </c>
      <c r="AD187" s="157">
        <v>19.850000000000001</v>
      </c>
    </row>
    <row r="188" spans="1:30" s="154" customFormat="1" ht="11.35">
      <c r="A188" s="152">
        <v>175</v>
      </c>
      <c r="B188" s="152">
        <v>6</v>
      </c>
      <c r="C188" s="152">
        <v>36</v>
      </c>
      <c r="D188" s="153">
        <v>0.22500000000000001</v>
      </c>
      <c r="E188" s="153">
        <v>0.98383155484152207</v>
      </c>
      <c r="F188" s="155">
        <v>535.42800000000011</v>
      </c>
      <c r="G188" s="155">
        <v>977.15610000000027</v>
      </c>
      <c r="H188" s="155">
        <v>6.1072256250000017</v>
      </c>
      <c r="I188" s="155">
        <v>47.513320074202525</v>
      </c>
      <c r="J188" s="155">
        <v>1600</v>
      </c>
      <c r="K188" s="155">
        <v>194800</v>
      </c>
      <c r="L188" s="155">
        <v>1217.5</v>
      </c>
      <c r="M188" s="155">
        <v>293.22539466334035</v>
      </c>
      <c r="N188" s="156">
        <v>15</v>
      </c>
      <c r="O188" s="156">
        <v>486</v>
      </c>
      <c r="P188" s="156">
        <v>3.0375000000000001</v>
      </c>
      <c r="Q188" s="156">
        <v>4.2557951610515969</v>
      </c>
      <c r="R188" s="158">
        <v>0.59296482412060303</v>
      </c>
      <c r="S188" s="158">
        <v>18</v>
      </c>
      <c r="T188" s="158">
        <v>522</v>
      </c>
      <c r="U188" s="158">
        <v>3.2625000000000002</v>
      </c>
      <c r="V188" s="158">
        <v>4.5688134787681562</v>
      </c>
      <c r="W188" s="158">
        <v>0.56281407035175879</v>
      </c>
      <c r="X188" s="158">
        <v>1.1557788944723617</v>
      </c>
      <c r="Y188" s="159">
        <v>48</v>
      </c>
      <c r="Z188" s="159">
        <v>63</v>
      </c>
      <c r="AA188" s="159">
        <v>49</v>
      </c>
      <c r="AB188" s="159">
        <v>82</v>
      </c>
      <c r="AC188" s="159">
        <v>78</v>
      </c>
      <c r="AD188" s="157">
        <v>19.899999999999999</v>
      </c>
    </row>
    <row r="189" spans="1:30" s="154" customFormat="1" ht="11.35">
      <c r="A189" s="152">
        <v>176</v>
      </c>
      <c r="B189" s="152">
        <v>9</v>
      </c>
      <c r="C189" s="152">
        <v>75</v>
      </c>
      <c r="D189" s="153">
        <v>0.46875</v>
      </c>
      <c r="E189" s="153">
        <v>1.4490156059943227</v>
      </c>
      <c r="F189" s="155">
        <v>535.42800000000011</v>
      </c>
      <c r="G189" s="155">
        <v>1850.2012000000004</v>
      </c>
      <c r="H189" s="155">
        <v>11.563757500000003</v>
      </c>
      <c r="I189" s="155">
        <v>56.997087568856479</v>
      </c>
      <c r="J189" s="155">
        <v>1600</v>
      </c>
      <c r="K189" s="155">
        <v>198700</v>
      </c>
      <c r="L189" s="155">
        <v>1241.875</v>
      </c>
      <c r="M189" s="155">
        <v>301.71874007626297</v>
      </c>
      <c r="N189" s="156">
        <v>15</v>
      </c>
      <c r="O189" s="156">
        <v>474</v>
      </c>
      <c r="P189" s="156">
        <v>2.9624999999999999</v>
      </c>
      <c r="Q189" s="156">
        <v>4.3479012503757337</v>
      </c>
      <c r="R189" s="158">
        <v>0.6089108910891089</v>
      </c>
      <c r="S189" s="158">
        <v>18</v>
      </c>
      <c r="T189" s="158">
        <v>567</v>
      </c>
      <c r="U189" s="158">
        <v>3.5437500000000002</v>
      </c>
      <c r="V189" s="158">
        <v>5.0678998106282682</v>
      </c>
      <c r="W189" s="158">
        <v>0.53217821782178221</v>
      </c>
      <c r="X189" s="158">
        <v>1.141089108910891</v>
      </c>
      <c r="Y189" s="159">
        <v>46</v>
      </c>
      <c r="Z189" s="159">
        <v>57</v>
      </c>
      <c r="AA189" s="159">
        <v>57</v>
      </c>
      <c r="AB189" s="159">
        <v>84</v>
      </c>
      <c r="AC189" s="159">
        <v>76</v>
      </c>
      <c r="AD189" s="157">
        <v>20.2</v>
      </c>
    </row>
    <row r="190" spans="1:30" s="154" customFormat="1" ht="11.35">
      <c r="A190" s="152">
        <v>177</v>
      </c>
      <c r="B190" s="152">
        <v>18</v>
      </c>
      <c r="C190" s="152">
        <v>153</v>
      </c>
      <c r="D190" s="153">
        <v>0.95625000000000004</v>
      </c>
      <c r="E190" s="153">
        <v>2.7821236967739127</v>
      </c>
      <c r="F190" s="155">
        <v>803.14200000000017</v>
      </c>
      <c r="G190" s="155">
        <v>2715.8098000000005</v>
      </c>
      <c r="H190" s="155">
        <v>16.973811250000004</v>
      </c>
      <c r="I190" s="155">
        <v>75.052228751184501</v>
      </c>
      <c r="J190" s="155">
        <v>1600</v>
      </c>
      <c r="K190" s="155">
        <v>204700</v>
      </c>
      <c r="L190" s="155">
        <v>1279.375</v>
      </c>
      <c r="M190" s="155">
        <v>274.11306371297451</v>
      </c>
      <c r="N190" s="156">
        <v>18</v>
      </c>
      <c r="O190" s="156">
        <v>429</v>
      </c>
      <c r="P190" s="156">
        <v>2.6812499999999999</v>
      </c>
      <c r="Q190" s="156">
        <v>4.2238792194353003</v>
      </c>
      <c r="R190" s="158">
        <v>0.62857142857142856</v>
      </c>
      <c r="S190" s="158">
        <v>15</v>
      </c>
      <c r="T190" s="158">
        <v>459</v>
      </c>
      <c r="U190" s="158">
        <v>2.8687499999999999</v>
      </c>
      <c r="V190" s="158">
        <v>4.5683101413071565</v>
      </c>
      <c r="W190" s="158">
        <v>0.60259740259740258</v>
      </c>
      <c r="X190" s="158">
        <v>1.2311688311688311</v>
      </c>
      <c r="Y190" s="159">
        <v>30</v>
      </c>
      <c r="Z190" s="159">
        <v>72</v>
      </c>
      <c r="AA190" s="159">
        <v>58</v>
      </c>
      <c r="AB190" s="159">
        <v>79</v>
      </c>
      <c r="AC190" s="159">
        <v>81</v>
      </c>
      <c r="AD190" s="157">
        <v>19.25</v>
      </c>
    </row>
    <row r="191" spans="1:30" s="154" customFormat="1" ht="11.35">
      <c r="A191" s="152">
        <v>178</v>
      </c>
      <c r="B191" s="152">
        <v>12</v>
      </c>
      <c r="C191" s="152">
        <v>84</v>
      </c>
      <c r="D191" s="153">
        <v>0.52500000000000002</v>
      </c>
      <c r="E191" s="153">
        <v>1.9196108096115103</v>
      </c>
      <c r="F191" s="155">
        <v>535.42800000000011</v>
      </c>
      <c r="G191" s="155">
        <v>1753.5267000000003</v>
      </c>
      <c r="H191" s="155">
        <v>10.959541875000003</v>
      </c>
      <c r="I191" s="155">
        <v>55.024315804237517</v>
      </c>
      <c r="J191" s="155">
        <v>1600</v>
      </c>
      <c r="K191" s="155">
        <v>202000</v>
      </c>
      <c r="L191" s="155">
        <v>1262.5</v>
      </c>
      <c r="M191" s="155">
        <v>272.13343009190345</v>
      </c>
      <c r="N191" s="156">
        <v>18</v>
      </c>
      <c r="O191" s="156">
        <v>489</v>
      </c>
      <c r="P191" s="156">
        <v>3.0562499999999999</v>
      </c>
      <c r="Q191" s="156">
        <v>4.4187235628095474</v>
      </c>
      <c r="R191" s="158">
        <v>0.59950859950859947</v>
      </c>
      <c r="S191" s="158">
        <v>18</v>
      </c>
      <c r="T191" s="158">
        <v>549</v>
      </c>
      <c r="U191" s="158">
        <v>3.4312499999999999</v>
      </c>
      <c r="V191" s="158">
        <v>5.1342013580405723</v>
      </c>
      <c r="W191" s="158">
        <v>0.55036855036855037</v>
      </c>
      <c r="X191" s="158">
        <v>1.1498771498771498</v>
      </c>
      <c r="Y191" s="159">
        <v>32</v>
      </c>
      <c r="Z191" s="159">
        <v>75</v>
      </c>
      <c r="AA191" s="159">
        <v>53</v>
      </c>
      <c r="AB191" s="159">
        <v>86</v>
      </c>
      <c r="AC191" s="159">
        <v>74</v>
      </c>
      <c r="AD191" s="157">
        <v>20.350000000000001</v>
      </c>
    </row>
    <row r="192" spans="1:30" s="154" customFormat="1" ht="11.35">
      <c r="A192" s="152">
        <v>179</v>
      </c>
      <c r="B192" s="152">
        <v>12</v>
      </c>
      <c r="C192" s="152">
        <v>108</v>
      </c>
      <c r="D192" s="153">
        <v>0.67500000000000004</v>
      </c>
      <c r="E192" s="153">
        <v>2.2558101084273514</v>
      </c>
      <c r="F192" s="155">
        <v>1070.8560000000002</v>
      </c>
      <c r="G192" s="155">
        <v>4131.7194000000009</v>
      </c>
      <c r="H192" s="155">
        <v>25.823246250000004</v>
      </c>
      <c r="I192" s="155">
        <v>120.57311116123276</v>
      </c>
      <c r="J192" s="155">
        <v>1600</v>
      </c>
      <c r="K192" s="155">
        <v>206200</v>
      </c>
      <c r="L192" s="155">
        <v>1288.75</v>
      </c>
      <c r="M192" s="155">
        <v>272.07275663994801</v>
      </c>
      <c r="N192" s="156">
        <v>18</v>
      </c>
      <c r="O192" s="156">
        <v>519</v>
      </c>
      <c r="P192" s="156">
        <v>3.2437499999999999</v>
      </c>
      <c r="Q192" s="156">
        <v>4.86386609563076</v>
      </c>
      <c r="R192" s="158">
        <v>0.58313253012048194</v>
      </c>
      <c r="S192" s="158">
        <v>18</v>
      </c>
      <c r="T192" s="158">
        <v>525</v>
      </c>
      <c r="U192" s="158">
        <v>3.28125</v>
      </c>
      <c r="V192" s="158">
        <v>4.7320290633726856</v>
      </c>
      <c r="W192" s="158">
        <v>0.57831325301204817</v>
      </c>
      <c r="X192" s="158">
        <v>1.16144578313253</v>
      </c>
      <c r="Y192" s="159">
        <v>28</v>
      </c>
      <c r="Z192" s="159">
        <v>72</v>
      </c>
      <c r="AA192" s="159">
        <v>60</v>
      </c>
      <c r="AB192" s="159">
        <v>85</v>
      </c>
      <c r="AC192" s="159">
        <v>75</v>
      </c>
      <c r="AD192" s="157">
        <v>20.75</v>
      </c>
    </row>
    <row r="193" spans="1:30" s="154" customFormat="1" ht="11.35">
      <c r="A193" s="152">
        <v>180</v>
      </c>
      <c r="B193" s="152">
        <v>6</v>
      </c>
      <c r="C193" s="152">
        <v>24</v>
      </c>
      <c r="D193" s="153">
        <v>0.15</v>
      </c>
      <c r="E193" s="153">
        <v>0.73715414020074144</v>
      </c>
      <c r="F193" s="155">
        <v>267.71400000000006</v>
      </c>
      <c r="G193" s="155">
        <v>511.63120000000009</v>
      </c>
      <c r="H193" s="155">
        <v>3.1976950000000004</v>
      </c>
      <c r="I193" s="155">
        <v>22.731249254576522</v>
      </c>
      <c r="J193" s="155">
        <v>1600</v>
      </c>
      <c r="K193" s="155">
        <v>201700</v>
      </c>
      <c r="L193" s="155">
        <v>1260.625</v>
      </c>
      <c r="M193" s="155">
        <v>277.19322665905884</v>
      </c>
      <c r="N193" s="156">
        <v>18</v>
      </c>
      <c r="O193" s="156">
        <v>495</v>
      </c>
      <c r="P193" s="156">
        <v>3.09375</v>
      </c>
      <c r="Q193" s="156">
        <v>4.5068736810962973</v>
      </c>
      <c r="R193" s="158">
        <v>0.58852867830423938</v>
      </c>
      <c r="S193" s="158">
        <v>18</v>
      </c>
      <c r="T193" s="158">
        <v>555</v>
      </c>
      <c r="U193" s="158">
        <v>3.46875</v>
      </c>
      <c r="V193" s="158">
        <v>4.8937411895388054</v>
      </c>
      <c r="W193" s="158">
        <v>0.53865336658354113</v>
      </c>
      <c r="X193" s="158">
        <v>1.1271820448877805</v>
      </c>
      <c r="Y193" s="159">
        <v>34</v>
      </c>
      <c r="Z193" s="159">
        <v>72</v>
      </c>
      <c r="AA193" s="159">
        <v>54</v>
      </c>
      <c r="AB193" s="159">
        <v>82</v>
      </c>
      <c r="AC193" s="159">
        <v>78</v>
      </c>
      <c r="AD193" s="157">
        <v>20.05</v>
      </c>
    </row>
    <row r="194" spans="1:30" s="154" customFormat="1" ht="11.35">
      <c r="A194" s="152">
        <v>181</v>
      </c>
      <c r="B194" s="152">
        <v>12</v>
      </c>
      <c r="C194" s="152">
        <v>159</v>
      </c>
      <c r="D194" s="153">
        <v>0.99375000000000002</v>
      </c>
      <c r="E194" s="153">
        <v>2.5562769581546623</v>
      </c>
      <c r="F194" s="155">
        <v>267.71400000000006</v>
      </c>
      <c r="G194" s="155">
        <v>2764.8907000000008</v>
      </c>
      <c r="H194" s="155">
        <v>17.280566875000005</v>
      </c>
      <c r="I194" s="155">
        <v>53.277335967122802</v>
      </c>
      <c r="J194" s="155">
        <v>1600</v>
      </c>
      <c r="K194" s="155">
        <v>205450</v>
      </c>
      <c r="L194" s="155">
        <v>1284.0625</v>
      </c>
      <c r="M194" s="155">
        <v>273.13529459032458</v>
      </c>
      <c r="N194" s="156">
        <v>18</v>
      </c>
      <c r="O194" s="156">
        <v>432</v>
      </c>
      <c r="P194" s="156">
        <v>2.7</v>
      </c>
      <c r="Q194" s="156">
        <v>4.3895244079856628</v>
      </c>
      <c r="R194" s="158">
        <v>0.63727959697733005</v>
      </c>
      <c r="S194" s="158">
        <v>18</v>
      </c>
      <c r="T194" s="158">
        <v>501</v>
      </c>
      <c r="U194" s="158">
        <v>3.1312500000000001</v>
      </c>
      <c r="V194" s="158">
        <v>4.762434073232594</v>
      </c>
      <c r="W194" s="158">
        <v>0.57934508816120911</v>
      </c>
      <c r="X194" s="158">
        <v>1.2166246851385392</v>
      </c>
      <c r="Y194" s="159">
        <v>29</v>
      </c>
      <c r="Z194" s="159">
        <v>72</v>
      </c>
      <c r="AA194" s="159">
        <v>59</v>
      </c>
      <c r="AB194" s="159">
        <v>79</v>
      </c>
      <c r="AC194" s="159">
        <v>81</v>
      </c>
      <c r="AD194" s="157">
        <v>19.850000000000001</v>
      </c>
    </row>
    <row r="195" spans="1:30" s="154" customFormat="1" ht="11.35">
      <c r="A195" s="152">
        <v>182</v>
      </c>
      <c r="B195" s="152">
        <v>9</v>
      </c>
      <c r="C195" s="152">
        <v>54</v>
      </c>
      <c r="D195" s="153">
        <v>0.33750000000000002</v>
      </c>
      <c r="E195" s="153">
        <v>1.3025736498208256</v>
      </c>
      <c r="F195" s="155">
        <v>803.14200000000017</v>
      </c>
      <c r="G195" s="155">
        <v>2729.1955000000003</v>
      </c>
      <c r="H195" s="155">
        <v>17.057471875000001</v>
      </c>
      <c r="I195" s="155">
        <v>91.841298088960542</v>
      </c>
      <c r="J195" s="155">
        <v>1600</v>
      </c>
      <c r="K195" s="155">
        <v>200750</v>
      </c>
      <c r="L195" s="155">
        <v>1254.6875</v>
      </c>
      <c r="M195" s="155">
        <v>288.77298841214008</v>
      </c>
      <c r="N195" s="156">
        <v>18</v>
      </c>
      <c r="O195" s="156">
        <v>474</v>
      </c>
      <c r="P195" s="156">
        <v>2.9624999999999999</v>
      </c>
      <c r="Q195" s="156">
        <v>4.5638551231284348</v>
      </c>
      <c r="R195" s="158">
        <v>0.59898477157360408</v>
      </c>
      <c r="S195" s="158">
        <v>15</v>
      </c>
      <c r="T195" s="158">
        <v>501</v>
      </c>
      <c r="U195" s="158">
        <v>3.1312500000000001</v>
      </c>
      <c r="V195" s="158">
        <v>4.7026312385767328</v>
      </c>
      <c r="W195" s="158">
        <v>0.57614213197969544</v>
      </c>
      <c r="X195" s="158">
        <v>1.1751269035532994</v>
      </c>
      <c r="Y195" s="159">
        <v>39</v>
      </c>
      <c r="Z195" s="159">
        <v>65</v>
      </c>
      <c r="AA195" s="159">
        <v>56</v>
      </c>
      <c r="AB195" s="159">
        <v>76</v>
      </c>
      <c r="AC195" s="159">
        <v>84</v>
      </c>
      <c r="AD195" s="157">
        <v>19.7</v>
      </c>
    </row>
    <row r="196" spans="1:30" s="154" customFormat="1" ht="11.35">
      <c r="A196" s="152">
        <v>183</v>
      </c>
      <c r="B196" s="152">
        <v>12</v>
      </c>
      <c r="C196" s="152">
        <v>69</v>
      </c>
      <c r="D196" s="153">
        <v>0.43125000000000002</v>
      </c>
      <c r="E196" s="153">
        <v>1.7433498983062832</v>
      </c>
      <c r="F196" s="155">
        <v>803.14200000000017</v>
      </c>
      <c r="G196" s="155">
        <v>1668.7506000000003</v>
      </c>
      <c r="H196" s="155">
        <v>10.429691250000001</v>
      </c>
      <c r="I196" s="155">
        <v>67.679368195624562</v>
      </c>
      <c r="J196" s="155">
        <v>1600</v>
      </c>
      <c r="K196" s="155">
        <v>203650</v>
      </c>
      <c r="L196" s="155">
        <v>1272.8125</v>
      </c>
      <c r="M196" s="155">
        <v>280.09695508034895</v>
      </c>
      <c r="N196" s="156">
        <v>18</v>
      </c>
      <c r="O196" s="156">
        <v>516</v>
      </c>
      <c r="P196" s="156">
        <v>3.2250000000000001</v>
      </c>
      <c r="Q196" s="156">
        <v>4.4579799131064259</v>
      </c>
      <c r="R196" s="158">
        <v>0.58454106280193241</v>
      </c>
      <c r="S196" s="158">
        <v>21</v>
      </c>
      <c r="T196" s="158">
        <v>540</v>
      </c>
      <c r="U196" s="158">
        <v>3.375</v>
      </c>
      <c r="V196" s="158">
        <v>4.7672229960784946</v>
      </c>
      <c r="W196" s="158">
        <v>0.56521739130434778</v>
      </c>
      <c r="X196" s="158">
        <v>1.1497584541062802</v>
      </c>
      <c r="Y196" s="159">
        <v>33</v>
      </c>
      <c r="Z196" s="159">
        <v>69</v>
      </c>
      <c r="AA196" s="159">
        <v>58</v>
      </c>
      <c r="AB196" s="159">
        <v>76</v>
      </c>
      <c r="AC196" s="159">
        <v>84</v>
      </c>
      <c r="AD196" s="157">
        <v>20.7</v>
      </c>
    </row>
    <row r="197" spans="1:30" s="154" customFormat="1" ht="11.35">
      <c r="A197" s="152">
        <v>184</v>
      </c>
      <c r="B197" s="152">
        <v>12</v>
      </c>
      <c r="C197" s="152">
        <v>84</v>
      </c>
      <c r="D197" s="153">
        <v>0.52500000000000002</v>
      </c>
      <c r="E197" s="153">
        <v>1.7007212676357872</v>
      </c>
      <c r="F197" s="155">
        <v>535.42800000000011</v>
      </c>
      <c r="G197" s="155">
        <v>1399.5493000000004</v>
      </c>
      <c r="H197" s="155">
        <v>8.7471831250000029</v>
      </c>
      <c r="I197" s="155">
        <v>48.672116793935977</v>
      </c>
      <c r="J197" s="155">
        <v>1600</v>
      </c>
      <c r="K197" s="155">
        <v>204000</v>
      </c>
      <c r="L197" s="155">
        <v>1275</v>
      </c>
      <c r="M197" s="155">
        <v>278.1339435704275</v>
      </c>
      <c r="N197" s="156">
        <v>18</v>
      </c>
      <c r="O197" s="156">
        <v>489</v>
      </c>
      <c r="P197" s="156">
        <v>3.0562499999999999</v>
      </c>
      <c r="Q197" s="156">
        <v>4.5325473907127112</v>
      </c>
      <c r="R197" s="158">
        <v>0.59351620947630923</v>
      </c>
      <c r="S197" s="158">
        <v>15</v>
      </c>
      <c r="T197" s="158">
        <v>561</v>
      </c>
      <c r="U197" s="158">
        <v>3.5062500000000001</v>
      </c>
      <c r="V197" s="158">
        <v>4.9360652919139687</v>
      </c>
      <c r="W197" s="158">
        <v>0.53366583541147139</v>
      </c>
      <c r="X197" s="158">
        <v>1.1271820448877805</v>
      </c>
      <c r="Y197" s="159">
        <v>32</v>
      </c>
      <c r="Z197" s="159">
        <v>70</v>
      </c>
      <c r="AA197" s="159">
        <v>58</v>
      </c>
      <c r="AB197" s="159">
        <v>74</v>
      </c>
      <c r="AC197" s="159">
        <v>86</v>
      </c>
      <c r="AD197" s="157">
        <v>20.05</v>
      </c>
    </row>
    <row r="198" spans="1:30" s="154" customFormat="1" ht="11.35">
      <c r="A198" s="152">
        <v>185</v>
      </c>
      <c r="B198" s="152">
        <v>12</v>
      </c>
      <c r="C198" s="152">
        <v>51</v>
      </c>
      <c r="D198" s="153">
        <v>0.31874999999999998</v>
      </c>
      <c r="E198" s="153">
        <v>1.3287904132195381</v>
      </c>
      <c r="F198" s="155">
        <v>267.71400000000006</v>
      </c>
      <c r="G198" s="155">
        <v>899.81650000000002</v>
      </c>
      <c r="H198" s="155">
        <v>5.6238531250000001</v>
      </c>
      <c r="I198" s="155">
        <v>28.635846920733172</v>
      </c>
      <c r="J198" s="155">
        <v>1600</v>
      </c>
      <c r="K198" s="155">
        <v>203500</v>
      </c>
      <c r="L198" s="155">
        <v>1271.875</v>
      </c>
      <c r="M198" s="155">
        <v>270.66697842098722</v>
      </c>
      <c r="N198" s="156">
        <v>18</v>
      </c>
      <c r="O198" s="156">
        <v>456</v>
      </c>
      <c r="P198" s="156">
        <v>2.85</v>
      </c>
      <c r="Q198" s="156">
        <v>4.1862307989272152</v>
      </c>
      <c r="R198" s="158">
        <v>0.61809045226130654</v>
      </c>
      <c r="S198" s="158">
        <v>15</v>
      </c>
      <c r="T198" s="158">
        <v>501</v>
      </c>
      <c r="U198" s="158">
        <v>3.1312500000000001</v>
      </c>
      <c r="V198" s="158">
        <v>4.5434615055957268</v>
      </c>
      <c r="W198" s="158">
        <v>0.58040201005025127</v>
      </c>
      <c r="X198" s="158">
        <v>1.1984924623115578</v>
      </c>
      <c r="Y198" s="159">
        <v>30</v>
      </c>
      <c r="Z198" s="159">
        <v>75</v>
      </c>
      <c r="AA198" s="159">
        <v>55</v>
      </c>
      <c r="AB198" s="159">
        <v>81</v>
      </c>
      <c r="AC198" s="159">
        <v>79</v>
      </c>
      <c r="AD198" s="157">
        <v>19.899999999999999</v>
      </c>
    </row>
    <row r="199" spans="1:30" s="154" customFormat="1" ht="11.35">
      <c r="A199" s="152">
        <v>186</v>
      </c>
      <c r="B199" s="152">
        <v>12</v>
      </c>
      <c r="C199" s="152">
        <v>99</v>
      </c>
      <c r="D199" s="153">
        <v>0.61875000000000002</v>
      </c>
      <c r="E199" s="153">
        <v>1.7834736616745401</v>
      </c>
      <c r="F199" s="155">
        <v>267.71400000000006</v>
      </c>
      <c r="G199" s="155">
        <v>1725.2680000000003</v>
      </c>
      <c r="H199" s="155">
        <v>10.782925000000002</v>
      </c>
      <c r="I199" s="155">
        <v>41.088125372908841</v>
      </c>
      <c r="J199" s="155">
        <v>1600</v>
      </c>
      <c r="K199" s="155">
        <v>200100</v>
      </c>
      <c r="L199" s="155">
        <v>1250.625</v>
      </c>
      <c r="M199" s="155">
        <v>271.90149784122536</v>
      </c>
      <c r="N199" s="156">
        <v>18</v>
      </c>
      <c r="O199" s="156">
        <v>468</v>
      </c>
      <c r="P199" s="156">
        <v>2.9249999999999998</v>
      </c>
      <c r="Q199" s="156">
        <v>4.6004511673743727</v>
      </c>
      <c r="R199" s="158">
        <v>0.61097256857855364</v>
      </c>
      <c r="S199" s="158">
        <v>18</v>
      </c>
      <c r="T199" s="158">
        <v>534</v>
      </c>
      <c r="U199" s="158">
        <v>3.3374999999999999</v>
      </c>
      <c r="V199" s="158">
        <v>5.1467612090902595</v>
      </c>
      <c r="W199" s="158">
        <v>0.55610972568578554</v>
      </c>
      <c r="X199" s="158">
        <v>1.1670822942643393</v>
      </c>
      <c r="Y199" s="159">
        <v>34</v>
      </c>
      <c r="Z199" s="159">
        <v>76</v>
      </c>
      <c r="AA199" s="159">
        <v>50</v>
      </c>
      <c r="AB199" s="159">
        <v>81</v>
      </c>
      <c r="AC199" s="159">
        <v>79</v>
      </c>
      <c r="AD199" s="157">
        <v>20.05</v>
      </c>
    </row>
    <row r="200" spans="1:30" s="154" customFormat="1" ht="11.35">
      <c r="A200" s="152">
        <v>187</v>
      </c>
      <c r="B200" s="152">
        <v>21</v>
      </c>
      <c r="C200" s="152">
        <v>168</v>
      </c>
      <c r="D200" s="153">
        <v>1.05</v>
      </c>
      <c r="E200" s="153">
        <v>3.334213720215828</v>
      </c>
      <c r="F200" s="155">
        <v>1873.9980000000003</v>
      </c>
      <c r="G200" s="155">
        <v>6612.5358000000015</v>
      </c>
      <c r="H200" s="155">
        <v>41.328348750000011</v>
      </c>
      <c r="I200" s="155">
        <v>205.34311389307356</v>
      </c>
      <c r="J200" s="155">
        <v>1600</v>
      </c>
      <c r="K200" s="155">
        <v>199150</v>
      </c>
      <c r="L200" s="155">
        <v>1244.6875</v>
      </c>
      <c r="M200" s="155">
        <v>283.48665154425453</v>
      </c>
      <c r="N200" s="156">
        <v>18</v>
      </c>
      <c r="O200" s="156">
        <v>510</v>
      </c>
      <c r="P200" s="156">
        <v>3.1875</v>
      </c>
      <c r="Q200" s="156">
        <v>4.7307205562294712</v>
      </c>
      <c r="R200" s="158">
        <v>0.59330143540669855</v>
      </c>
      <c r="S200" s="158">
        <v>18</v>
      </c>
      <c r="T200" s="158">
        <v>582</v>
      </c>
      <c r="U200" s="158">
        <v>3.6375000000000002</v>
      </c>
      <c r="V200" s="158">
        <v>5.1730889279620715</v>
      </c>
      <c r="W200" s="158">
        <v>0.53588516746411485</v>
      </c>
      <c r="X200" s="158">
        <v>1.1291866028708135</v>
      </c>
      <c r="Y200" s="159">
        <v>39</v>
      </c>
      <c r="Z200" s="159">
        <v>69</v>
      </c>
      <c r="AA200" s="159">
        <v>52</v>
      </c>
      <c r="AB200" s="159">
        <v>82</v>
      </c>
      <c r="AC200" s="159">
        <v>78</v>
      </c>
      <c r="AD200" s="157">
        <v>20.9</v>
      </c>
    </row>
    <row r="201" spans="1:30" s="154" customFormat="1" ht="11.35">
      <c r="A201" s="152">
        <v>188</v>
      </c>
      <c r="B201" s="152">
        <v>6</v>
      </c>
      <c r="C201" s="152">
        <v>21</v>
      </c>
      <c r="D201" s="153">
        <v>0.13125000000000001</v>
      </c>
      <c r="E201" s="153">
        <v>0.70149772387640263</v>
      </c>
      <c r="F201" s="155">
        <v>267.71400000000006</v>
      </c>
      <c r="G201" s="155">
        <v>438.75350000000009</v>
      </c>
      <c r="H201" s="155">
        <v>2.7422093750000007</v>
      </c>
      <c r="I201" s="155">
        <v>22.585328707401146</v>
      </c>
      <c r="J201" s="155">
        <v>1600</v>
      </c>
      <c r="K201" s="155">
        <v>199650</v>
      </c>
      <c r="L201" s="155">
        <v>1247.8125</v>
      </c>
      <c r="M201" s="155">
        <v>267.25643557918409</v>
      </c>
      <c r="N201" s="156">
        <v>15</v>
      </c>
      <c r="O201" s="156">
        <v>537</v>
      </c>
      <c r="P201" s="156">
        <v>3.3562500000000002</v>
      </c>
      <c r="Q201" s="156">
        <v>4.4810528791412825</v>
      </c>
      <c r="R201" s="158">
        <v>0.56341463414634152</v>
      </c>
      <c r="S201" s="158">
        <v>15</v>
      </c>
      <c r="T201" s="158">
        <v>555</v>
      </c>
      <c r="U201" s="158">
        <v>3.46875</v>
      </c>
      <c r="V201" s="158">
        <v>4.6444961340949185</v>
      </c>
      <c r="W201" s="158">
        <v>0.54878048780487809</v>
      </c>
      <c r="X201" s="158">
        <v>1.1121951219512196</v>
      </c>
      <c r="Y201" s="159">
        <v>33</v>
      </c>
      <c r="Z201" s="159">
        <v>79</v>
      </c>
      <c r="AA201" s="159">
        <v>48</v>
      </c>
      <c r="AB201" s="159">
        <v>84</v>
      </c>
      <c r="AC201" s="159">
        <v>76</v>
      </c>
      <c r="AD201" s="157">
        <v>20.5</v>
      </c>
    </row>
    <row r="202" spans="1:30" s="154" customFormat="1" ht="11.35">
      <c r="A202" s="152">
        <v>189</v>
      </c>
      <c r="B202" s="152">
        <v>6</v>
      </c>
      <c r="C202" s="152">
        <v>36</v>
      </c>
      <c r="D202" s="153">
        <v>0.22500000000000001</v>
      </c>
      <c r="E202" s="153">
        <v>0.92450904870210737</v>
      </c>
      <c r="F202" s="155">
        <v>267.71400000000006</v>
      </c>
      <c r="G202" s="155">
        <v>682.67070000000012</v>
      </c>
      <c r="H202" s="155">
        <v>4.2666918750000011</v>
      </c>
      <c r="I202" s="155">
        <v>25.320731516241917</v>
      </c>
      <c r="J202" s="155">
        <v>1600</v>
      </c>
      <c r="K202" s="155">
        <v>205400</v>
      </c>
      <c r="L202" s="155">
        <v>1283.75</v>
      </c>
      <c r="M202" s="155">
        <v>269.96098017604334</v>
      </c>
      <c r="N202" s="156">
        <v>15</v>
      </c>
      <c r="O202" s="156">
        <v>474</v>
      </c>
      <c r="P202" s="156">
        <v>2.9624999999999999</v>
      </c>
      <c r="Q202" s="156">
        <v>4.1887652974332585</v>
      </c>
      <c r="R202" s="158">
        <v>0.6098765432098765</v>
      </c>
      <c r="S202" s="158">
        <v>18</v>
      </c>
      <c r="T202" s="158">
        <v>576</v>
      </c>
      <c r="U202" s="158">
        <v>3.6</v>
      </c>
      <c r="V202" s="158">
        <v>5.1115850659841753</v>
      </c>
      <c r="W202" s="158">
        <v>0.52592592592592591</v>
      </c>
      <c r="X202" s="158">
        <v>1.1358024691358024</v>
      </c>
      <c r="Y202" s="159">
        <v>28</v>
      </c>
      <c r="Z202" s="159">
        <v>74</v>
      </c>
      <c r="AA202" s="159">
        <v>58</v>
      </c>
      <c r="AB202" s="159">
        <v>81</v>
      </c>
      <c r="AC202" s="159">
        <v>79</v>
      </c>
      <c r="AD202" s="157">
        <v>20.25</v>
      </c>
    </row>
    <row r="203" spans="1:30" s="154" customFormat="1" ht="11.35">
      <c r="A203" s="152">
        <v>190</v>
      </c>
      <c r="B203" s="152">
        <v>6</v>
      </c>
      <c r="C203" s="152">
        <v>48</v>
      </c>
      <c r="D203" s="153">
        <v>0.3</v>
      </c>
      <c r="E203" s="153">
        <v>1.1260215487733292</v>
      </c>
      <c r="F203" s="155">
        <v>535.42800000000011</v>
      </c>
      <c r="G203" s="155">
        <v>1838.3028000000002</v>
      </c>
      <c r="H203" s="155">
        <v>11.489392500000001</v>
      </c>
      <c r="I203" s="155">
        <v>66.664704124920675</v>
      </c>
      <c r="J203" s="155">
        <v>1600</v>
      </c>
      <c r="K203" s="155">
        <v>200250</v>
      </c>
      <c r="L203" s="155">
        <v>1251.5625</v>
      </c>
      <c r="M203" s="155">
        <v>281.36135112282278</v>
      </c>
      <c r="N203" s="156">
        <v>15</v>
      </c>
      <c r="O203" s="156">
        <v>465</v>
      </c>
      <c r="P203" s="156">
        <v>2.90625</v>
      </c>
      <c r="Q203" s="156">
        <v>4.221533410932885</v>
      </c>
      <c r="R203" s="158">
        <v>0.61346633416458851</v>
      </c>
      <c r="S203" s="158">
        <v>18</v>
      </c>
      <c r="T203" s="158">
        <v>519</v>
      </c>
      <c r="U203" s="158">
        <v>3.2437499999999999</v>
      </c>
      <c r="V203" s="158">
        <v>4.7817089587340771</v>
      </c>
      <c r="W203" s="158">
        <v>0.5685785536159601</v>
      </c>
      <c r="X203" s="158">
        <v>1.1820448877805485</v>
      </c>
      <c r="Y203" s="159">
        <v>37</v>
      </c>
      <c r="Z203" s="159">
        <v>70</v>
      </c>
      <c r="AA203" s="159">
        <v>53</v>
      </c>
      <c r="AB203" s="159">
        <v>85</v>
      </c>
      <c r="AC203" s="159">
        <v>75</v>
      </c>
      <c r="AD203" s="157">
        <v>20.05</v>
      </c>
    </row>
    <row r="204" spans="1:30" s="154" customFormat="1" ht="11.35">
      <c r="A204" s="152">
        <v>191</v>
      </c>
      <c r="B204" s="152">
        <v>6</v>
      </c>
      <c r="C204" s="152">
        <v>30</v>
      </c>
      <c r="D204" s="153">
        <v>0.1875</v>
      </c>
      <c r="E204" s="153">
        <v>0.93288960701034962</v>
      </c>
      <c r="F204" s="155">
        <v>130.88240000000002</v>
      </c>
      <c r="G204" s="155">
        <v>328.69330000000008</v>
      </c>
      <c r="H204" s="155">
        <v>2.0543331250000003</v>
      </c>
      <c r="I204" s="155">
        <v>13.254486158642688</v>
      </c>
      <c r="J204" s="155">
        <v>1600</v>
      </c>
      <c r="K204" s="155">
        <v>206650</v>
      </c>
      <c r="L204" s="155">
        <v>1291.5625</v>
      </c>
      <c r="M204" s="155">
        <v>276.21782233838297</v>
      </c>
      <c r="N204" s="156">
        <v>18</v>
      </c>
      <c r="O204" s="156">
        <v>639</v>
      </c>
      <c r="P204" s="156">
        <v>3.9937499999999999</v>
      </c>
      <c r="Q204" s="156">
        <v>5.4224050397489059</v>
      </c>
      <c r="R204" s="158">
        <v>0.51258581235697942</v>
      </c>
      <c r="S204" s="158">
        <v>18</v>
      </c>
      <c r="T204" s="158">
        <v>582</v>
      </c>
      <c r="U204" s="158">
        <v>3.6375000000000002</v>
      </c>
      <c r="V204" s="158">
        <v>4.8336965814487609</v>
      </c>
      <c r="W204" s="158">
        <v>0.55606407322654472</v>
      </c>
      <c r="X204" s="158">
        <v>1.068649885583524</v>
      </c>
      <c r="Y204" s="159">
        <v>29</v>
      </c>
      <c r="Z204" s="159">
        <v>69</v>
      </c>
      <c r="AA204" s="159">
        <v>62</v>
      </c>
      <c r="AB204" s="159">
        <v>82</v>
      </c>
      <c r="AC204" s="159">
        <v>78</v>
      </c>
      <c r="AD204" s="157">
        <v>21.85</v>
      </c>
    </row>
    <row r="205" spans="1:30" s="154" customFormat="1" ht="11.35">
      <c r="A205" s="152">
        <v>192</v>
      </c>
      <c r="B205" s="152">
        <v>9</v>
      </c>
      <c r="C205" s="152">
        <v>57</v>
      </c>
      <c r="D205" s="153">
        <v>0.35625000000000001</v>
      </c>
      <c r="E205" s="153">
        <v>1.319171051892416</v>
      </c>
      <c r="F205" s="155">
        <v>535.42800000000011</v>
      </c>
      <c r="G205" s="155">
        <v>2216.0770000000007</v>
      </c>
      <c r="H205" s="155">
        <v>13.850481250000005</v>
      </c>
      <c r="I205" s="155">
        <v>69.899256259738237</v>
      </c>
      <c r="J205" s="155">
        <v>1600</v>
      </c>
      <c r="K205" s="155">
        <v>202000</v>
      </c>
      <c r="L205" s="155">
        <v>1262.5</v>
      </c>
      <c r="M205" s="155">
        <v>272.13343009190345</v>
      </c>
      <c r="N205" s="156">
        <v>15</v>
      </c>
      <c r="O205" s="156">
        <v>486</v>
      </c>
      <c r="P205" s="156">
        <v>3.0375000000000001</v>
      </c>
      <c r="Q205" s="156">
        <v>4.4508320188901038</v>
      </c>
      <c r="R205" s="158">
        <v>0.59600997506234421</v>
      </c>
      <c r="S205" s="158">
        <v>18</v>
      </c>
      <c r="T205" s="158">
        <v>525</v>
      </c>
      <c r="U205" s="158">
        <v>3.28125</v>
      </c>
      <c r="V205" s="158">
        <v>4.8501726287114657</v>
      </c>
      <c r="W205" s="158">
        <v>0.56359102244389025</v>
      </c>
      <c r="X205" s="158">
        <v>1.1596009975062345</v>
      </c>
      <c r="Y205" s="159">
        <v>32</v>
      </c>
      <c r="Z205" s="159">
        <v>75</v>
      </c>
      <c r="AA205" s="159">
        <v>53</v>
      </c>
      <c r="AB205" s="159">
        <v>76</v>
      </c>
      <c r="AC205" s="159">
        <v>84</v>
      </c>
      <c r="AD205" s="157">
        <v>20.05</v>
      </c>
    </row>
    <row r="206" spans="1:30" s="154" customFormat="1" ht="11.35">
      <c r="A206" s="152">
        <v>193</v>
      </c>
      <c r="B206" s="152">
        <v>6</v>
      </c>
      <c r="C206" s="152">
        <v>48</v>
      </c>
      <c r="D206" s="153">
        <v>0.3</v>
      </c>
      <c r="E206" s="153">
        <v>1.1260215487733292</v>
      </c>
      <c r="F206" s="155">
        <v>535.42800000000011</v>
      </c>
      <c r="G206" s="155">
        <v>1335.5954000000002</v>
      </c>
      <c r="H206" s="155">
        <v>8.3474712500000017</v>
      </c>
      <c r="I206" s="155">
        <v>49.392137748360369</v>
      </c>
      <c r="J206" s="155">
        <v>1600</v>
      </c>
      <c r="K206" s="155">
        <v>201650</v>
      </c>
      <c r="L206" s="155">
        <v>1260.3125</v>
      </c>
      <c r="M206" s="155">
        <v>274.03902278013129</v>
      </c>
      <c r="N206" s="156">
        <v>18</v>
      </c>
      <c r="O206" s="156">
        <v>555</v>
      </c>
      <c r="P206" s="156">
        <v>3.46875</v>
      </c>
      <c r="Q206" s="156">
        <v>4.6688070675454414</v>
      </c>
      <c r="R206" s="158">
        <v>0.56057007125890734</v>
      </c>
      <c r="S206" s="158">
        <v>18</v>
      </c>
      <c r="T206" s="158">
        <v>588</v>
      </c>
      <c r="U206" s="158">
        <v>3.6749999999999998</v>
      </c>
      <c r="V206" s="158">
        <v>5.0351594005234084</v>
      </c>
      <c r="W206" s="158">
        <v>0.53444180522565321</v>
      </c>
      <c r="X206" s="158">
        <v>1.0950118764845604</v>
      </c>
      <c r="Y206" s="159">
        <v>33</v>
      </c>
      <c r="Z206" s="159">
        <v>74</v>
      </c>
      <c r="AA206" s="159">
        <v>53</v>
      </c>
      <c r="AB206" s="159">
        <v>69</v>
      </c>
      <c r="AC206" s="159">
        <v>91</v>
      </c>
      <c r="AD206" s="157">
        <v>21.05</v>
      </c>
    </row>
    <row r="207" spans="1:30" s="154" customFormat="1" ht="11.35">
      <c r="A207" s="152">
        <v>194</v>
      </c>
      <c r="B207" s="152">
        <v>6</v>
      </c>
      <c r="C207" s="152">
        <v>51</v>
      </c>
      <c r="D207" s="153">
        <v>0.31874999999999998</v>
      </c>
      <c r="E207" s="153">
        <v>1.1457983127867251</v>
      </c>
      <c r="F207" s="155">
        <v>267.71400000000006</v>
      </c>
      <c r="G207" s="155">
        <v>1372.7779</v>
      </c>
      <c r="H207" s="155">
        <v>8.5798618750000006</v>
      </c>
      <c r="I207" s="155">
        <v>39.842234061846717</v>
      </c>
      <c r="J207" s="155">
        <v>1600</v>
      </c>
      <c r="K207" s="155">
        <v>206350</v>
      </c>
      <c r="L207" s="155">
        <v>1289.6875</v>
      </c>
      <c r="M207" s="155">
        <v>281.39906950939746</v>
      </c>
      <c r="N207" s="156">
        <v>15</v>
      </c>
      <c r="O207" s="156">
        <v>504</v>
      </c>
      <c r="P207" s="156">
        <v>3.15</v>
      </c>
      <c r="Q207" s="156">
        <v>4.4864576100518834</v>
      </c>
      <c r="R207" s="158">
        <v>0.59223300970873782</v>
      </c>
      <c r="S207" s="158">
        <v>18</v>
      </c>
      <c r="T207" s="158">
        <v>534</v>
      </c>
      <c r="U207" s="158">
        <v>3.3374999999999999</v>
      </c>
      <c r="V207" s="158">
        <v>4.6620203734286871</v>
      </c>
      <c r="W207" s="158">
        <v>0.56796116504854366</v>
      </c>
      <c r="X207" s="158">
        <v>1.1601941747572815</v>
      </c>
      <c r="Y207" s="159">
        <v>31</v>
      </c>
      <c r="Z207" s="159">
        <v>66</v>
      </c>
      <c r="AA207" s="159">
        <v>63</v>
      </c>
      <c r="AB207" s="159">
        <v>83</v>
      </c>
      <c r="AC207" s="159">
        <v>77</v>
      </c>
      <c r="AD207" s="157">
        <v>20.6</v>
      </c>
    </row>
    <row r="208" spans="1:30" s="154" customFormat="1" ht="11.35">
      <c r="A208" s="152">
        <v>195</v>
      </c>
      <c r="B208" s="152">
        <v>6</v>
      </c>
      <c r="C208" s="152">
        <v>39</v>
      </c>
      <c r="D208" s="153">
        <v>0.24374999999999999</v>
      </c>
      <c r="E208" s="153">
        <v>0.94998758681065909</v>
      </c>
      <c r="F208" s="155">
        <v>267.71400000000006</v>
      </c>
      <c r="G208" s="155">
        <v>713.90400000000011</v>
      </c>
      <c r="H208" s="155">
        <v>4.4619000000000009</v>
      </c>
      <c r="I208" s="155">
        <v>25.583583013471159</v>
      </c>
      <c r="J208" s="155">
        <v>1600</v>
      </c>
      <c r="K208" s="155">
        <v>203850</v>
      </c>
      <c r="L208" s="155">
        <v>1274.0625</v>
      </c>
      <c r="M208" s="155">
        <v>268.64274955187688</v>
      </c>
      <c r="N208" s="156">
        <v>18</v>
      </c>
      <c r="O208" s="156">
        <v>498</v>
      </c>
      <c r="P208" s="156">
        <v>3.1124999999999998</v>
      </c>
      <c r="Q208" s="156">
        <v>4.3725667087697486</v>
      </c>
      <c r="R208" s="158">
        <v>0.59413202933985321</v>
      </c>
      <c r="S208" s="158">
        <v>18</v>
      </c>
      <c r="T208" s="158">
        <v>552</v>
      </c>
      <c r="U208" s="158">
        <v>3.45</v>
      </c>
      <c r="V208" s="158">
        <v>4.7487833595802638</v>
      </c>
      <c r="W208" s="158">
        <v>0.55012224938875309</v>
      </c>
      <c r="X208" s="158">
        <v>1.1442542787286063</v>
      </c>
      <c r="Y208" s="159">
        <v>29</v>
      </c>
      <c r="Z208" s="159">
        <v>76</v>
      </c>
      <c r="AA208" s="159">
        <v>55</v>
      </c>
      <c r="AB208" s="159">
        <v>77</v>
      </c>
      <c r="AC208" s="159">
        <v>83</v>
      </c>
      <c r="AD208" s="157">
        <v>20.45</v>
      </c>
    </row>
    <row r="209" spans="1:30" s="154" customFormat="1" ht="11.35">
      <c r="A209" s="152">
        <v>196</v>
      </c>
      <c r="B209" s="152">
        <v>12</v>
      </c>
      <c r="C209" s="152">
        <v>72</v>
      </c>
      <c r="D209" s="153">
        <v>0.45</v>
      </c>
      <c r="E209" s="153">
        <v>1.7222188408704211</v>
      </c>
      <c r="F209" s="155">
        <v>133.85700000000003</v>
      </c>
      <c r="G209" s="155">
        <v>716.87860000000012</v>
      </c>
      <c r="H209" s="155">
        <v>4.4804912500000009</v>
      </c>
      <c r="I209" s="155">
        <v>20.350480219201817</v>
      </c>
      <c r="J209" s="155">
        <v>1600</v>
      </c>
      <c r="K209" s="155">
        <v>205100</v>
      </c>
      <c r="L209" s="155">
        <v>1281.875</v>
      </c>
      <c r="M209" s="155">
        <v>275.2064690899013</v>
      </c>
      <c r="N209" s="156">
        <v>18</v>
      </c>
      <c r="O209" s="156">
        <v>537</v>
      </c>
      <c r="P209" s="156">
        <v>3.3562500000000002</v>
      </c>
      <c r="Q209" s="156">
        <v>4.845210142063471</v>
      </c>
      <c r="R209" s="158">
        <v>0.57482185273159148</v>
      </c>
      <c r="S209" s="158">
        <v>21</v>
      </c>
      <c r="T209" s="158">
        <v>579</v>
      </c>
      <c r="U209" s="158">
        <v>3.6187499999999999</v>
      </c>
      <c r="V209" s="158">
        <v>5.2567678748986086</v>
      </c>
      <c r="W209" s="158">
        <v>0.54156769596199528</v>
      </c>
      <c r="X209" s="158">
        <v>1.1163895486935869</v>
      </c>
      <c r="Y209" s="159">
        <v>30</v>
      </c>
      <c r="Z209" s="159">
        <v>71</v>
      </c>
      <c r="AA209" s="159">
        <v>59</v>
      </c>
      <c r="AB209" s="159">
        <v>74</v>
      </c>
      <c r="AC209" s="159">
        <v>86</v>
      </c>
      <c r="AD209" s="157">
        <v>21.05</v>
      </c>
    </row>
    <row r="210" spans="1:30" s="154" customFormat="1" ht="11.35">
      <c r="A210" s="152">
        <v>197</v>
      </c>
      <c r="B210" s="152">
        <v>9</v>
      </c>
      <c r="C210" s="152">
        <v>57</v>
      </c>
      <c r="D210" s="153">
        <v>0.35625000000000001</v>
      </c>
      <c r="E210" s="153">
        <v>1.319171051892416</v>
      </c>
      <c r="F210" s="155">
        <v>535.42800000000011</v>
      </c>
      <c r="G210" s="155">
        <v>2320.1880000000006</v>
      </c>
      <c r="H210" s="155">
        <v>14.501175000000003</v>
      </c>
      <c r="I210" s="155">
        <v>70.585109207522393</v>
      </c>
      <c r="J210" s="155">
        <v>1600</v>
      </c>
      <c r="K210" s="155">
        <v>204400</v>
      </c>
      <c r="L210" s="155">
        <v>1277.5</v>
      </c>
      <c r="M210" s="155">
        <v>279.2510198288839</v>
      </c>
      <c r="N210" s="156">
        <v>15</v>
      </c>
      <c r="O210" s="156">
        <v>408</v>
      </c>
      <c r="P210" s="156">
        <v>2.5499999999999998</v>
      </c>
      <c r="Q210" s="156">
        <v>3.9266866343685107</v>
      </c>
      <c r="R210" s="158">
        <v>0.653944020356234</v>
      </c>
      <c r="S210" s="158">
        <v>18</v>
      </c>
      <c r="T210" s="158">
        <v>525</v>
      </c>
      <c r="U210" s="158">
        <v>3.28125</v>
      </c>
      <c r="V210" s="158">
        <v>4.7320290633726856</v>
      </c>
      <c r="W210" s="158">
        <v>0.55470737913486001</v>
      </c>
      <c r="X210" s="158">
        <v>1.2086513994910941</v>
      </c>
      <c r="Y210" s="159">
        <v>32</v>
      </c>
      <c r="Z210" s="159">
        <v>69</v>
      </c>
      <c r="AA210" s="159">
        <v>59</v>
      </c>
      <c r="AB210" s="159">
        <v>70</v>
      </c>
      <c r="AC210" s="159">
        <v>90</v>
      </c>
      <c r="AD210" s="157">
        <v>19.649999999999999</v>
      </c>
    </row>
    <row r="211" spans="1:30" s="154" customFormat="1" ht="11.35">
      <c r="A211" s="152">
        <v>198</v>
      </c>
      <c r="B211" s="152">
        <v>9</v>
      </c>
      <c r="C211" s="152">
        <v>33</v>
      </c>
      <c r="D211" s="153">
        <v>0.20624999999999999</v>
      </c>
      <c r="E211" s="153">
        <v>1.0162013060115709</v>
      </c>
      <c r="F211" s="155">
        <v>267.71400000000006</v>
      </c>
      <c r="G211" s="155">
        <v>791.24360000000013</v>
      </c>
      <c r="H211" s="155">
        <v>4.9452725000000006</v>
      </c>
      <c r="I211" s="155">
        <v>30.997241719183311</v>
      </c>
      <c r="J211" s="155">
        <v>1600</v>
      </c>
      <c r="K211" s="155">
        <v>202950</v>
      </c>
      <c r="L211" s="155">
        <v>1268.4375</v>
      </c>
      <c r="M211" s="155">
        <v>283.93140033173438</v>
      </c>
      <c r="N211" s="156">
        <v>15</v>
      </c>
      <c r="O211" s="156">
        <v>510</v>
      </c>
      <c r="P211" s="156">
        <v>3.1875</v>
      </c>
      <c r="Q211" s="156">
        <v>4.5601328183239049</v>
      </c>
      <c r="R211" s="158">
        <v>0.59619952494061756</v>
      </c>
      <c r="S211" s="158">
        <v>21</v>
      </c>
      <c r="T211" s="158">
        <v>597</v>
      </c>
      <c r="U211" s="158">
        <v>3.7312500000000002</v>
      </c>
      <c r="V211" s="158">
        <v>4.9990211305965637</v>
      </c>
      <c r="W211" s="158">
        <v>0.52731591448931125</v>
      </c>
      <c r="X211" s="158">
        <v>1.1235154394299287</v>
      </c>
      <c r="Y211" s="159">
        <v>35</v>
      </c>
      <c r="Z211" s="159">
        <v>67</v>
      </c>
      <c r="AA211" s="159">
        <v>58</v>
      </c>
      <c r="AB211" s="159">
        <v>77</v>
      </c>
      <c r="AC211" s="159">
        <v>83</v>
      </c>
      <c r="AD211" s="157">
        <v>21.05</v>
      </c>
    </row>
    <row r="212" spans="1:30" s="154" customFormat="1" ht="11.35">
      <c r="A212" s="152">
        <v>199</v>
      </c>
      <c r="B212" s="152">
        <v>9</v>
      </c>
      <c r="C212" s="152">
        <v>27</v>
      </c>
      <c r="D212" s="153">
        <v>0.16875000000000001</v>
      </c>
      <c r="E212" s="153">
        <v>0.96623417998228445</v>
      </c>
      <c r="F212" s="155">
        <v>71.390400000000014</v>
      </c>
      <c r="G212" s="155">
        <v>236.48070000000007</v>
      </c>
      <c r="H212" s="155">
        <v>1.4780043750000005</v>
      </c>
      <c r="I212" s="155">
        <v>8.7339135967223882</v>
      </c>
      <c r="J212" s="155">
        <v>1600</v>
      </c>
      <c r="K212" s="155">
        <v>207650</v>
      </c>
      <c r="L212" s="155">
        <v>1297.8125</v>
      </c>
      <c r="M212" s="155">
        <v>290.21499702264759</v>
      </c>
      <c r="N212" s="156">
        <v>18</v>
      </c>
      <c r="O212" s="156">
        <v>531</v>
      </c>
      <c r="P212" s="156">
        <v>3.3187500000000001</v>
      </c>
      <c r="Q212" s="156">
        <v>4.8711341711358704</v>
      </c>
      <c r="R212" s="158">
        <v>0.57756563245823389</v>
      </c>
      <c r="S212" s="158">
        <v>21</v>
      </c>
      <c r="T212" s="158">
        <v>558</v>
      </c>
      <c r="U212" s="158">
        <v>3.4874999999999998</v>
      </c>
      <c r="V212" s="158">
        <v>5.0232008888567572</v>
      </c>
      <c r="W212" s="158">
        <v>0.55608591885441527</v>
      </c>
      <c r="X212" s="158">
        <v>1.1336515513126493</v>
      </c>
      <c r="Y212" s="159">
        <v>33</v>
      </c>
      <c r="Z212" s="159">
        <v>59</v>
      </c>
      <c r="AA212" s="159">
        <v>68</v>
      </c>
      <c r="AB212" s="159">
        <v>80</v>
      </c>
      <c r="AC212" s="159">
        <v>80</v>
      </c>
      <c r="AD212" s="157">
        <v>20.95</v>
      </c>
    </row>
    <row r="213" spans="1:30" s="154" customFormat="1" ht="11.35">
      <c r="A213" s="152">
        <v>200</v>
      </c>
      <c r="B213" s="152">
        <v>9</v>
      </c>
      <c r="C213" s="152">
        <v>90</v>
      </c>
      <c r="D213" s="153">
        <v>0.5625</v>
      </c>
      <c r="E213" s="153">
        <v>1.7863475965917317</v>
      </c>
      <c r="F213" s="155">
        <v>267.71400000000006</v>
      </c>
      <c r="G213" s="155">
        <v>1820.4552000000003</v>
      </c>
      <c r="H213" s="155">
        <v>11.377845000000002</v>
      </c>
      <c r="I213" s="155">
        <v>41.002777889731959</v>
      </c>
      <c r="J213" s="155">
        <v>1600</v>
      </c>
      <c r="K213" s="155">
        <v>200950</v>
      </c>
      <c r="L213" s="155">
        <v>1255.9375</v>
      </c>
      <c r="M213" s="155">
        <v>252.86856624035505</v>
      </c>
      <c r="N213" s="156">
        <v>18</v>
      </c>
      <c r="O213" s="156">
        <v>453</v>
      </c>
      <c r="P213" s="156">
        <v>2.8312499999999998</v>
      </c>
      <c r="Q213" s="156">
        <v>4.1651774068085841</v>
      </c>
      <c r="R213" s="158">
        <v>0.61868686868686862</v>
      </c>
      <c r="S213" s="158">
        <v>15</v>
      </c>
      <c r="T213" s="158">
        <v>501</v>
      </c>
      <c r="U213" s="158">
        <v>3.1312500000000001</v>
      </c>
      <c r="V213" s="158">
        <v>4.5309860853527653</v>
      </c>
      <c r="W213" s="158">
        <v>0.57828282828282829</v>
      </c>
      <c r="X213" s="158">
        <v>1.1969696969696968</v>
      </c>
      <c r="Y213" s="159">
        <v>27</v>
      </c>
      <c r="Z213" s="159">
        <v>87</v>
      </c>
      <c r="AA213" s="159">
        <v>46</v>
      </c>
      <c r="AB213" s="159">
        <v>74</v>
      </c>
      <c r="AC213" s="159">
        <v>86</v>
      </c>
      <c r="AD213" s="157">
        <v>19.8</v>
      </c>
    </row>
    <row r="214" spans="1:30" s="154" customFormat="1" ht="11.35">
      <c r="A214" s="152">
        <v>201</v>
      </c>
      <c r="B214" s="152">
        <v>6</v>
      </c>
      <c r="C214" s="152">
        <v>30</v>
      </c>
      <c r="D214" s="153">
        <v>0.1875</v>
      </c>
      <c r="E214" s="153">
        <v>0.93288960701034962</v>
      </c>
      <c r="F214" s="155">
        <v>89.238000000000014</v>
      </c>
      <c r="G214" s="155">
        <v>197.81090000000003</v>
      </c>
      <c r="H214" s="155">
        <v>1.2363181250000002</v>
      </c>
      <c r="I214" s="155">
        <v>8.2653335819396077</v>
      </c>
      <c r="J214" s="155">
        <v>1600</v>
      </c>
      <c r="K214" s="155">
        <v>201250</v>
      </c>
      <c r="L214" s="155">
        <v>1257.8125</v>
      </c>
      <c r="M214" s="155">
        <v>272.74212455987424</v>
      </c>
      <c r="N214" s="156">
        <v>15</v>
      </c>
      <c r="O214" s="156">
        <v>522</v>
      </c>
      <c r="P214" s="156">
        <v>3.2625000000000002</v>
      </c>
      <c r="Q214" s="156">
        <v>4.5314935686001085</v>
      </c>
      <c r="R214" s="158">
        <v>0.56930693069306937</v>
      </c>
      <c r="S214" s="158">
        <v>18</v>
      </c>
      <c r="T214" s="158">
        <v>546</v>
      </c>
      <c r="U214" s="158">
        <v>3.4125000000000001</v>
      </c>
      <c r="V214" s="158">
        <v>4.6437724579817035</v>
      </c>
      <c r="W214" s="158">
        <v>0.54950495049504955</v>
      </c>
      <c r="X214" s="158">
        <v>1.1188118811881189</v>
      </c>
      <c r="Y214" s="159">
        <v>33</v>
      </c>
      <c r="Z214" s="159">
        <v>75</v>
      </c>
      <c r="AA214" s="159">
        <v>52</v>
      </c>
      <c r="AB214" s="159">
        <v>71</v>
      </c>
      <c r="AC214" s="159">
        <v>89</v>
      </c>
      <c r="AD214" s="157">
        <v>20.2</v>
      </c>
    </row>
    <row r="215" spans="1:30" s="154" customFormat="1" ht="11.35">
      <c r="A215" s="152">
        <v>202</v>
      </c>
      <c r="B215" s="152">
        <v>6</v>
      </c>
      <c r="C215" s="152">
        <v>21</v>
      </c>
      <c r="D215" s="153">
        <v>0.13125000000000001</v>
      </c>
      <c r="E215" s="153">
        <v>0.70149772387640263</v>
      </c>
      <c r="F215" s="155">
        <v>267.71400000000006</v>
      </c>
      <c r="G215" s="155">
        <v>501.2201</v>
      </c>
      <c r="H215" s="155">
        <v>3.1326256250000002</v>
      </c>
      <c r="I215" s="155">
        <v>22.851743820585476</v>
      </c>
      <c r="J215" s="155">
        <v>1600</v>
      </c>
      <c r="K215" s="155">
        <v>203000</v>
      </c>
      <c r="L215" s="155">
        <v>1268.75</v>
      </c>
      <c r="M215" s="155">
        <v>262.95072116464388</v>
      </c>
      <c r="N215" s="156">
        <v>18</v>
      </c>
      <c r="O215" s="156">
        <v>603</v>
      </c>
      <c r="P215" s="156">
        <v>3.7687499999999998</v>
      </c>
      <c r="Q215" s="156">
        <v>5.0497174402549589</v>
      </c>
      <c r="R215" s="158">
        <v>0.54214123006833703</v>
      </c>
      <c r="S215" s="158">
        <v>24</v>
      </c>
      <c r="T215" s="158">
        <v>663</v>
      </c>
      <c r="U215" s="158">
        <v>4.1437499999999998</v>
      </c>
      <c r="V215" s="158">
        <v>5.688835889141548</v>
      </c>
      <c r="W215" s="158">
        <v>0.49658314350797261</v>
      </c>
      <c r="X215" s="158">
        <v>1.0387243735763096</v>
      </c>
      <c r="Y215" s="159">
        <v>28</v>
      </c>
      <c r="Z215" s="159">
        <v>80</v>
      </c>
      <c r="AA215" s="159">
        <v>52</v>
      </c>
      <c r="AB215" s="159">
        <v>97</v>
      </c>
      <c r="AC215" s="159">
        <v>63</v>
      </c>
      <c r="AD215" s="157">
        <v>21.95</v>
      </c>
    </row>
    <row r="216" spans="1:30" s="154" customFormat="1" ht="11.35">
      <c r="A216" s="152">
        <v>203</v>
      </c>
      <c r="B216" s="152">
        <v>9</v>
      </c>
      <c r="C216" s="152">
        <v>54</v>
      </c>
      <c r="D216" s="153">
        <v>0.33750000000000002</v>
      </c>
      <c r="E216" s="153">
        <v>1.2125522746949611</v>
      </c>
      <c r="F216" s="155">
        <v>803.14200000000017</v>
      </c>
      <c r="G216" s="155">
        <v>1293.9510000000002</v>
      </c>
      <c r="H216" s="155">
        <v>8.0871937500000008</v>
      </c>
      <c r="I216" s="155">
        <v>64.469599484440039</v>
      </c>
      <c r="J216" s="155">
        <v>1600</v>
      </c>
      <c r="K216" s="155">
        <v>197200</v>
      </c>
      <c r="L216" s="155">
        <v>1232.5</v>
      </c>
      <c r="M216" s="155">
        <v>279.3861195077252</v>
      </c>
      <c r="N216" s="156">
        <v>18</v>
      </c>
      <c r="O216" s="156">
        <v>498</v>
      </c>
      <c r="P216" s="156">
        <v>3.1124999999999998</v>
      </c>
      <c r="Q216" s="156">
        <v>4.6242286455189188</v>
      </c>
      <c r="R216" s="158">
        <v>0.58706467661691542</v>
      </c>
      <c r="S216" s="158">
        <v>18</v>
      </c>
      <c r="T216" s="158">
        <v>543</v>
      </c>
      <c r="U216" s="158">
        <v>3.3937499999999998</v>
      </c>
      <c r="V216" s="158">
        <v>4.853964048191135</v>
      </c>
      <c r="W216" s="158">
        <v>0.54975124378109452</v>
      </c>
      <c r="X216" s="158">
        <v>1.1368159203980099</v>
      </c>
      <c r="Y216" s="159">
        <v>40</v>
      </c>
      <c r="Z216" s="159">
        <v>72</v>
      </c>
      <c r="AA216" s="159">
        <v>48</v>
      </c>
      <c r="AB216" s="159">
        <v>75</v>
      </c>
      <c r="AC216" s="159">
        <v>85</v>
      </c>
      <c r="AD216" s="157">
        <v>20.100000000000001</v>
      </c>
    </row>
    <row r="217" spans="1:30" s="154" customFormat="1" ht="11.35">
      <c r="A217" s="152">
        <v>204</v>
      </c>
      <c r="B217" s="152">
        <v>6</v>
      </c>
      <c r="C217" s="152">
        <v>69</v>
      </c>
      <c r="D217" s="153">
        <v>0.43125000000000002</v>
      </c>
      <c r="E217" s="153">
        <v>1.3393975694529998</v>
      </c>
      <c r="F217" s="155">
        <v>535.42800000000011</v>
      </c>
      <c r="G217" s="155">
        <v>1824.9171000000003</v>
      </c>
      <c r="H217" s="155">
        <v>11.405731875000003</v>
      </c>
      <c r="I217" s="155">
        <v>63.84334394664004</v>
      </c>
      <c r="J217" s="155">
        <v>1600</v>
      </c>
      <c r="K217" s="155">
        <v>207900</v>
      </c>
      <c r="L217" s="155">
        <v>1299.375</v>
      </c>
      <c r="M217" s="155">
        <v>282.11841819844454</v>
      </c>
      <c r="N217" s="156">
        <v>18</v>
      </c>
      <c r="O217" s="156">
        <v>474</v>
      </c>
      <c r="P217" s="156">
        <v>2.9624999999999999</v>
      </c>
      <c r="Q217" s="156">
        <v>4.4125143647208587</v>
      </c>
      <c r="R217" s="158">
        <v>0.61083743842364535</v>
      </c>
      <c r="S217" s="158">
        <v>18</v>
      </c>
      <c r="T217" s="158">
        <v>501</v>
      </c>
      <c r="U217" s="158">
        <v>3.1312500000000001</v>
      </c>
      <c r="V217" s="158">
        <v>4.7026312385767328</v>
      </c>
      <c r="W217" s="158">
        <v>0.58866995073891626</v>
      </c>
      <c r="X217" s="158">
        <v>1.1995073891625616</v>
      </c>
      <c r="Y217" s="159">
        <v>30</v>
      </c>
      <c r="Z217" s="159">
        <v>64</v>
      </c>
      <c r="AA217" s="159">
        <v>66</v>
      </c>
      <c r="AB217" s="159">
        <v>83</v>
      </c>
      <c r="AC217" s="159">
        <v>77</v>
      </c>
      <c r="AD217" s="157">
        <v>20.3</v>
      </c>
    </row>
    <row r="218" spans="1:30" s="154" customFormat="1" ht="11.35">
      <c r="A218" s="152">
        <v>205</v>
      </c>
      <c r="B218" s="152">
        <v>9</v>
      </c>
      <c r="C218" s="152">
        <v>78</v>
      </c>
      <c r="D218" s="153">
        <v>0.48749999999999999</v>
      </c>
      <c r="E218" s="153">
        <v>1.5741125082659262</v>
      </c>
      <c r="F218" s="155">
        <v>535.42800000000011</v>
      </c>
      <c r="G218" s="155">
        <v>2227.9754000000003</v>
      </c>
      <c r="H218" s="155">
        <v>13.924846250000002</v>
      </c>
      <c r="I218" s="155">
        <v>60.983403682865088</v>
      </c>
      <c r="J218" s="155">
        <v>1600</v>
      </c>
      <c r="K218" s="155">
        <v>204750</v>
      </c>
      <c r="L218" s="155">
        <v>1279.6875</v>
      </c>
      <c r="M218" s="155">
        <v>277.24480446669077</v>
      </c>
      <c r="N218" s="156">
        <v>18</v>
      </c>
      <c r="O218" s="156">
        <v>477</v>
      </c>
      <c r="P218" s="156">
        <v>2.9812500000000002</v>
      </c>
      <c r="Q218" s="156">
        <v>4.3415092802145061</v>
      </c>
      <c r="R218" s="158">
        <v>0.60933660933660938</v>
      </c>
      <c r="S218" s="158">
        <v>18</v>
      </c>
      <c r="T218" s="158">
        <v>534</v>
      </c>
      <c r="U218" s="158">
        <v>3.3374999999999999</v>
      </c>
      <c r="V218" s="158">
        <v>5.1136609490546778</v>
      </c>
      <c r="W218" s="158">
        <v>0.5626535626535627</v>
      </c>
      <c r="X218" s="158">
        <v>1.171990171990172</v>
      </c>
      <c r="Y218" s="159">
        <v>31</v>
      </c>
      <c r="Z218" s="159">
        <v>70</v>
      </c>
      <c r="AA218" s="159">
        <v>59</v>
      </c>
      <c r="AB218" s="159">
        <v>86</v>
      </c>
      <c r="AC218" s="159">
        <v>74</v>
      </c>
      <c r="AD218" s="157">
        <v>20.350000000000001</v>
      </c>
    </row>
    <row r="219" spans="1:30" s="154" customFormat="1" ht="11.35">
      <c r="A219" s="152">
        <v>206</v>
      </c>
      <c r="B219" s="152">
        <v>3</v>
      </c>
      <c r="C219" s="152">
        <v>27</v>
      </c>
      <c r="D219" s="153">
        <v>0.16875000000000001</v>
      </c>
      <c r="E219" s="153">
        <v>0.69338178652658045</v>
      </c>
      <c r="F219" s="155">
        <v>267.71400000000006</v>
      </c>
      <c r="G219" s="155">
        <v>1392.1128000000003</v>
      </c>
      <c r="H219" s="155">
        <v>8.7007050000000028</v>
      </c>
      <c r="I219" s="155">
        <v>46.800726092104085</v>
      </c>
      <c r="J219" s="155">
        <v>1600</v>
      </c>
      <c r="K219" s="155">
        <v>207450</v>
      </c>
      <c r="L219" s="155">
        <v>1296.5625</v>
      </c>
      <c r="M219" s="155">
        <v>278.14083323598413</v>
      </c>
      <c r="N219" s="156">
        <v>18</v>
      </c>
      <c r="O219" s="156">
        <v>561</v>
      </c>
      <c r="P219" s="156">
        <v>3.5062500000000001</v>
      </c>
      <c r="Q219" s="156">
        <v>4.7846674338798296</v>
      </c>
      <c r="R219" s="158">
        <v>0.55155875299760193</v>
      </c>
      <c r="S219" s="158">
        <v>18</v>
      </c>
      <c r="T219" s="158">
        <v>570</v>
      </c>
      <c r="U219" s="158">
        <v>3.5625</v>
      </c>
      <c r="V219" s="158">
        <v>4.9011454186847319</v>
      </c>
      <c r="W219" s="158">
        <v>0.54436450839328543</v>
      </c>
      <c r="X219" s="158">
        <v>1.0959232613908874</v>
      </c>
      <c r="Y219" s="159">
        <v>29</v>
      </c>
      <c r="Z219" s="159">
        <v>67</v>
      </c>
      <c r="AA219" s="159">
        <v>64</v>
      </c>
      <c r="AB219" s="159">
        <v>85</v>
      </c>
      <c r="AC219" s="159">
        <v>75</v>
      </c>
      <c r="AD219" s="157">
        <v>20.85</v>
      </c>
    </row>
    <row r="220" spans="1:30" s="154" customFormat="1" ht="11.35">
      <c r="A220" s="152">
        <v>207</v>
      </c>
      <c r="B220" s="152">
        <v>12</v>
      </c>
      <c r="C220" s="152">
        <v>48</v>
      </c>
      <c r="D220" s="153">
        <v>0.3</v>
      </c>
      <c r="E220" s="153">
        <v>1.2678908351318423</v>
      </c>
      <c r="F220" s="155">
        <v>267.71400000000006</v>
      </c>
      <c r="G220" s="155">
        <v>980.13070000000027</v>
      </c>
      <c r="H220" s="155">
        <v>6.1258168750000017</v>
      </c>
      <c r="I220" s="155">
        <v>32.383980166920111</v>
      </c>
      <c r="J220" s="155">
        <v>1600</v>
      </c>
      <c r="K220" s="155">
        <v>201250</v>
      </c>
      <c r="L220" s="155">
        <v>1257.8125</v>
      </c>
      <c r="M220" s="155">
        <v>272.74212455987424</v>
      </c>
      <c r="N220" s="156">
        <v>18</v>
      </c>
      <c r="O220" s="156">
        <v>525</v>
      </c>
      <c r="P220" s="156">
        <v>3.28125</v>
      </c>
      <c r="Q220" s="156">
        <v>4.6353466622514095</v>
      </c>
      <c r="R220" s="158">
        <v>0.57729468599033817</v>
      </c>
      <c r="S220" s="158">
        <v>18</v>
      </c>
      <c r="T220" s="158">
        <v>531</v>
      </c>
      <c r="U220" s="158">
        <v>3.3187500000000001</v>
      </c>
      <c r="V220" s="158">
        <v>4.7296360903530212</v>
      </c>
      <c r="W220" s="158">
        <v>0.57246376811594202</v>
      </c>
      <c r="X220" s="158">
        <v>1.1497584541062802</v>
      </c>
      <c r="Y220" s="159">
        <v>33</v>
      </c>
      <c r="Z220" s="159">
        <v>75</v>
      </c>
      <c r="AA220" s="159">
        <v>52</v>
      </c>
      <c r="AB220" s="159">
        <v>74</v>
      </c>
      <c r="AC220" s="159">
        <v>86</v>
      </c>
      <c r="AD220" s="157">
        <v>20.7</v>
      </c>
    </row>
    <row r="221" spans="1:30" s="154" customFormat="1" ht="11.35">
      <c r="A221" s="152">
        <v>208</v>
      </c>
      <c r="B221" s="152">
        <v>6</v>
      </c>
      <c r="C221" s="152">
        <v>51</v>
      </c>
      <c r="D221" s="153">
        <v>0.31874999999999998</v>
      </c>
      <c r="E221" s="153">
        <v>1.0423236921634675</v>
      </c>
      <c r="F221" s="155">
        <v>267.71400000000006</v>
      </c>
      <c r="G221" s="155">
        <v>1066.3941000000002</v>
      </c>
      <c r="H221" s="155">
        <v>6.6649631250000017</v>
      </c>
      <c r="I221" s="155">
        <v>32.448185498275848</v>
      </c>
      <c r="J221" s="155">
        <v>1600</v>
      </c>
      <c r="K221" s="155">
        <v>205050</v>
      </c>
      <c r="L221" s="155">
        <v>1281.5625</v>
      </c>
      <c r="M221" s="155">
        <v>272.05379341121852</v>
      </c>
      <c r="N221" s="156">
        <v>18</v>
      </c>
      <c r="O221" s="156">
        <v>471</v>
      </c>
      <c r="P221" s="156">
        <v>2.9437500000000001</v>
      </c>
      <c r="Q221" s="156">
        <v>4.4058949575947102</v>
      </c>
      <c r="R221" s="158">
        <v>0.61234567901234571</v>
      </c>
      <c r="S221" s="158">
        <v>21</v>
      </c>
      <c r="T221" s="158">
        <v>495</v>
      </c>
      <c r="U221" s="158">
        <v>3.09375</v>
      </c>
      <c r="V221" s="158">
        <v>4.7633254001720822</v>
      </c>
      <c r="W221" s="158">
        <v>0.59259259259259256</v>
      </c>
      <c r="X221" s="158">
        <v>1.2049382716049384</v>
      </c>
      <c r="Y221" s="159">
        <v>29</v>
      </c>
      <c r="Z221" s="159">
        <v>73</v>
      </c>
      <c r="AA221" s="159">
        <v>58</v>
      </c>
      <c r="AB221" s="159">
        <v>86</v>
      </c>
      <c r="AC221" s="159">
        <v>74</v>
      </c>
      <c r="AD221" s="157">
        <v>20.25</v>
      </c>
    </row>
    <row r="222" spans="1:30" s="154" customFormat="1" ht="11.35">
      <c r="A222" s="152">
        <v>209</v>
      </c>
      <c r="B222" s="152">
        <v>6</v>
      </c>
      <c r="C222" s="152">
        <v>39</v>
      </c>
      <c r="D222" s="153">
        <v>0.24374999999999999</v>
      </c>
      <c r="E222" s="153">
        <v>0.94998758681065909</v>
      </c>
      <c r="F222" s="155">
        <v>267.71400000000006</v>
      </c>
      <c r="G222" s="155">
        <v>644.00090000000012</v>
      </c>
      <c r="H222" s="155">
        <v>4.0250056250000004</v>
      </c>
      <c r="I222" s="155">
        <v>23.446125363963073</v>
      </c>
      <c r="J222" s="155">
        <v>1600</v>
      </c>
      <c r="K222" s="155">
        <v>199400</v>
      </c>
      <c r="L222" s="155">
        <v>1246.25</v>
      </c>
      <c r="M222" s="155">
        <v>275.49555122022997</v>
      </c>
      <c r="N222" s="156">
        <v>15</v>
      </c>
      <c r="O222" s="156">
        <v>510</v>
      </c>
      <c r="P222" s="156">
        <v>3.1875</v>
      </c>
      <c r="Q222" s="156">
        <v>4.7067294257044834</v>
      </c>
      <c r="R222" s="158">
        <v>0.57605985037406482</v>
      </c>
      <c r="S222" s="158">
        <v>24</v>
      </c>
      <c r="T222" s="158">
        <v>534</v>
      </c>
      <c r="U222" s="158">
        <v>3.3374999999999999</v>
      </c>
      <c r="V222" s="158">
        <v>4.8172743408977343</v>
      </c>
      <c r="W222" s="158">
        <v>0.55610972568578554</v>
      </c>
      <c r="X222" s="158">
        <v>1.1321695760598502</v>
      </c>
      <c r="Y222" s="159">
        <v>36</v>
      </c>
      <c r="Z222" s="159">
        <v>74</v>
      </c>
      <c r="AA222" s="159">
        <v>50</v>
      </c>
      <c r="AB222" s="159">
        <v>81</v>
      </c>
      <c r="AC222" s="159">
        <v>79</v>
      </c>
      <c r="AD222" s="157">
        <v>20.05</v>
      </c>
    </row>
    <row r="223" spans="1:30" s="154" customFormat="1" ht="11.35">
      <c r="A223" s="152">
        <v>210</v>
      </c>
      <c r="B223" s="152">
        <v>9</v>
      </c>
      <c r="C223" s="152">
        <v>90</v>
      </c>
      <c r="D223" s="153">
        <v>0.5625</v>
      </c>
      <c r="E223" s="153">
        <v>1.654753016969545</v>
      </c>
      <c r="F223" s="155">
        <v>267.71400000000006</v>
      </c>
      <c r="G223" s="155">
        <v>1305.8494000000001</v>
      </c>
      <c r="H223" s="155">
        <v>8.1615587500000011</v>
      </c>
      <c r="I223" s="155">
        <v>30.525727450017524</v>
      </c>
      <c r="J223" s="155">
        <v>1600</v>
      </c>
      <c r="K223" s="155">
        <v>204150</v>
      </c>
      <c r="L223" s="155">
        <v>1275.9375</v>
      </c>
      <c r="M223" s="155">
        <v>263.32249848341326</v>
      </c>
      <c r="N223" s="156">
        <v>18</v>
      </c>
      <c r="O223" s="156">
        <v>450</v>
      </c>
      <c r="P223" s="156">
        <v>2.8125</v>
      </c>
      <c r="Q223" s="156">
        <v>4.2915559917340795</v>
      </c>
      <c r="R223" s="158">
        <v>0.62779156327543417</v>
      </c>
      <c r="S223" s="158">
        <v>15</v>
      </c>
      <c r="T223" s="158">
        <v>543</v>
      </c>
      <c r="U223" s="158">
        <v>3.3937499999999998</v>
      </c>
      <c r="V223" s="158">
        <v>4.6636515978806878</v>
      </c>
      <c r="W223" s="158">
        <v>0.5508684863523573</v>
      </c>
      <c r="X223" s="158">
        <v>1.1786600496277915</v>
      </c>
      <c r="Y223" s="159">
        <v>27</v>
      </c>
      <c r="Z223" s="159">
        <v>79</v>
      </c>
      <c r="AA223" s="159">
        <v>54</v>
      </c>
      <c r="AB223" s="159">
        <v>80</v>
      </c>
      <c r="AC223" s="159">
        <v>80</v>
      </c>
      <c r="AD223" s="157">
        <v>20.149999999999999</v>
      </c>
    </row>
    <row r="224" spans="1:30" s="154" customFormat="1" ht="11.35">
      <c r="A224" s="152">
        <v>211</v>
      </c>
      <c r="B224" s="152">
        <v>12</v>
      </c>
      <c r="C224" s="152">
        <v>72</v>
      </c>
      <c r="D224" s="153">
        <v>0.45</v>
      </c>
      <c r="E224" s="153">
        <v>1.6551805464992133</v>
      </c>
      <c r="F224" s="155">
        <v>267.71400000000006</v>
      </c>
      <c r="G224" s="155">
        <v>1701.4712000000006</v>
      </c>
      <c r="H224" s="155">
        <v>10.634195000000004</v>
      </c>
      <c r="I224" s="155">
        <v>45.978696604147032</v>
      </c>
      <c r="J224" s="155">
        <v>1600</v>
      </c>
      <c r="K224" s="155">
        <v>197950</v>
      </c>
      <c r="L224" s="155">
        <v>1237.1875</v>
      </c>
      <c r="M224" s="155">
        <v>279.21987430615889</v>
      </c>
      <c r="N224" s="156">
        <v>18</v>
      </c>
      <c r="O224" s="156">
        <v>501</v>
      </c>
      <c r="P224" s="156">
        <v>3.1312500000000001</v>
      </c>
      <c r="Q224" s="156">
        <v>4.6663816736876873</v>
      </c>
      <c r="R224" s="158">
        <v>0.5856079404466501</v>
      </c>
      <c r="S224" s="158">
        <v>18</v>
      </c>
      <c r="T224" s="158">
        <v>543</v>
      </c>
      <c r="U224" s="158">
        <v>3.3937499999999998</v>
      </c>
      <c r="V224" s="158">
        <v>4.9578054525828641</v>
      </c>
      <c r="W224" s="158">
        <v>0.5508684863523573</v>
      </c>
      <c r="X224" s="158">
        <v>1.1364764267990073</v>
      </c>
      <c r="Y224" s="159">
        <v>39</v>
      </c>
      <c r="Z224" s="159">
        <v>72</v>
      </c>
      <c r="AA224" s="159">
        <v>49</v>
      </c>
      <c r="AB224" s="159">
        <v>89</v>
      </c>
      <c r="AC224" s="159">
        <v>71</v>
      </c>
      <c r="AD224" s="157">
        <v>20.149999999999999</v>
      </c>
    </row>
    <row r="225" spans="1:30" s="154" customFormat="1" ht="11.35">
      <c r="A225" s="152">
        <v>212</v>
      </c>
      <c r="B225" s="152">
        <v>9</v>
      </c>
      <c r="C225" s="152">
        <v>72</v>
      </c>
      <c r="D225" s="153">
        <v>0.45</v>
      </c>
      <c r="E225" s="153">
        <v>1.5491933384829668</v>
      </c>
      <c r="F225" s="155">
        <v>803.14200000000017</v>
      </c>
      <c r="G225" s="155">
        <v>2690.5257000000001</v>
      </c>
      <c r="H225" s="155">
        <v>16.815785625</v>
      </c>
      <c r="I225" s="155">
        <v>84.669116397586393</v>
      </c>
      <c r="J225" s="155">
        <v>1600</v>
      </c>
      <c r="K225" s="155">
        <v>201950</v>
      </c>
      <c r="L225" s="155">
        <v>1262.1875</v>
      </c>
      <c r="M225" s="155">
        <v>268.92207815554463</v>
      </c>
      <c r="N225" s="156">
        <v>15</v>
      </c>
      <c r="O225" s="156">
        <v>486</v>
      </c>
      <c r="P225" s="156">
        <v>3.0375000000000001</v>
      </c>
      <c r="Q225" s="156">
        <v>4.5014148719104536</v>
      </c>
      <c r="R225" s="158">
        <v>0.59900990099009899</v>
      </c>
      <c r="S225" s="158">
        <v>18</v>
      </c>
      <c r="T225" s="158">
        <v>552</v>
      </c>
      <c r="U225" s="158">
        <v>3.45</v>
      </c>
      <c r="V225" s="158">
        <v>4.7008630279499926</v>
      </c>
      <c r="W225" s="158">
        <v>0.54455445544554459</v>
      </c>
      <c r="X225" s="158">
        <v>1.1435643564356437</v>
      </c>
      <c r="Y225" s="159">
        <v>31</v>
      </c>
      <c r="Z225" s="159">
        <v>77</v>
      </c>
      <c r="AA225" s="159">
        <v>52</v>
      </c>
      <c r="AB225" s="159">
        <v>71</v>
      </c>
      <c r="AC225" s="159">
        <v>89</v>
      </c>
      <c r="AD225" s="157">
        <v>20.2</v>
      </c>
    </row>
    <row r="226" spans="1:30" s="154" customFormat="1" ht="11.35">
      <c r="A226" s="152">
        <v>213</v>
      </c>
      <c r="B226" s="152">
        <v>12</v>
      </c>
      <c r="C226" s="152">
        <v>105</v>
      </c>
      <c r="D226" s="153">
        <v>0.65625</v>
      </c>
      <c r="E226" s="153">
        <v>2.0095585265669951</v>
      </c>
      <c r="F226" s="155">
        <v>267.71400000000006</v>
      </c>
      <c r="G226" s="155">
        <v>1485.8127000000006</v>
      </c>
      <c r="H226" s="155">
        <v>9.2863293750000047</v>
      </c>
      <c r="I226" s="155">
        <v>40.911589739054136</v>
      </c>
      <c r="J226" s="155">
        <v>1600</v>
      </c>
      <c r="K226" s="155">
        <v>196300</v>
      </c>
      <c r="L226" s="155">
        <v>1226.875</v>
      </c>
      <c r="M226" s="155">
        <v>293.31586747601563</v>
      </c>
      <c r="N226" s="156">
        <v>15</v>
      </c>
      <c r="O226" s="156">
        <v>441</v>
      </c>
      <c r="P226" s="156">
        <v>2.7562500000000001</v>
      </c>
      <c r="Q226" s="156">
        <v>4.2020463343740531</v>
      </c>
      <c r="R226" s="158">
        <v>0.61818181818181817</v>
      </c>
      <c r="S226" s="158">
        <v>15</v>
      </c>
      <c r="T226" s="158">
        <v>531</v>
      </c>
      <c r="U226" s="158">
        <v>3.3187500000000001</v>
      </c>
      <c r="V226" s="158">
        <v>4.483894133872206</v>
      </c>
      <c r="W226" s="158">
        <v>0.54025974025974033</v>
      </c>
      <c r="X226" s="158">
        <v>1.1584415584415586</v>
      </c>
      <c r="Y226" s="159">
        <v>46</v>
      </c>
      <c r="Z226" s="159">
        <v>63</v>
      </c>
      <c r="AA226" s="159">
        <v>51</v>
      </c>
      <c r="AB226" s="159">
        <v>82</v>
      </c>
      <c r="AC226" s="159">
        <v>78</v>
      </c>
      <c r="AD226" s="157">
        <v>19.25</v>
      </c>
    </row>
    <row r="227" spans="1:30" s="154" customFormat="1" ht="11.35">
      <c r="A227" s="152">
        <v>214</v>
      </c>
      <c r="B227" s="152">
        <v>6</v>
      </c>
      <c r="C227" s="152">
        <v>15</v>
      </c>
      <c r="D227" s="153">
        <v>9.375E-2</v>
      </c>
      <c r="E227" s="153">
        <v>0.62240025343158245</v>
      </c>
      <c r="F227" s="155">
        <v>23.796800000000005</v>
      </c>
      <c r="G227" s="155">
        <v>50.568200000000004</v>
      </c>
      <c r="H227" s="155">
        <v>0.31605125000000001</v>
      </c>
      <c r="I227" s="155">
        <v>2.2465634615263141</v>
      </c>
      <c r="J227" s="155">
        <v>1600</v>
      </c>
      <c r="K227" s="155">
        <v>200050</v>
      </c>
      <c r="L227" s="155">
        <v>1250.3125</v>
      </c>
      <c r="M227" s="155">
        <v>292.22077867695521</v>
      </c>
      <c r="N227" s="156">
        <v>18</v>
      </c>
      <c r="O227" s="156">
        <v>522</v>
      </c>
      <c r="P227" s="156">
        <v>3.2625000000000002</v>
      </c>
      <c r="Q227" s="156">
        <v>4.6303449482325441</v>
      </c>
      <c r="R227" s="158">
        <v>0.57352941176470584</v>
      </c>
      <c r="S227" s="158">
        <v>15</v>
      </c>
      <c r="T227" s="158">
        <v>531</v>
      </c>
      <c r="U227" s="158">
        <v>3.3187500000000001</v>
      </c>
      <c r="V227" s="158">
        <v>4.5090710460263557</v>
      </c>
      <c r="W227" s="158">
        <v>0.56617647058823528</v>
      </c>
      <c r="X227" s="158">
        <v>1.1397058823529411</v>
      </c>
      <c r="Y227" s="159">
        <v>41</v>
      </c>
      <c r="Z227" s="159">
        <v>63</v>
      </c>
      <c r="AA227" s="159">
        <v>56</v>
      </c>
      <c r="AB227" s="159">
        <v>77</v>
      </c>
      <c r="AC227" s="159">
        <v>83</v>
      </c>
      <c r="AD227" s="157">
        <v>20.399999999999999</v>
      </c>
    </row>
    <row r="228" spans="1:30" s="154" customFormat="1" ht="11.35">
      <c r="A228" s="152">
        <v>215</v>
      </c>
      <c r="B228" s="152">
        <v>9</v>
      </c>
      <c r="C228" s="152">
        <v>57</v>
      </c>
      <c r="D228" s="153">
        <v>0.35625000000000001</v>
      </c>
      <c r="E228" s="153">
        <v>1.319171051892416</v>
      </c>
      <c r="F228" s="155">
        <v>803.14200000000017</v>
      </c>
      <c r="G228" s="155">
        <v>1518.5333000000005</v>
      </c>
      <c r="H228" s="155">
        <v>9.4908331250000035</v>
      </c>
      <c r="I228" s="155">
        <v>67.85200225391938</v>
      </c>
      <c r="J228" s="155">
        <v>1600</v>
      </c>
      <c r="K228" s="155">
        <v>199200</v>
      </c>
      <c r="L228" s="155">
        <v>1245</v>
      </c>
      <c r="M228" s="155">
        <v>262.49887690685171</v>
      </c>
      <c r="N228" s="156">
        <v>18</v>
      </c>
      <c r="O228" s="156">
        <v>546</v>
      </c>
      <c r="P228" s="156">
        <v>3.4125000000000001</v>
      </c>
      <c r="Q228" s="156">
        <v>4.7522090196073803</v>
      </c>
      <c r="R228" s="158">
        <v>0.57476635514018692</v>
      </c>
      <c r="S228" s="158">
        <v>18</v>
      </c>
      <c r="T228" s="158">
        <v>609</v>
      </c>
      <c r="U228" s="158">
        <v>3.8062499999999999</v>
      </c>
      <c r="V228" s="158">
        <v>5.0100488642967855</v>
      </c>
      <c r="W228" s="158">
        <v>0.52570093457943923</v>
      </c>
      <c r="X228" s="158">
        <v>1.1004672897196262</v>
      </c>
      <c r="Y228" s="159">
        <v>32</v>
      </c>
      <c r="Z228" s="159">
        <v>82</v>
      </c>
      <c r="AA228" s="159">
        <v>46</v>
      </c>
      <c r="AB228" s="159">
        <v>69</v>
      </c>
      <c r="AC228" s="159">
        <v>91</v>
      </c>
      <c r="AD228" s="157">
        <v>21.4</v>
      </c>
    </row>
    <row r="229" spans="1:30" s="154" customFormat="1" ht="11.35">
      <c r="A229" s="152">
        <v>216</v>
      </c>
      <c r="B229" s="152">
        <v>6</v>
      </c>
      <c r="C229" s="152">
        <v>33</v>
      </c>
      <c r="D229" s="153">
        <v>0.20624999999999999</v>
      </c>
      <c r="E229" s="153">
        <v>0.83249171337028249</v>
      </c>
      <c r="F229" s="155">
        <v>267.71400000000006</v>
      </c>
      <c r="G229" s="155">
        <v>812.06580000000019</v>
      </c>
      <c r="H229" s="155">
        <v>5.075411250000001</v>
      </c>
      <c r="I229" s="155">
        <v>31.152522101551774</v>
      </c>
      <c r="J229" s="155">
        <v>1600</v>
      </c>
      <c r="K229" s="155">
        <v>207600</v>
      </c>
      <c r="L229" s="155">
        <v>1297.5</v>
      </c>
      <c r="M229" s="155">
        <v>263.25251526329777</v>
      </c>
      <c r="N229" s="156">
        <v>18</v>
      </c>
      <c r="O229" s="156">
        <v>546</v>
      </c>
      <c r="P229" s="156">
        <v>3.4125000000000001</v>
      </c>
      <c r="Q229" s="156">
        <v>4.8698630409628407</v>
      </c>
      <c r="R229" s="158">
        <v>0.57075471698113212</v>
      </c>
      <c r="S229" s="158">
        <v>24</v>
      </c>
      <c r="T229" s="158">
        <v>570</v>
      </c>
      <c r="U229" s="158">
        <v>3.5625</v>
      </c>
      <c r="V229" s="158">
        <v>4.9356710847263487</v>
      </c>
      <c r="W229" s="158">
        <v>0.55188679245283012</v>
      </c>
      <c r="X229" s="158">
        <v>1.1226415094339623</v>
      </c>
      <c r="Y229" s="159">
        <v>24</v>
      </c>
      <c r="Z229" s="159">
        <v>76</v>
      </c>
      <c r="AA229" s="159">
        <v>60</v>
      </c>
      <c r="AB229" s="159">
        <v>79</v>
      </c>
      <c r="AC229" s="159">
        <v>81</v>
      </c>
      <c r="AD229" s="157">
        <v>21.2</v>
      </c>
    </row>
    <row r="230" spans="1:30" s="154" customFormat="1" ht="11.35">
      <c r="A230" s="152">
        <v>217</v>
      </c>
      <c r="B230" s="152">
        <v>6</v>
      </c>
      <c r="C230" s="152">
        <v>63</v>
      </c>
      <c r="D230" s="153">
        <v>0.39374999999999999</v>
      </c>
      <c r="E230" s="153">
        <v>1.2188089608379435</v>
      </c>
      <c r="F230" s="155">
        <v>267.71400000000006</v>
      </c>
      <c r="G230" s="155">
        <v>1259.7431000000004</v>
      </c>
      <c r="H230" s="155">
        <v>7.8733943750000019</v>
      </c>
      <c r="I230" s="155">
        <v>37.96271305001153</v>
      </c>
      <c r="J230" s="155">
        <v>1600</v>
      </c>
      <c r="K230" s="155">
        <v>207550</v>
      </c>
      <c r="L230" s="155">
        <v>1297.1875</v>
      </c>
      <c r="M230" s="155">
        <v>284.24272530144452</v>
      </c>
      <c r="N230" s="156">
        <v>18</v>
      </c>
      <c r="O230" s="156">
        <v>444</v>
      </c>
      <c r="P230" s="156">
        <v>2.7749999999999999</v>
      </c>
      <c r="Q230" s="156">
        <v>4.4197242294232506</v>
      </c>
      <c r="R230" s="158">
        <v>0.62907268170426067</v>
      </c>
      <c r="S230" s="158">
        <v>21</v>
      </c>
      <c r="T230" s="158">
        <v>495</v>
      </c>
      <c r="U230" s="158">
        <v>3.09375</v>
      </c>
      <c r="V230" s="158">
        <v>4.5939485421091923</v>
      </c>
      <c r="W230" s="158">
        <v>0.5864661654135338</v>
      </c>
      <c r="X230" s="158">
        <v>1.2155388471177946</v>
      </c>
      <c r="Y230" s="159">
        <v>31</v>
      </c>
      <c r="Z230" s="159">
        <v>63</v>
      </c>
      <c r="AA230" s="159">
        <v>66</v>
      </c>
      <c r="AB230" s="159">
        <v>88</v>
      </c>
      <c r="AC230" s="159">
        <v>72</v>
      </c>
      <c r="AD230" s="157">
        <v>19.95</v>
      </c>
    </row>
    <row r="231" spans="1:30" s="154" customFormat="1" ht="11.35">
      <c r="A231" s="152">
        <v>218</v>
      </c>
      <c r="B231" s="152">
        <v>6</v>
      </c>
      <c r="C231" s="152">
        <v>45</v>
      </c>
      <c r="D231" s="153">
        <v>0.28125</v>
      </c>
      <c r="E231" s="153">
        <v>1.0531287616807572</v>
      </c>
      <c r="F231" s="155">
        <v>535.42800000000011</v>
      </c>
      <c r="G231" s="155">
        <v>1136.2972000000004</v>
      </c>
      <c r="H231" s="155">
        <v>7.101857500000003</v>
      </c>
      <c r="I231" s="155">
        <v>44.535967570749342</v>
      </c>
      <c r="J231" s="155">
        <v>1600</v>
      </c>
      <c r="K231" s="155">
        <v>208750</v>
      </c>
      <c r="L231" s="155">
        <v>1304.6875</v>
      </c>
      <c r="M231" s="155">
        <v>262.83390712738918</v>
      </c>
      <c r="N231" s="156">
        <v>18</v>
      </c>
      <c r="O231" s="156">
        <v>471</v>
      </c>
      <c r="P231" s="156">
        <v>2.9437500000000001</v>
      </c>
      <c r="Q231" s="156">
        <v>4.7041355751544796</v>
      </c>
      <c r="R231" s="158">
        <v>0.61330049261083752</v>
      </c>
      <c r="S231" s="158">
        <v>18</v>
      </c>
      <c r="T231" s="158">
        <v>528</v>
      </c>
      <c r="U231" s="158">
        <v>3.3</v>
      </c>
      <c r="V231" s="158">
        <v>4.8315004115093583</v>
      </c>
      <c r="W231" s="158">
        <v>0.56650246305418717</v>
      </c>
      <c r="X231" s="158">
        <v>1.1798029556650247</v>
      </c>
      <c r="Y231" s="159">
        <v>23</v>
      </c>
      <c r="Z231" s="159">
        <v>75</v>
      </c>
      <c r="AA231" s="159">
        <v>62</v>
      </c>
      <c r="AB231" s="159">
        <v>75</v>
      </c>
      <c r="AC231" s="159">
        <v>85</v>
      </c>
      <c r="AD231" s="157">
        <v>20.3</v>
      </c>
    </row>
    <row r="232" spans="1:30" s="154" customFormat="1" ht="11.35">
      <c r="A232" s="152">
        <v>219</v>
      </c>
      <c r="B232" s="152">
        <v>6</v>
      </c>
      <c r="C232" s="152">
        <v>75</v>
      </c>
      <c r="D232" s="153">
        <v>0.46875</v>
      </c>
      <c r="E232" s="153">
        <v>1.4490156059943227</v>
      </c>
      <c r="F232" s="155">
        <v>535.42800000000011</v>
      </c>
      <c r="G232" s="155">
        <v>2434.7101000000002</v>
      </c>
      <c r="H232" s="155">
        <v>15.216938125000002</v>
      </c>
      <c r="I232" s="155">
        <v>76.589110652971215</v>
      </c>
      <c r="J232" s="155">
        <v>1600</v>
      </c>
      <c r="K232" s="155">
        <v>204250</v>
      </c>
      <c r="L232" s="155">
        <v>1276.5625</v>
      </c>
      <c r="M232" s="155">
        <v>293.26410033819315</v>
      </c>
      <c r="N232" s="156">
        <v>18</v>
      </c>
      <c r="O232" s="156">
        <v>489</v>
      </c>
      <c r="P232" s="156">
        <v>3.0562499999999999</v>
      </c>
      <c r="Q232" s="156">
        <v>4.7281398671965684</v>
      </c>
      <c r="R232" s="158">
        <v>0.60628019323671489</v>
      </c>
      <c r="S232" s="158">
        <v>18</v>
      </c>
      <c r="T232" s="158">
        <v>549</v>
      </c>
      <c r="U232" s="158">
        <v>3.4312499999999999</v>
      </c>
      <c r="V232" s="158">
        <v>5.0339999662671193</v>
      </c>
      <c r="W232" s="158">
        <v>0.55797101449275355</v>
      </c>
      <c r="X232" s="158">
        <v>1.1642512077294684</v>
      </c>
      <c r="Y232" s="159">
        <v>37</v>
      </c>
      <c r="Z232" s="159">
        <v>60</v>
      </c>
      <c r="AA232" s="159">
        <v>63</v>
      </c>
      <c r="AB232" s="159">
        <v>79</v>
      </c>
      <c r="AC232" s="159">
        <v>81</v>
      </c>
      <c r="AD232" s="157">
        <v>20.7</v>
      </c>
    </row>
    <row r="233" spans="1:30" s="154" customFormat="1" ht="11.35">
      <c r="A233" s="152">
        <v>220</v>
      </c>
      <c r="B233" s="152">
        <v>12</v>
      </c>
      <c r="C233" s="152">
        <v>147</v>
      </c>
      <c r="D233" s="153">
        <v>0.91874999999999996</v>
      </c>
      <c r="E233" s="153">
        <v>2.3065994328006383</v>
      </c>
      <c r="F233" s="155">
        <v>535.42800000000011</v>
      </c>
      <c r="G233" s="155">
        <v>3429.7138000000009</v>
      </c>
      <c r="H233" s="155">
        <v>21.435711250000004</v>
      </c>
      <c r="I233" s="155">
        <v>76.224429577624349</v>
      </c>
      <c r="J233" s="155">
        <v>1600</v>
      </c>
      <c r="K233" s="155">
        <v>205200</v>
      </c>
      <c r="L233" s="155">
        <v>1282.5</v>
      </c>
      <c r="M233" s="155">
        <v>281.40483159548455</v>
      </c>
      <c r="N233" s="156">
        <v>18</v>
      </c>
      <c r="O233" s="156">
        <v>465</v>
      </c>
      <c r="P233" s="156">
        <v>2.90625</v>
      </c>
      <c r="Q233" s="156">
        <v>4.6551477896406501</v>
      </c>
      <c r="R233" s="158">
        <v>0.61442786069651745</v>
      </c>
      <c r="S233" s="158">
        <v>18</v>
      </c>
      <c r="T233" s="158">
        <v>534</v>
      </c>
      <c r="U233" s="158">
        <v>3.3374999999999999</v>
      </c>
      <c r="V233" s="158">
        <v>4.9562710419739391</v>
      </c>
      <c r="W233" s="158">
        <v>0.55721393034825872</v>
      </c>
      <c r="X233" s="158">
        <v>1.1716417910447761</v>
      </c>
      <c r="Y233" s="159">
        <v>32</v>
      </c>
      <c r="Z233" s="159">
        <v>67</v>
      </c>
      <c r="AA233" s="159">
        <v>61</v>
      </c>
      <c r="AB233" s="159">
        <v>83</v>
      </c>
      <c r="AC233" s="159">
        <v>77</v>
      </c>
      <c r="AD233" s="157">
        <v>20.100000000000001</v>
      </c>
    </row>
    <row r="234" spans="1:30" s="154" customFormat="1" ht="11.35">
      <c r="A234" s="152">
        <v>221</v>
      </c>
      <c r="B234" s="152">
        <v>6</v>
      </c>
      <c r="C234" s="152">
        <v>15</v>
      </c>
      <c r="D234" s="153">
        <v>9.375E-2</v>
      </c>
      <c r="E234" s="153">
        <v>0.70752358451256547</v>
      </c>
      <c r="F234" s="155">
        <v>89.238000000000014</v>
      </c>
      <c r="G234" s="155">
        <v>154.67920000000004</v>
      </c>
      <c r="H234" s="155">
        <v>0.96674500000000019</v>
      </c>
      <c r="I234" s="155">
        <v>8.0244533796225568</v>
      </c>
      <c r="J234" s="155">
        <v>1600</v>
      </c>
      <c r="K234" s="155">
        <v>200000</v>
      </c>
      <c r="L234" s="155">
        <v>1250</v>
      </c>
      <c r="M234" s="155">
        <v>265.40582429993327</v>
      </c>
      <c r="N234" s="156">
        <v>18</v>
      </c>
      <c r="O234" s="156">
        <v>558</v>
      </c>
      <c r="P234" s="156">
        <v>3.4874999999999998</v>
      </c>
      <c r="Q234" s="156">
        <v>4.5127178774558283</v>
      </c>
      <c r="R234" s="158">
        <v>0.56132075471698106</v>
      </c>
      <c r="S234" s="158">
        <v>18</v>
      </c>
      <c r="T234" s="158">
        <v>588</v>
      </c>
      <c r="U234" s="158">
        <v>3.6749999999999998</v>
      </c>
      <c r="V234" s="158">
        <v>4.9786335929479879</v>
      </c>
      <c r="W234" s="158">
        <v>0.53773584905660377</v>
      </c>
      <c r="X234" s="158">
        <v>1.0990566037735849</v>
      </c>
      <c r="Y234" s="159">
        <v>32</v>
      </c>
      <c r="Z234" s="159">
        <v>80</v>
      </c>
      <c r="AA234" s="159">
        <v>48</v>
      </c>
      <c r="AB234" s="159">
        <v>69</v>
      </c>
      <c r="AC234" s="159">
        <v>91</v>
      </c>
      <c r="AD234" s="157">
        <v>21.2</v>
      </c>
    </row>
    <row r="235" spans="1:30" s="154" customFormat="1" ht="11.35">
      <c r="A235" s="152">
        <v>222</v>
      </c>
      <c r="B235" s="152">
        <v>12</v>
      </c>
      <c r="C235" s="152">
        <v>120</v>
      </c>
      <c r="D235" s="153">
        <v>0.75</v>
      </c>
      <c r="E235" s="153">
        <v>2.1544162629265182</v>
      </c>
      <c r="F235" s="155">
        <v>803.14200000000017</v>
      </c>
      <c r="G235" s="155">
        <v>2311.2642000000005</v>
      </c>
      <c r="H235" s="155">
        <v>14.445401250000003</v>
      </c>
      <c r="I235" s="155">
        <v>72.982026017894313</v>
      </c>
      <c r="J235" s="155">
        <v>1600</v>
      </c>
      <c r="K235" s="155">
        <v>200250</v>
      </c>
      <c r="L235" s="155">
        <v>1251.5625</v>
      </c>
      <c r="M235" s="155">
        <v>281.36135112282278</v>
      </c>
      <c r="N235" s="156">
        <v>18</v>
      </c>
      <c r="O235" s="156">
        <v>453</v>
      </c>
      <c r="P235" s="156">
        <v>2.8312499999999998</v>
      </c>
      <c r="Q235" s="156">
        <v>4.6286255549895028</v>
      </c>
      <c r="R235" s="158">
        <v>0.6167512690355329</v>
      </c>
      <c r="S235" s="158">
        <v>18</v>
      </c>
      <c r="T235" s="158">
        <v>492</v>
      </c>
      <c r="U235" s="158">
        <v>3.0750000000000002</v>
      </c>
      <c r="V235" s="158">
        <v>4.6372161460196848</v>
      </c>
      <c r="W235" s="158">
        <v>0.58375634517766495</v>
      </c>
      <c r="X235" s="158">
        <v>1.2005076142131978</v>
      </c>
      <c r="Y235" s="159">
        <v>37</v>
      </c>
      <c r="Z235" s="159">
        <v>70</v>
      </c>
      <c r="AA235" s="159">
        <v>53</v>
      </c>
      <c r="AB235" s="159">
        <v>87</v>
      </c>
      <c r="AC235" s="159">
        <v>73</v>
      </c>
      <c r="AD235" s="157">
        <v>19.7</v>
      </c>
    </row>
    <row r="236" spans="1:30" s="154" customFormat="1" ht="11.35">
      <c r="A236" s="152">
        <v>223</v>
      </c>
      <c r="B236" s="152">
        <v>18</v>
      </c>
      <c r="C236" s="152">
        <v>159</v>
      </c>
      <c r="D236" s="153">
        <v>0.99375000000000002</v>
      </c>
      <c r="E236" s="153">
        <v>2.8889224014343884</v>
      </c>
      <c r="F236" s="155">
        <v>1070.8560000000002</v>
      </c>
      <c r="G236" s="155">
        <v>4827.7758000000003</v>
      </c>
      <c r="H236" s="155">
        <v>30.173598750000004</v>
      </c>
      <c r="I236" s="155">
        <v>126.5747909436385</v>
      </c>
      <c r="J236" s="155">
        <v>1600</v>
      </c>
      <c r="K236" s="155">
        <v>205750</v>
      </c>
      <c r="L236" s="155">
        <v>1285.9375</v>
      </c>
      <c r="M236" s="155">
        <v>267.83383771032646</v>
      </c>
      <c r="N236" s="156">
        <v>18</v>
      </c>
      <c r="O236" s="156">
        <v>450</v>
      </c>
      <c r="P236" s="156">
        <v>2.8125</v>
      </c>
      <c r="Q236" s="156">
        <v>4.3699769007636124</v>
      </c>
      <c r="R236" s="158">
        <v>0.61439588688946012</v>
      </c>
      <c r="S236" s="158">
        <v>15</v>
      </c>
      <c r="T236" s="158">
        <v>501</v>
      </c>
      <c r="U236" s="158">
        <v>3.1312500000000001</v>
      </c>
      <c r="V236" s="158">
        <v>4.6420580382184671</v>
      </c>
      <c r="W236" s="158">
        <v>0.57069408740359895</v>
      </c>
      <c r="X236" s="158">
        <v>1.1850899742930592</v>
      </c>
      <c r="Y236" s="159">
        <v>27</v>
      </c>
      <c r="Z236" s="159">
        <v>75</v>
      </c>
      <c r="AA236" s="159">
        <v>58</v>
      </c>
      <c r="AB236" s="159">
        <v>74</v>
      </c>
      <c r="AC236" s="159">
        <v>86</v>
      </c>
      <c r="AD236" s="157">
        <v>19.45</v>
      </c>
    </row>
    <row r="237" spans="1:30" s="154" customFormat="1" ht="11.35">
      <c r="A237" s="152">
        <v>224</v>
      </c>
      <c r="B237" s="152">
        <v>6</v>
      </c>
      <c r="C237" s="152">
        <v>27</v>
      </c>
      <c r="D237" s="153">
        <v>0.16875000000000001</v>
      </c>
      <c r="E237" s="153">
        <v>0.7707047742531532</v>
      </c>
      <c r="F237" s="155">
        <v>535.42800000000011</v>
      </c>
      <c r="G237" s="155">
        <v>981.61800000000039</v>
      </c>
      <c r="H237" s="155">
        <v>6.1351125000000026</v>
      </c>
      <c r="I237" s="155">
        <v>47.522733871025572</v>
      </c>
      <c r="J237" s="155">
        <v>1600</v>
      </c>
      <c r="K237" s="155">
        <v>210000</v>
      </c>
      <c r="L237" s="155">
        <v>1312.5</v>
      </c>
      <c r="M237" s="155">
        <v>268.64439566228572</v>
      </c>
      <c r="N237" s="156">
        <v>18</v>
      </c>
      <c r="O237" s="156">
        <v>579</v>
      </c>
      <c r="P237" s="156">
        <v>3.6187499999999999</v>
      </c>
      <c r="Q237" s="156">
        <v>5.1369568298456736</v>
      </c>
      <c r="R237" s="158">
        <v>0.5532407407407407</v>
      </c>
      <c r="S237" s="158">
        <v>18</v>
      </c>
      <c r="T237" s="158">
        <v>597</v>
      </c>
      <c r="U237" s="158">
        <v>3.7312500000000002</v>
      </c>
      <c r="V237" s="158">
        <v>5.0328754112992282</v>
      </c>
      <c r="W237" s="158">
        <v>0.53935185185185186</v>
      </c>
      <c r="X237" s="158">
        <v>1.0925925925925926</v>
      </c>
      <c r="Y237" s="159">
        <v>24</v>
      </c>
      <c r="Z237" s="159">
        <v>70</v>
      </c>
      <c r="AA237" s="159">
        <v>66</v>
      </c>
      <c r="AB237" s="159">
        <v>73</v>
      </c>
      <c r="AC237" s="159">
        <v>87</v>
      </c>
      <c r="AD237" s="157">
        <v>21.6</v>
      </c>
    </row>
    <row r="238" spans="1:30" s="154" customFormat="1" ht="11.35">
      <c r="A238" s="152">
        <v>225</v>
      </c>
      <c r="B238" s="152">
        <v>6</v>
      </c>
      <c r="C238" s="152">
        <v>18</v>
      </c>
      <c r="D238" s="153">
        <v>0.1125</v>
      </c>
      <c r="E238" s="153">
        <v>0.66339606542595764</v>
      </c>
      <c r="F238" s="155">
        <v>267.71400000000006</v>
      </c>
      <c r="G238" s="155">
        <v>539.88990000000013</v>
      </c>
      <c r="H238" s="155">
        <v>3.374311875000001</v>
      </c>
      <c r="I238" s="155">
        <v>24.527320647242043</v>
      </c>
      <c r="J238" s="155">
        <v>1600</v>
      </c>
      <c r="K238" s="155">
        <v>197900</v>
      </c>
      <c r="L238" s="155">
        <v>1236.875</v>
      </c>
      <c r="M238" s="155">
        <v>276.06212840978088</v>
      </c>
      <c r="N238" s="156">
        <v>18</v>
      </c>
      <c r="O238" s="156">
        <v>528</v>
      </c>
      <c r="P238" s="156">
        <v>3.3</v>
      </c>
      <c r="Q238" s="156">
        <v>4.5040861950933166</v>
      </c>
      <c r="R238" s="158">
        <v>0.56862745098039214</v>
      </c>
      <c r="S238" s="158">
        <v>15</v>
      </c>
      <c r="T238" s="158">
        <v>531</v>
      </c>
      <c r="U238" s="158">
        <v>3.3187500000000001</v>
      </c>
      <c r="V238" s="158">
        <v>4.4585750536952906</v>
      </c>
      <c r="W238" s="158">
        <v>0.56617647058823528</v>
      </c>
      <c r="X238" s="158">
        <v>1.1348039215686274</v>
      </c>
      <c r="Y238" s="159">
        <v>38</v>
      </c>
      <c r="Z238" s="159">
        <v>74</v>
      </c>
      <c r="AA238" s="159">
        <v>48</v>
      </c>
      <c r="AB238" s="159">
        <v>80</v>
      </c>
      <c r="AC238" s="159">
        <v>80</v>
      </c>
      <c r="AD238" s="157">
        <v>20.399999999999999</v>
      </c>
    </row>
    <row r="239" spans="1:30" s="154" customFormat="1" ht="11.35">
      <c r="A239" s="152">
        <v>226</v>
      </c>
      <c r="B239" s="152">
        <v>9</v>
      </c>
      <c r="C239" s="152">
        <v>45</v>
      </c>
      <c r="D239" s="153">
        <v>0.28125</v>
      </c>
      <c r="E239" s="153">
        <v>1.2036207169157065</v>
      </c>
      <c r="F239" s="155">
        <v>535.42800000000011</v>
      </c>
      <c r="G239" s="155">
        <v>1597.3602000000005</v>
      </c>
      <c r="H239" s="155">
        <v>9.9835012500000033</v>
      </c>
      <c r="I239" s="155">
        <v>63.552784761146413</v>
      </c>
      <c r="J239" s="155">
        <v>1600</v>
      </c>
      <c r="K239" s="155">
        <v>203600</v>
      </c>
      <c r="L239" s="155">
        <v>1272.5</v>
      </c>
      <c r="M239" s="155">
        <v>276.98965764131259</v>
      </c>
      <c r="N239" s="156">
        <v>18</v>
      </c>
      <c r="O239" s="156">
        <v>471</v>
      </c>
      <c r="P239" s="156">
        <v>2.9437500000000001</v>
      </c>
      <c r="Q239" s="156">
        <v>4.222203774923841</v>
      </c>
      <c r="R239" s="158">
        <v>0.60253164556962024</v>
      </c>
      <c r="S239" s="158">
        <v>21</v>
      </c>
      <c r="T239" s="158">
        <v>504</v>
      </c>
      <c r="U239" s="158">
        <v>3.15</v>
      </c>
      <c r="V239" s="158">
        <v>4.5241490391345298</v>
      </c>
      <c r="W239" s="158">
        <v>0.57468354430379742</v>
      </c>
      <c r="X239" s="158">
        <v>1.1772151898734178</v>
      </c>
      <c r="Y239" s="159">
        <v>32</v>
      </c>
      <c r="Z239" s="159">
        <v>71</v>
      </c>
      <c r="AA239" s="159">
        <v>57</v>
      </c>
      <c r="AB239" s="159">
        <v>86</v>
      </c>
      <c r="AC239" s="159">
        <v>74</v>
      </c>
      <c r="AD239" s="157">
        <v>19.75</v>
      </c>
    </row>
    <row r="240" spans="1:30" s="154" customFormat="1" ht="11.35">
      <c r="A240" s="152">
        <v>227</v>
      </c>
      <c r="B240" s="152">
        <v>9</v>
      </c>
      <c r="C240" s="152">
        <v>87</v>
      </c>
      <c r="D240" s="153">
        <v>0.54374999999999996</v>
      </c>
      <c r="E240" s="153">
        <v>1.5735505459802419</v>
      </c>
      <c r="F240" s="155">
        <v>267.71400000000006</v>
      </c>
      <c r="G240" s="155">
        <v>1200.2511000000004</v>
      </c>
      <c r="H240" s="155">
        <v>7.5015693750000025</v>
      </c>
      <c r="I240" s="155">
        <v>28.867949833695405</v>
      </c>
      <c r="J240" s="155">
        <v>1600</v>
      </c>
      <c r="K240" s="155">
        <v>200400</v>
      </c>
      <c r="L240" s="155">
        <v>1252.5</v>
      </c>
      <c r="M240" s="155">
        <v>266.81206727823053</v>
      </c>
      <c r="N240" s="156">
        <v>15</v>
      </c>
      <c r="O240" s="156">
        <v>498</v>
      </c>
      <c r="P240" s="156">
        <v>3.1124999999999998</v>
      </c>
      <c r="Q240" s="156">
        <v>4.6242286455189188</v>
      </c>
      <c r="R240" s="158">
        <v>0.57105943152454774</v>
      </c>
      <c r="S240" s="158">
        <v>15</v>
      </c>
      <c r="T240" s="158">
        <v>468</v>
      </c>
      <c r="U240" s="158">
        <v>2.9249999999999998</v>
      </c>
      <c r="V240" s="158">
        <v>4.4503550844127586</v>
      </c>
      <c r="W240" s="158">
        <v>0.5968992248062015</v>
      </c>
      <c r="X240" s="158">
        <v>1.1679586563307494</v>
      </c>
      <c r="Y240" s="159">
        <v>32</v>
      </c>
      <c r="Z240" s="159">
        <v>79</v>
      </c>
      <c r="AA240" s="159">
        <v>49</v>
      </c>
      <c r="AB240" s="159">
        <v>83</v>
      </c>
      <c r="AC240" s="159">
        <v>77</v>
      </c>
      <c r="AD240" s="157">
        <v>19.350000000000001</v>
      </c>
    </row>
    <row r="241" spans="1:30" s="154" customFormat="1" ht="11.35">
      <c r="A241" s="152">
        <v>228</v>
      </c>
      <c r="B241" s="152">
        <v>9</v>
      </c>
      <c r="C241" s="152">
        <v>57</v>
      </c>
      <c r="D241" s="153">
        <v>0.35625000000000001</v>
      </c>
      <c r="E241" s="153">
        <v>1.319171051892416</v>
      </c>
      <c r="F241" s="155">
        <v>535.42800000000011</v>
      </c>
      <c r="G241" s="155">
        <v>1454.5794000000001</v>
      </c>
      <c r="H241" s="155">
        <v>9.0911212500000005</v>
      </c>
      <c r="I241" s="155">
        <v>50.293153680477225</v>
      </c>
      <c r="J241" s="155">
        <v>1600</v>
      </c>
      <c r="K241" s="155">
        <v>195950</v>
      </c>
      <c r="L241" s="155">
        <v>1224.6875</v>
      </c>
      <c r="M241" s="155">
        <v>271.49694943674621</v>
      </c>
      <c r="N241" s="156">
        <v>18</v>
      </c>
      <c r="O241" s="156">
        <v>525</v>
      </c>
      <c r="P241" s="156">
        <v>3.28125</v>
      </c>
      <c r="Q241" s="156">
        <v>4.8850585636009853</v>
      </c>
      <c r="R241" s="158">
        <v>0.58628841607565008</v>
      </c>
      <c r="S241" s="158">
        <v>18</v>
      </c>
      <c r="T241" s="158">
        <v>606</v>
      </c>
      <c r="U241" s="158">
        <v>3.7875000000000001</v>
      </c>
      <c r="V241" s="158">
        <v>5.2824469030004328</v>
      </c>
      <c r="W241" s="158">
        <v>0.52245862884160754</v>
      </c>
      <c r="X241" s="158">
        <v>1.1087470449172576</v>
      </c>
      <c r="Y241" s="159">
        <v>39</v>
      </c>
      <c r="Z241" s="159">
        <v>77</v>
      </c>
      <c r="AA241" s="159">
        <v>44</v>
      </c>
      <c r="AB241" s="159">
        <v>85</v>
      </c>
      <c r="AC241" s="159">
        <v>75</v>
      </c>
      <c r="AD241" s="157">
        <v>21.15</v>
      </c>
    </row>
    <row r="242" spans="1:30" s="154" customFormat="1" ht="11.35">
      <c r="A242" s="152">
        <v>229</v>
      </c>
      <c r="B242" s="152">
        <v>9</v>
      </c>
      <c r="C242" s="152">
        <v>69</v>
      </c>
      <c r="D242" s="153">
        <v>0.43125000000000002</v>
      </c>
      <c r="E242" s="153">
        <v>1.3393975694529998</v>
      </c>
      <c r="F242" s="155">
        <v>267.71400000000006</v>
      </c>
      <c r="G242" s="155">
        <v>1793.6838000000007</v>
      </c>
      <c r="H242" s="155">
        <v>11.210523750000004</v>
      </c>
      <c r="I242" s="155">
        <v>45.925316593697893</v>
      </c>
      <c r="J242" s="155">
        <v>1600</v>
      </c>
      <c r="K242" s="155">
        <v>210850</v>
      </c>
      <c r="L242" s="155">
        <v>1317.8125</v>
      </c>
      <c r="M242" s="155">
        <v>273.36402314668879</v>
      </c>
      <c r="N242" s="156">
        <v>18</v>
      </c>
      <c r="O242" s="156">
        <v>456</v>
      </c>
      <c r="P242" s="156">
        <v>2.85</v>
      </c>
      <c r="Q242" s="156">
        <v>4.4101084571440623</v>
      </c>
      <c r="R242" s="158">
        <v>0.62469135802469133</v>
      </c>
      <c r="S242" s="158">
        <v>18</v>
      </c>
      <c r="T242" s="158">
        <v>501</v>
      </c>
      <c r="U242" s="158">
        <v>3.1312500000000001</v>
      </c>
      <c r="V242" s="158">
        <v>4.6053317132079901</v>
      </c>
      <c r="W242" s="158">
        <v>0.58765432098765435</v>
      </c>
      <c r="X242" s="158">
        <v>1.2123456790123457</v>
      </c>
      <c r="Y242" s="159">
        <v>25</v>
      </c>
      <c r="Z242" s="159">
        <v>66</v>
      </c>
      <c r="AA242" s="159">
        <v>69</v>
      </c>
      <c r="AB242" s="159">
        <v>79</v>
      </c>
      <c r="AC242" s="159">
        <v>81</v>
      </c>
      <c r="AD242" s="157">
        <v>20.25</v>
      </c>
    </row>
    <row r="243" spans="1:30" s="154" customFormat="1" ht="11.35">
      <c r="A243" s="152">
        <v>230</v>
      </c>
      <c r="B243" s="152">
        <v>6</v>
      </c>
      <c r="C243" s="152">
        <v>39</v>
      </c>
      <c r="D243" s="153">
        <v>0.24374999999999999</v>
      </c>
      <c r="E243" s="153">
        <v>0.94998758681065909</v>
      </c>
      <c r="F243" s="155">
        <v>130.88240000000002</v>
      </c>
      <c r="G243" s="155">
        <v>462.55030000000011</v>
      </c>
      <c r="H243" s="155">
        <v>2.8909393750000008</v>
      </c>
      <c r="I243" s="155">
        <v>14.589914225969402</v>
      </c>
      <c r="J243" s="155">
        <v>1600</v>
      </c>
      <c r="K243" s="155">
        <v>200550</v>
      </c>
      <c r="L243" s="155">
        <v>1253.4375</v>
      </c>
      <c r="M243" s="155">
        <v>276.43973463811682</v>
      </c>
      <c r="N243" s="156">
        <v>15</v>
      </c>
      <c r="O243" s="156">
        <v>486</v>
      </c>
      <c r="P243" s="156">
        <v>3.0375000000000001</v>
      </c>
      <c r="Q243" s="156">
        <v>4.4125143647208587</v>
      </c>
      <c r="R243" s="158">
        <v>0.60774818401937047</v>
      </c>
      <c r="S243" s="158">
        <v>18</v>
      </c>
      <c r="T243" s="158">
        <v>549</v>
      </c>
      <c r="U243" s="158">
        <v>3.4312499999999999</v>
      </c>
      <c r="V243" s="158">
        <v>4.6237313405337428</v>
      </c>
      <c r="W243" s="158">
        <v>0.55690072639225174</v>
      </c>
      <c r="X243" s="158">
        <v>1.1646489104116222</v>
      </c>
      <c r="Y243" s="159">
        <v>35</v>
      </c>
      <c r="Z243" s="159">
        <v>73</v>
      </c>
      <c r="AA243" s="159">
        <v>52</v>
      </c>
      <c r="AB243" s="159">
        <v>82</v>
      </c>
      <c r="AC243" s="159">
        <v>78</v>
      </c>
      <c r="AD243" s="157">
        <v>20.65</v>
      </c>
    </row>
    <row r="244" spans="1:30" s="154" customFormat="1" ht="11.35">
      <c r="A244" s="152">
        <v>231</v>
      </c>
      <c r="B244" s="152">
        <v>12</v>
      </c>
      <c r="C244" s="152">
        <v>87</v>
      </c>
      <c r="D244" s="153">
        <v>0.54374999999999996</v>
      </c>
      <c r="E244" s="153">
        <v>1.7441614193083659</v>
      </c>
      <c r="F244" s="155">
        <v>535.42800000000011</v>
      </c>
      <c r="G244" s="155">
        <v>1943.9011000000005</v>
      </c>
      <c r="H244" s="155">
        <v>12.149381875000003</v>
      </c>
      <c r="I244" s="155">
        <v>55.378567030201097</v>
      </c>
      <c r="J244" s="155">
        <v>1600</v>
      </c>
      <c r="K244" s="155">
        <v>206050</v>
      </c>
      <c r="L244" s="155">
        <v>1287.8125</v>
      </c>
      <c r="M244" s="155">
        <v>262.41182256644134</v>
      </c>
      <c r="N244" s="156">
        <v>15</v>
      </c>
      <c r="O244" s="156">
        <v>525</v>
      </c>
      <c r="P244" s="156">
        <v>3.28125</v>
      </c>
      <c r="Q244" s="156">
        <v>4.6597053311969105</v>
      </c>
      <c r="R244" s="158">
        <v>0.58823529411764708</v>
      </c>
      <c r="S244" s="158">
        <v>21</v>
      </c>
      <c r="T244" s="158">
        <v>561</v>
      </c>
      <c r="U244" s="158">
        <v>3.5062500000000001</v>
      </c>
      <c r="V244" s="158">
        <v>5.105179112781931</v>
      </c>
      <c r="W244" s="158">
        <v>0.56000000000000005</v>
      </c>
      <c r="X244" s="158">
        <v>1.1482352941176472</v>
      </c>
      <c r="Y244" s="159">
        <v>25</v>
      </c>
      <c r="Z244" s="159">
        <v>78</v>
      </c>
      <c r="AA244" s="159">
        <v>57</v>
      </c>
      <c r="AB244" s="159">
        <v>81</v>
      </c>
      <c r="AC244" s="159">
        <v>79</v>
      </c>
      <c r="AD244" s="157">
        <v>21.25</v>
      </c>
    </row>
    <row r="245" spans="1:30" s="154" customFormat="1" ht="11.35">
      <c r="A245" s="152">
        <v>232</v>
      </c>
      <c r="B245" s="152">
        <v>12</v>
      </c>
      <c r="C245" s="152">
        <v>81</v>
      </c>
      <c r="D245" s="153">
        <v>0.50624999999999998</v>
      </c>
      <c r="E245" s="153">
        <v>1.9968430272486863</v>
      </c>
      <c r="F245" s="155">
        <v>1070.8560000000002</v>
      </c>
      <c r="G245" s="155">
        <v>2755.9669000000004</v>
      </c>
      <c r="H245" s="155">
        <v>17.224793125000001</v>
      </c>
      <c r="I245" s="155">
        <v>101.0913351522432</v>
      </c>
      <c r="J245" s="155">
        <v>1600</v>
      </c>
      <c r="K245" s="155">
        <v>207600</v>
      </c>
      <c r="L245" s="155">
        <v>1297.5</v>
      </c>
      <c r="M245" s="155">
        <v>263.25251526329777</v>
      </c>
      <c r="N245" s="156">
        <v>18</v>
      </c>
      <c r="O245" s="156">
        <v>579</v>
      </c>
      <c r="P245" s="156">
        <v>3.6187499999999999</v>
      </c>
      <c r="Q245" s="156">
        <v>4.9116366445719377</v>
      </c>
      <c r="R245" s="158">
        <v>0.55116279069767438</v>
      </c>
      <c r="S245" s="158">
        <v>18</v>
      </c>
      <c r="T245" s="158">
        <v>576</v>
      </c>
      <c r="U245" s="158">
        <v>3.6</v>
      </c>
      <c r="V245" s="158">
        <v>5.1776005224245836</v>
      </c>
      <c r="W245" s="158">
        <v>0.55348837209302326</v>
      </c>
      <c r="X245" s="158">
        <v>1.1046511627906976</v>
      </c>
      <c r="Y245" s="159">
        <v>24</v>
      </c>
      <c r="Z245" s="159">
        <v>76</v>
      </c>
      <c r="AA245" s="159">
        <v>60</v>
      </c>
      <c r="AB245" s="159">
        <v>73</v>
      </c>
      <c r="AC245" s="159">
        <v>87</v>
      </c>
      <c r="AD245" s="157">
        <v>21.5</v>
      </c>
    </row>
    <row r="246" spans="1:30" s="154" customFormat="1" ht="11.35">
      <c r="A246" s="152">
        <v>233</v>
      </c>
      <c r="B246" s="152">
        <v>6</v>
      </c>
      <c r="C246" s="152">
        <v>27</v>
      </c>
      <c r="D246" s="153">
        <v>0.16875000000000001</v>
      </c>
      <c r="E246" s="153">
        <v>0.84094791528751356</v>
      </c>
      <c r="F246" s="155">
        <v>267.71400000000006</v>
      </c>
      <c r="G246" s="155">
        <v>499.73280000000011</v>
      </c>
      <c r="H246" s="155">
        <v>3.1233300000000006</v>
      </c>
      <c r="I246" s="155">
        <v>22.912302803452164</v>
      </c>
      <c r="J246" s="155">
        <v>1600</v>
      </c>
      <c r="K246" s="155">
        <v>202200</v>
      </c>
      <c r="L246" s="155">
        <v>1263.75</v>
      </c>
      <c r="M246" s="155">
        <v>260.37889663204419</v>
      </c>
      <c r="N246" s="156">
        <v>18</v>
      </c>
      <c r="O246" s="156">
        <v>582</v>
      </c>
      <c r="P246" s="156">
        <v>3.6375000000000002</v>
      </c>
      <c r="Q246" s="156">
        <v>4.8687005743852092</v>
      </c>
      <c r="R246" s="158">
        <v>0.54988399071925764</v>
      </c>
      <c r="S246" s="158">
        <v>18</v>
      </c>
      <c r="T246" s="158">
        <v>630</v>
      </c>
      <c r="U246" s="158">
        <v>3.9375</v>
      </c>
      <c r="V246" s="158">
        <v>5.0936975486360723</v>
      </c>
      <c r="W246" s="158">
        <v>0.51276102088167053</v>
      </c>
      <c r="X246" s="158">
        <v>1.0626450116009281</v>
      </c>
      <c r="Y246" s="159">
        <v>28</v>
      </c>
      <c r="Z246" s="159">
        <v>82</v>
      </c>
      <c r="AA246" s="159">
        <v>50</v>
      </c>
      <c r="AB246" s="159">
        <v>78</v>
      </c>
      <c r="AC246" s="159">
        <v>82</v>
      </c>
      <c r="AD246" s="157">
        <v>21.55</v>
      </c>
    </row>
    <row r="247" spans="1:30" s="154" customFormat="1" ht="11.35">
      <c r="A247" s="152">
        <v>234</v>
      </c>
      <c r="B247" s="152">
        <v>9</v>
      </c>
      <c r="C247" s="152">
        <v>93</v>
      </c>
      <c r="D247" s="153">
        <v>0.58125000000000004</v>
      </c>
      <c r="E247" s="153">
        <v>1.6989522298302808</v>
      </c>
      <c r="F247" s="155">
        <v>535.42800000000011</v>
      </c>
      <c r="G247" s="155">
        <v>3462.434400000001</v>
      </c>
      <c r="H247" s="155">
        <v>21.640215000000005</v>
      </c>
      <c r="I247" s="155">
        <v>90.322686913461538</v>
      </c>
      <c r="J247" s="155">
        <v>1600</v>
      </c>
      <c r="K247" s="155">
        <v>207000</v>
      </c>
      <c r="L247" s="155">
        <v>1293.75</v>
      </c>
      <c r="M247" s="155">
        <v>274.07649393609421</v>
      </c>
      <c r="N247" s="156">
        <v>15</v>
      </c>
      <c r="O247" s="156">
        <v>441</v>
      </c>
      <c r="P247" s="156">
        <v>2.7562500000000001</v>
      </c>
      <c r="Q247" s="156">
        <v>4.3215808821257431</v>
      </c>
      <c r="R247" s="158">
        <v>0.63703703703703707</v>
      </c>
      <c r="S247" s="158">
        <v>18</v>
      </c>
      <c r="T247" s="158">
        <v>543</v>
      </c>
      <c r="U247" s="158">
        <v>3.3937499999999998</v>
      </c>
      <c r="V247" s="158">
        <v>4.8888229281332647</v>
      </c>
      <c r="W247" s="158">
        <v>0.55308641975308637</v>
      </c>
      <c r="X247" s="158">
        <v>1.1901234567901233</v>
      </c>
      <c r="Y247" s="159">
        <v>28</v>
      </c>
      <c r="Z247" s="159">
        <v>70</v>
      </c>
      <c r="AA247" s="159">
        <v>62</v>
      </c>
      <c r="AB247" s="159">
        <v>76</v>
      </c>
      <c r="AC247" s="159">
        <v>84</v>
      </c>
      <c r="AD247" s="157">
        <v>20.25</v>
      </c>
    </row>
    <row r="248" spans="1:30" s="154" customFormat="1" ht="11.35">
      <c r="A248" s="152">
        <v>235</v>
      </c>
      <c r="B248" s="152">
        <v>6</v>
      </c>
      <c r="C248" s="152">
        <v>15</v>
      </c>
      <c r="D248" s="153">
        <v>9.375E-2</v>
      </c>
      <c r="E248" s="153">
        <v>0.70752358451256547</v>
      </c>
      <c r="F248" s="155">
        <v>535.42800000000011</v>
      </c>
      <c r="G248" s="155">
        <v>635.07710000000009</v>
      </c>
      <c r="H248" s="155">
        <v>3.9692318750000006</v>
      </c>
      <c r="I248" s="155">
        <v>42.871329100992213</v>
      </c>
      <c r="J248" s="155">
        <v>1600</v>
      </c>
      <c r="K248" s="155">
        <v>196000</v>
      </c>
      <c r="L248" s="155">
        <v>1225</v>
      </c>
      <c r="M248" s="155">
        <v>297.79060643851557</v>
      </c>
      <c r="N248" s="156">
        <v>18</v>
      </c>
      <c r="O248" s="156">
        <v>579</v>
      </c>
      <c r="P248" s="156">
        <v>3.6187499999999999</v>
      </c>
      <c r="Q248" s="156">
        <v>4.8067979574529218</v>
      </c>
      <c r="R248" s="158">
        <v>0.54588235294117649</v>
      </c>
      <c r="S248" s="158">
        <v>18</v>
      </c>
      <c r="T248" s="158">
        <v>618</v>
      </c>
      <c r="U248" s="158">
        <v>3.8624999999999998</v>
      </c>
      <c r="V248" s="158">
        <v>5.1401582091502149</v>
      </c>
      <c r="W248" s="158">
        <v>0.51529411764705879</v>
      </c>
      <c r="X248" s="158">
        <v>1.0611764705882352</v>
      </c>
      <c r="Y248" s="159">
        <v>48</v>
      </c>
      <c r="Z248" s="159">
        <v>60</v>
      </c>
      <c r="AA248" s="159">
        <v>52</v>
      </c>
      <c r="AB248" s="159">
        <v>73</v>
      </c>
      <c r="AC248" s="159">
        <v>87</v>
      </c>
      <c r="AD248" s="157">
        <v>21.25</v>
      </c>
    </row>
    <row r="249" spans="1:30" s="154" customFormat="1" ht="11.35">
      <c r="A249" s="152">
        <v>236</v>
      </c>
      <c r="B249" s="152">
        <v>9</v>
      </c>
      <c r="C249" s="152">
        <v>45</v>
      </c>
      <c r="D249" s="153">
        <v>0.28125</v>
      </c>
      <c r="E249" s="153">
        <v>1.1556363108776342</v>
      </c>
      <c r="F249" s="155">
        <v>133.85700000000003</v>
      </c>
      <c r="G249" s="155">
        <v>455.11380000000008</v>
      </c>
      <c r="H249" s="155">
        <v>2.8444612500000006</v>
      </c>
      <c r="I249" s="155">
        <v>15.972080625352659</v>
      </c>
      <c r="J249" s="155">
        <v>1600</v>
      </c>
      <c r="K249" s="155">
        <v>199750</v>
      </c>
      <c r="L249" s="155">
        <v>1248.4375</v>
      </c>
      <c r="M249" s="155">
        <v>273.7132201534892</v>
      </c>
      <c r="N249" s="156">
        <v>15</v>
      </c>
      <c r="O249" s="156">
        <v>525</v>
      </c>
      <c r="P249" s="156">
        <v>3.28125</v>
      </c>
      <c r="Q249" s="156">
        <v>4.8032639256679035</v>
      </c>
      <c r="R249" s="158">
        <v>0.57831325301204817</v>
      </c>
      <c r="S249" s="158">
        <v>24</v>
      </c>
      <c r="T249" s="158">
        <v>582</v>
      </c>
      <c r="U249" s="158">
        <v>3.6375000000000002</v>
      </c>
      <c r="V249" s="158">
        <v>5.1621353633388924</v>
      </c>
      <c r="W249" s="158">
        <v>0.53253012048192772</v>
      </c>
      <c r="X249" s="158">
        <v>1.1108433734939758</v>
      </c>
      <c r="Y249" s="159">
        <v>35</v>
      </c>
      <c r="Z249" s="159">
        <v>75</v>
      </c>
      <c r="AA249" s="159">
        <v>50</v>
      </c>
      <c r="AB249" s="159">
        <v>76</v>
      </c>
      <c r="AC249" s="159">
        <v>84</v>
      </c>
      <c r="AD249" s="157">
        <v>20.75</v>
      </c>
    </row>
    <row r="250" spans="1:30" s="154" customFormat="1" ht="11.35">
      <c r="A250" s="152">
        <v>237</v>
      </c>
      <c r="B250" s="152">
        <v>15</v>
      </c>
      <c r="C250" s="152">
        <v>81</v>
      </c>
      <c r="D250" s="153">
        <v>0.50624999999999998</v>
      </c>
      <c r="E250" s="153">
        <v>2.2374650835264447</v>
      </c>
      <c r="F250" s="155">
        <v>535.42800000000011</v>
      </c>
      <c r="G250" s="155">
        <v>2153.6104000000005</v>
      </c>
      <c r="H250" s="155">
        <v>13.460065000000004</v>
      </c>
      <c r="I250" s="155">
        <v>68.689733072930679</v>
      </c>
      <c r="J250" s="155">
        <v>1600</v>
      </c>
      <c r="K250" s="155">
        <v>204050</v>
      </c>
      <c r="L250" s="155">
        <v>1275.3125</v>
      </c>
      <c r="M250" s="155">
        <v>281.22580259290783</v>
      </c>
      <c r="N250" s="156">
        <v>18</v>
      </c>
      <c r="O250" s="156">
        <v>570</v>
      </c>
      <c r="P250" s="156">
        <v>3.5625</v>
      </c>
      <c r="Q250" s="156">
        <v>5.1158742958873367</v>
      </c>
      <c r="R250" s="158">
        <v>0.54976303317535546</v>
      </c>
      <c r="S250" s="158">
        <v>18</v>
      </c>
      <c r="T250" s="158">
        <v>585</v>
      </c>
      <c r="U250" s="158">
        <v>3.65625</v>
      </c>
      <c r="V250" s="158">
        <v>5.1322716475407786</v>
      </c>
      <c r="W250" s="158">
        <v>0.53791469194312802</v>
      </c>
      <c r="X250" s="158">
        <v>1.0876777251184835</v>
      </c>
      <c r="Y250" s="159">
        <v>33</v>
      </c>
      <c r="Z250" s="159">
        <v>68</v>
      </c>
      <c r="AA250" s="159">
        <v>59</v>
      </c>
      <c r="AB250" s="159">
        <v>86</v>
      </c>
      <c r="AC250" s="159">
        <v>74</v>
      </c>
      <c r="AD250" s="157">
        <v>21.1</v>
      </c>
    </row>
    <row r="251" spans="1:30" s="154" customFormat="1" ht="11.35">
      <c r="A251" s="152">
        <v>238</v>
      </c>
      <c r="B251" s="152">
        <v>9</v>
      </c>
      <c r="C251" s="152">
        <v>78</v>
      </c>
      <c r="D251" s="153">
        <v>0.48749999999999999</v>
      </c>
      <c r="E251" s="153">
        <v>1.5004716239701512</v>
      </c>
      <c r="F251" s="155">
        <v>267.71400000000006</v>
      </c>
      <c r="G251" s="155">
        <v>2256.234100000001</v>
      </c>
      <c r="H251" s="155">
        <v>14.101463125000006</v>
      </c>
      <c r="I251" s="155">
        <v>51.232644302296301</v>
      </c>
      <c r="J251" s="155">
        <v>1600</v>
      </c>
      <c r="K251" s="155">
        <v>203500</v>
      </c>
      <c r="L251" s="155">
        <v>1271.875</v>
      </c>
      <c r="M251" s="155">
        <v>270.66697842098722</v>
      </c>
      <c r="N251" s="156">
        <v>18</v>
      </c>
      <c r="O251" s="156">
        <v>420</v>
      </c>
      <c r="P251" s="156">
        <v>2.625</v>
      </c>
      <c r="Q251" s="156">
        <v>4.2659246603224457</v>
      </c>
      <c r="R251" s="158">
        <v>0.63730569948186533</v>
      </c>
      <c r="S251" s="158">
        <v>18</v>
      </c>
      <c r="T251" s="158">
        <v>516</v>
      </c>
      <c r="U251" s="158">
        <v>3.2250000000000001</v>
      </c>
      <c r="V251" s="158">
        <v>4.7648476979758403</v>
      </c>
      <c r="W251" s="158">
        <v>0.55440414507772029</v>
      </c>
      <c r="X251" s="158">
        <v>1.1917098445595857</v>
      </c>
      <c r="Y251" s="159">
        <v>30</v>
      </c>
      <c r="Z251" s="159">
        <v>75</v>
      </c>
      <c r="AA251" s="159">
        <v>55</v>
      </c>
      <c r="AB251" s="159">
        <v>74</v>
      </c>
      <c r="AC251" s="159">
        <v>86</v>
      </c>
      <c r="AD251" s="157">
        <v>19.3</v>
      </c>
    </row>
    <row r="252" spans="1:30" s="154" customFormat="1" ht="11.35">
      <c r="A252" s="152">
        <v>239</v>
      </c>
      <c r="B252" s="152">
        <v>18</v>
      </c>
      <c r="C252" s="152">
        <v>204</v>
      </c>
      <c r="D252" s="153">
        <v>1.2749999999999999</v>
      </c>
      <c r="E252" s="153">
        <v>3.2368748030416681</v>
      </c>
      <c r="F252" s="155">
        <v>1338.5700000000002</v>
      </c>
      <c r="G252" s="155">
        <v>3776.2547000000004</v>
      </c>
      <c r="H252" s="155">
        <v>23.601591875000004</v>
      </c>
      <c r="I252" s="155">
        <v>113.90032374809789</v>
      </c>
      <c r="J252" s="155">
        <v>1600</v>
      </c>
      <c r="K252" s="155">
        <v>201250</v>
      </c>
      <c r="L252" s="155">
        <v>1257.8125</v>
      </c>
      <c r="M252" s="155">
        <v>272.74212455987424</v>
      </c>
      <c r="N252" s="156">
        <v>18</v>
      </c>
      <c r="O252" s="156">
        <v>426</v>
      </c>
      <c r="P252" s="156">
        <v>2.6625000000000001</v>
      </c>
      <c r="Q252" s="156">
        <v>4.4125143647208587</v>
      </c>
      <c r="R252" s="158">
        <v>0.63116883116883116</v>
      </c>
      <c r="S252" s="158">
        <v>18</v>
      </c>
      <c r="T252" s="158">
        <v>513</v>
      </c>
      <c r="U252" s="158">
        <v>3.2062499999999998</v>
      </c>
      <c r="V252" s="158">
        <v>4.9692094394209416</v>
      </c>
      <c r="W252" s="158">
        <v>0.55584415584415581</v>
      </c>
      <c r="X252" s="158">
        <v>1.1870129870129871</v>
      </c>
      <c r="Y252" s="159">
        <v>33</v>
      </c>
      <c r="Z252" s="159">
        <v>75</v>
      </c>
      <c r="AA252" s="159">
        <v>52</v>
      </c>
      <c r="AB252" s="159">
        <v>77</v>
      </c>
      <c r="AC252" s="159">
        <v>83</v>
      </c>
      <c r="AD252" s="157">
        <v>19.25</v>
      </c>
    </row>
    <row r="253" spans="1:30" s="154" customFormat="1" ht="11.35">
      <c r="A253" s="152">
        <v>240</v>
      </c>
      <c r="B253" s="152">
        <v>6</v>
      </c>
      <c r="C253" s="152">
        <v>33</v>
      </c>
      <c r="D253" s="153">
        <v>0.20624999999999999</v>
      </c>
      <c r="E253" s="153">
        <v>0.95888348988279659</v>
      </c>
      <c r="F253" s="155">
        <v>267.71400000000006</v>
      </c>
      <c r="G253" s="155">
        <v>957.8212000000002</v>
      </c>
      <c r="H253" s="155">
        <v>5.9863825000000013</v>
      </c>
      <c r="I253" s="155">
        <v>33.869663660734282</v>
      </c>
      <c r="J253" s="155">
        <v>1600</v>
      </c>
      <c r="K253" s="155">
        <v>208950</v>
      </c>
      <c r="L253" s="155">
        <v>1305.9375</v>
      </c>
      <c r="M253" s="155">
        <v>275.54245383955725</v>
      </c>
      <c r="N253" s="156">
        <v>18</v>
      </c>
      <c r="O253" s="156">
        <v>507</v>
      </c>
      <c r="P253" s="156">
        <v>3.1687500000000002</v>
      </c>
      <c r="Q253" s="156">
        <v>4.4286401720601445</v>
      </c>
      <c r="R253" s="158">
        <v>0.59472422062350128</v>
      </c>
      <c r="S253" s="158">
        <v>18</v>
      </c>
      <c r="T253" s="158">
        <v>552</v>
      </c>
      <c r="U253" s="158">
        <v>3.45</v>
      </c>
      <c r="V253" s="158">
        <v>4.6888064217215621</v>
      </c>
      <c r="W253" s="158">
        <v>0.55875299760191854</v>
      </c>
      <c r="X253" s="158">
        <v>1.1534772182254198</v>
      </c>
      <c r="Y253" s="159">
        <v>27</v>
      </c>
      <c r="Z253" s="159">
        <v>67</v>
      </c>
      <c r="AA253" s="159">
        <v>66</v>
      </c>
      <c r="AB253" s="159">
        <v>83</v>
      </c>
      <c r="AC253" s="159">
        <v>77</v>
      </c>
      <c r="AD253" s="157">
        <v>20.85</v>
      </c>
    </row>
    <row r="254" spans="1:30" s="154" customFormat="1" ht="11.35">
      <c r="A254" s="152">
        <v>241</v>
      </c>
      <c r="B254" s="152">
        <v>9</v>
      </c>
      <c r="C254" s="152">
        <v>39</v>
      </c>
      <c r="D254" s="153">
        <v>0.24374999999999999</v>
      </c>
      <c r="E254" s="153">
        <v>1.0624930632403971</v>
      </c>
      <c r="F254" s="155">
        <v>267.71400000000006</v>
      </c>
      <c r="G254" s="155">
        <v>630.61520000000019</v>
      </c>
      <c r="H254" s="155">
        <v>3.941345000000001</v>
      </c>
      <c r="I254" s="155">
        <v>24.919244216909703</v>
      </c>
      <c r="J254" s="155">
        <v>1600</v>
      </c>
      <c r="K254" s="155">
        <v>203100</v>
      </c>
      <c r="L254" s="155">
        <v>1269.375</v>
      </c>
      <c r="M254" s="155">
        <v>269.46181512659774</v>
      </c>
      <c r="N254" s="156">
        <v>18</v>
      </c>
      <c r="O254" s="156">
        <v>549</v>
      </c>
      <c r="P254" s="156">
        <v>3.4312499999999999</v>
      </c>
      <c r="Q254" s="156">
        <v>4.8273615786805069</v>
      </c>
      <c r="R254" s="158">
        <v>0.55582524271844658</v>
      </c>
      <c r="S254" s="158">
        <v>15</v>
      </c>
      <c r="T254" s="158">
        <v>519</v>
      </c>
      <c r="U254" s="158">
        <v>3.2437499999999999</v>
      </c>
      <c r="V254" s="158">
        <v>4.5387872413940613</v>
      </c>
      <c r="W254" s="158">
        <v>0.58009708737864074</v>
      </c>
      <c r="X254" s="158">
        <v>1.1359223300970873</v>
      </c>
      <c r="Y254" s="159">
        <v>30</v>
      </c>
      <c r="Z254" s="159">
        <v>76</v>
      </c>
      <c r="AA254" s="159">
        <v>54</v>
      </c>
      <c r="AB254" s="159">
        <v>86</v>
      </c>
      <c r="AC254" s="159">
        <v>74</v>
      </c>
      <c r="AD254" s="157">
        <v>20.6</v>
      </c>
    </row>
    <row r="255" spans="1:30" s="154" customFormat="1" ht="11.35">
      <c r="A255" s="152">
        <v>242</v>
      </c>
      <c r="B255" s="152">
        <v>9</v>
      </c>
      <c r="C255" s="152">
        <v>51</v>
      </c>
      <c r="D255" s="153">
        <v>0.31874999999999998</v>
      </c>
      <c r="E255" s="153">
        <v>1.2406727481187487</v>
      </c>
      <c r="F255" s="155">
        <v>267.71400000000006</v>
      </c>
      <c r="G255" s="155">
        <v>727.28970000000015</v>
      </c>
      <c r="H255" s="155">
        <v>4.5455606250000011</v>
      </c>
      <c r="I255" s="155">
        <v>25.516742632514337</v>
      </c>
      <c r="J255" s="155">
        <v>1600</v>
      </c>
      <c r="K255" s="155">
        <v>196300</v>
      </c>
      <c r="L255" s="155">
        <v>1226.875</v>
      </c>
      <c r="M255" s="155">
        <v>293.31586747601563</v>
      </c>
      <c r="N255" s="156">
        <v>18</v>
      </c>
      <c r="O255" s="156">
        <v>444</v>
      </c>
      <c r="P255" s="156">
        <v>2.7749999999999999</v>
      </c>
      <c r="Q255" s="156">
        <v>4.31605165478733</v>
      </c>
      <c r="R255" s="158">
        <v>0.62051282051282053</v>
      </c>
      <c r="S255" s="158">
        <v>18</v>
      </c>
      <c r="T255" s="158">
        <v>513</v>
      </c>
      <c r="U255" s="158">
        <v>3.2062499999999998</v>
      </c>
      <c r="V255" s="158">
        <v>4.4525406145849251</v>
      </c>
      <c r="W255" s="158">
        <v>0.56153846153846154</v>
      </c>
      <c r="X255" s="158">
        <v>1.1820512820512821</v>
      </c>
      <c r="Y255" s="159">
        <v>46</v>
      </c>
      <c r="Z255" s="159">
        <v>63</v>
      </c>
      <c r="AA255" s="159">
        <v>51</v>
      </c>
      <c r="AB255" s="159">
        <v>69</v>
      </c>
      <c r="AC255" s="159">
        <v>91</v>
      </c>
      <c r="AD255" s="157">
        <v>19.5</v>
      </c>
    </row>
    <row r="256" spans="1:30" s="154" customFormat="1" ht="11.35">
      <c r="A256" s="152">
        <v>243</v>
      </c>
      <c r="B256" s="152">
        <v>9</v>
      </c>
      <c r="C256" s="152">
        <v>96</v>
      </c>
      <c r="D256" s="153">
        <v>0.6</v>
      </c>
      <c r="E256" s="153">
        <v>1.7740264404232409</v>
      </c>
      <c r="F256" s="155">
        <v>803.14200000000017</v>
      </c>
      <c r="G256" s="155">
        <v>3529.362900000001</v>
      </c>
      <c r="H256" s="155">
        <v>22.058518125000006</v>
      </c>
      <c r="I256" s="155">
        <v>96.083200206412357</v>
      </c>
      <c r="J256" s="155">
        <v>1600</v>
      </c>
      <c r="K256" s="155">
        <v>208350</v>
      </c>
      <c r="L256" s="155">
        <v>1302.1875</v>
      </c>
      <c r="M256" s="155">
        <v>261.90802522879153</v>
      </c>
      <c r="N256" s="156">
        <v>15</v>
      </c>
      <c r="O256" s="156">
        <v>489</v>
      </c>
      <c r="P256" s="156">
        <v>3.0562499999999999</v>
      </c>
      <c r="Q256" s="156">
        <v>4.569858694813882</v>
      </c>
      <c r="R256" s="158">
        <v>0.60243902439024388</v>
      </c>
      <c r="S256" s="158">
        <v>15</v>
      </c>
      <c r="T256" s="158">
        <v>519</v>
      </c>
      <c r="U256" s="158">
        <v>3.2437499999999999</v>
      </c>
      <c r="V256" s="158">
        <v>4.5512412779165334</v>
      </c>
      <c r="W256" s="158">
        <v>0.57804878048780484</v>
      </c>
      <c r="X256" s="158">
        <v>1.1804878048780487</v>
      </c>
      <c r="Y256" s="159">
        <v>23</v>
      </c>
      <c r="Z256" s="159">
        <v>76</v>
      </c>
      <c r="AA256" s="159">
        <v>61</v>
      </c>
      <c r="AB256" s="159">
        <v>74</v>
      </c>
      <c r="AC256" s="159">
        <v>86</v>
      </c>
      <c r="AD256" s="157">
        <v>20.5</v>
      </c>
    </row>
    <row r="257" spans="1:30" s="154" customFormat="1" ht="11.35">
      <c r="A257" s="152">
        <v>244</v>
      </c>
      <c r="B257" s="152">
        <v>6</v>
      </c>
      <c r="C257" s="152">
        <v>48</v>
      </c>
      <c r="D257" s="153">
        <v>0.3</v>
      </c>
      <c r="E257" s="153">
        <v>1.1260215487733292</v>
      </c>
      <c r="F257" s="155">
        <v>535.42800000000011</v>
      </c>
      <c r="G257" s="155">
        <v>1588.4364000000005</v>
      </c>
      <c r="H257" s="155">
        <v>9.9277275000000031</v>
      </c>
      <c r="I257" s="155">
        <v>55.965410229773063</v>
      </c>
      <c r="J257" s="155">
        <v>1600</v>
      </c>
      <c r="K257" s="155">
        <v>196650</v>
      </c>
      <c r="L257" s="155">
        <v>1229.0625</v>
      </c>
      <c r="M257" s="155">
        <v>291.78866496147515</v>
      </c>
      <c r="N257" s="156">
        <v>18</v>
      </c>
      <c r="O257" s="156">
        <v>486</v>
      </c>
      <c r="P257" s="156">
        <v>3.0375000000000001</v>
      </c>
      <c r="Q257" s="156">
        <v>4.5264943326371485</v>
      </c>
      <c r="R257" s="158">
        <v>0.59600997506234421</v>
      </c>
      <c r="S257" s="158">
        <v>15</v>
      </c>
      <c r="T257" s="158">
        <v>552</v>
      </c>
      <c r="U257" s="158">
        <v>3.45</v>
      </c>
      <c r="V257" s="158">
        <v>4.7725630944562729</v>
      </c>
      <c r="W257" s="158">
        <v>0.54114713216957611</v>
      </c>
      <c r="X257" s="158">
        <v>1.1371571072319204</v>
      </c>
      <c r="Y257" s="159">
        <v>45</v>
      </c>
      <c r="Z257" s="159">
        <v>64</v>
      </c>
      <c r="AA257" s="159">
        <v>51</v>
      </c>
      <c r="AB257" s="159">
        <v>84</v>
      </c>
      <c r="AC257" s="159">
        <v>76</v>
      </c>
      <c r="AD257" s="157">
        <v>20.05</v>
      </c>
    </row>
    <row r="258" spans="1:30" s="154" customFormat="1" ht="11.35">
      <c r="A258" s="152">
        <v>245</v>
      </c>
      <c r="B258" s="152">
        <v>9</v>
      </c>
      <c r="C258" s="152">
        <v>42</v>
      </c>
      <c r="D258" s="153">
        <v>0.26250000000000001</v>
      </c>
      <c r="E258" s="153">
        <v>1.1842121813957318</v>
      </c>
      <c r="F258" s="155">
        <v>196.32360000000006</v>
      </c>
      <c r="G258" s="155">
        <v>465.52490000000012</v>
      </c>
      <c r="H258" s="155">
        <v>2.9095306250000008</v>
      </c>
      <c r="I258" s="155">
        <v>17.447393642683913</v>
      </c>
      <c r="J258" s="155">
        <v>1600</v>
      </c>
      <c r="K258" s="155">
        <v>205950</v>
      </c>
      <c r="L258" s="155">
        <v>1287.1875</v>
      </c>
      <c r="M258" s="155">
        <v>255.76662877753699</v>
      </c>
      <c r="N258" s="156">
        <v>18</v>
      </c>
      <c r="O258" s="156">
        <v>528</v>
      </c>
      <c r="P258" s="156">
        <v>3.3</v>
      </c>
      <c r="Q258" s="156">
        <v>4.5788686087120976</v>
      </c>
      <c r="R258" s="158">
        <v>0.57692307692307687</v>
      </c>
      <c r="S258" s="158">
        <v>15</v>
      </c>
      <c r="T258" s="158">
        <v>528</v>
      </c>
      <c r="U258" s="158">
        <v>3.3</v>
      </c>
      <c r="V258" s="158">
        <v>4.6888064217215621</v>
      </c>
      <c r="W258" s="158">
        <v>0.57692307692307687</v>
      </c>
      <c r="X258" s="158">
        <v>1.1538461538461537</v>
      </c>
      <c r="Y258" s="159">
        <v>23</v>
      </c>
      <c r="Z258" s="159">
        <v>82</v>
      </c>
      <c r="AA258" s="159">
        <v>55</v>
      </c>
      <c r="AB258" s="159">
        <v>86</v>
      </c>
      <c r="AC258" s="159">
        <v>74</v>
      </c>
      <c r="AD258" s="157">
        <v>20.8</v>
      </c>
    </row>
    <row r="259" spans="1:30" s="154" customFormat="1" ht="11.35">
      <c r="A259" s="152">
        <v>246</v>
      </c>
      <c r="B259" s="152">
        <v>9</v>
      </c>
      <c r="C259" s="152">
        <v>93</v>
      </c>
      <c r="D259" s="153">
        <v>0.58125000000000004</v>
      </c>
      <c r="E259" s="153">
        <v>1.7319486789206817</v>
      </c>
      <c r="F259" s="155">
        <v>535.42800000000011</v>
      </c>
      <c r="G259" s="155">
        <v>2137.2501000000007</v>
      </c>
      <c r="H259" s="155">
        <v>13.357813125000003</v>
      </c>
      <c r="I259" s="155">
        <v>56.820710136046969</v>
      </c>
      <c r="J259" s="155">
        <v>1600</v>
      </c>
      <c r="K259" s="155">
        <v>210750</v>
      </c>
      <c r="L259" s="155">
        <v>1317.1875</v>
      </c>
      <c r="M259" s="155">
        <v>267.06221891833542</v>
      </c>
      <c r="N259" s="156">
        <v>18</v>
      </c>
      <c r="O259" s="156">
        <v>405</v>
      </c>
      <c r="P259" s="156">
        <v>2.53125</v>
      </c>
      <c r="Q259" s="156">
        <v>4.1963174556602896</v>
      </c>
      <c r="R259" s="158">
        <v>0.65116279069767447</v>
      </c>
      <c r="S259" s="158">
        <v>15</v>
      </c>
      <c r="T259" s="158">
        <v>465</v>
      </c>
      <c r="U259" s="158">
        <v>2.90625</v>
      </c>
      <c r="V259" s="158">
        <v>4.4690365556626475</v>
      </c>
      <c r="W259" s="158">
        <v>0.59948320413436695</v>
      </c>
      <c r="X259" s="158">
        <v>1.2506459948320414</v>
      </c>
      <c r="Y259" s="159">
        <v>23</v>
      </c>
      <c r="Z259" s="159">
        <v>70</v>
      </c>
      <c r="AA259" s="159">
        <v>67</v>
      </c>
      <c r="AB259" s="159">
        <v>83</v>
      </c>
      <c r="AC259" s="159">
        <v>77</v>
      </c>
      <c r="AD259" s="157">
        <v>19.350000000000001</v>
      </c>
    </row>
    <row r="260" spans="1:30" s="154" customFormat="1" ht="11.35">
      <c r="A260" s="152">
        <v>247</v>
      </c>
      <c r="B260" s="152">
        <v>9</v>
      </c>
      <c r="C260" s="152">
        <v>48</v>
      </c>
      <c r="D260" s="153">
        <v>0.3</v>
      </c>
      <c r="E260" s="153">
        <v>1.3954102663090719</v>
      </c>
      <c r="F260" s="155">
        <v>803.14200000000017</v>
      </c>
      <c r="G260" s="155">
        <v>1906.7186000000006</v>
      </c>
      <c r="H260" s="155">
        <v>11.916991250000004</v>
      </c>
      <c r="I260" s="155">
        <v>79.511275894311424</v>
      </c>
      <c r="J260" s="155">
        <v>1600</v>
      </c>
      <c r="K260" s="155">
        <v>201950</v>
      </c>
      <c r="L260" s="155">
        <v>1262.1875</v>
      </c>
      <c r="M260" s="155">
        <v>268.92207815554463</v>
      </c>
      <c r="N260" s="156">
        <v>18</v>
      </c>
      <c r="O260" s="156">
        <v>585</v>
      </c>
      <c r="P260" s="156">
        <v>3.65625</v>
      </c>
      <c r="Q260" s="156">
        <v>5.0768272107982844</v>
      </c>
      <c r="R260" s="158">
        <v>0.54545454545454541</v>
      </c>
      <c r="S260" s="158">
        <v>18</v>
      </c>
      <c r="T260" s="158">
        <v>603</v>
      </c>
      <c r="U260" s="158">
        <v>3.7687499999999998</v>
      </c>
      <c r="V260" s="158">
        <v>5.1386094036980072</v>
      </c>
      <c r="W260" s="158">
        <v>0.53146853146853146</v>
      </c>
      <c r="X260" s="158">
        <v>1.0769230769230769</v>
      </c>
      <c r="Y260" s="159">
        <v>31</v>
      </c>
      <c r="Z260" s="159">
        <v>77</v>
      </c>
      <c r="AA260" s="159">
        <v>52</v>
      </c>
      <c r="AB260" s="159">
        <v>79</v>
      </c>
      <c r="AC260" s="159">
        <v>81</v>
      </c>
      <c r="AD260" s="157">
        <v>21.45</v>
      </c>
    </row>
    <row r="261" spans="1:30" s="154" customFormat="1" ht="11.35">
      <c r="A261" s="152">
        <v>248</v>
      </c>
      <c r="B261" s="152">
        <v>6</v>
      </c>
      <c r="C261" s="152">
        <v>51</v>
      </c>
      <c r="D261" s="153">
        <v>0.31874999999999998</v>
      </c>
      <c r="E261" s="153">
        <v>1.1941780942366667</v>
      </c>
      <c r="F261" s="155">
        <v>535.42800000000011</v>
      </c>
      <c r="G261" s="155">
        <v>1221.0733000000002</v>
      </c>
      <c r="H261" s="155">
        <v>7.6317081250000012</v>
      </c>
      <c r="I261" s="155">
        <v>48.632297579502193</v>
      </c>
      <c r="J261" s="155">
        <v>1600</v>
      </c>
      <c r="K261" s="155">
        <v>201350</v>
      </c>
      <c r="L261" s="155">
        <v>1258.4375</v>
      </c>
      <c r="M261" s="155">
        <v>254.28540117665491</v>
      </c>
      <c r="N261" s="156">
        <v>18</v>
      </c>
      <c r="O261" s="156">
        <v>570</v>
      </c>
      <c r="P261" s="156">
        <v>3.5625</v>
      </c>
      <c r="Q261" s="156">
        <v>4.8313539646847934</v>
      </c>
      <c r="R261" s="158">
        <v>0.5539906103286385</v>
      </c>
      <c r="S261" s="158">
        <v>24</v>
      </c>
      <c r="T261" s="158">
        <v>603</v>
      </c>
      <c r="U261" s="158">
        <v>3.7687499999999998</v>
      </c>
      <c r="V261" s="158">
        <v>5.0272488631532326</v>
      </c>
      <c r="W261" s="158">
        <v>0.528169014084507</v>
      </c>
      <c r="X261" s="158">
        <v>1.0821596244131455</v>
      </c>
      <c r="Y261" s="159">
        <v>27</v>
      </c>
      <c r="Z261" s="159">
        <v>86</v>
      </c>
      <c r="AA261" s="159">
        <v>47</v>
      </c>
      <c r="AB261" s="159">
        <v>94</v>
      </c>
      <c r="AC261" s="159">
        <v>66</v>
      </c>
      <c r="AD261" s="157">
        <v>21.3</v>
      </c>
    </row>
    <row r="262" spans="1:30" s="154" customFormat="1" ht="11.35">
      <c r="A262" s="152">
        <v>249</v>
      </c>
      <c r="B262" s="152">
        <v>12</v>
      </c>
      <c r="C262" s="152">
        <v>177</v>
      </c>
      <c r="D262" s="153">
        <v>1.10625</v>
      </c>
      <c r="E262" s="153">
        <v>2.5318024379689779</v>
      </c>
      <c r="F262" s="155">
        <v>535.42800000000011</v>
      </c>
      <c r="G262" s="155">
        <v>2915.1080000000006</v>
      </c>
      <c r="H262" s="155">
        <v>18.219425000000005</v>
      </c>
      <c r="I262" s="155">
        <v>57.766159962411322</v>
      </c>
      <c r="J262" s="155">
        <v>1600</v>
      </c>
      <c r="K262" s="155">
        <v>205300</v>
      </c>
      <c r="L262" s="155">
        <v>1283.125</v>
      </c>
      <c r="M262" s="155">
        <v>263.49653608406675</v>
      </c>
      <c r="N262" s="156">
        <v>18</v>
      </c>
      <c r="O262" s="156">
        <v>354</v>
      </c>
      <c r="P262" s="156">
        <v>2.2124999999999999</v>
      </c>
      <c r="Q262" s="156">
        <v>4.0443881455293225</v>
      </c>
      <c r="R262" s="158">
        <v>0.67759562841530052</v>
      </c>
      <c r="S262" s="158">
        <v>15</v>
      </c>
      <c r="T262" s="158">
        <v>411</v>
      </c>
      <c r="U262" s="158">
        <v>2.5687500000000001</v>
      </c>
      <c r="V262" s="158">
        <v>4.2936575647131976</v>
      </c>
      <c r="W262" s="158">
        <v>0.62568306010928965</v>
      </c>
      <c r="X262" s="158">
        <v>1.3032786885245902</v>
      </c>
      <c r="Y262" s="159">
        <v>26</v>
      </c>
      <c r="Z262" s="159">
        <v>78</v>
      </c>
      <c r="AA262" s="159">
        <v>56</v>
      </c>
      <c r="AB262" s="159">
        <v>85</v>
      </c>
      <c r="AC262" s="159">
        <v>75</v>
      </c>
      <c r="AD262" s="157">
        <v>18.3</v>
      </c>
    </row>
    <row r="263" spans="1:30" s="154" customFormat="1" ht="11.35">
      <c r="A263" s="152">
        <v>250</v>
      </c>
      <c r="B263" s="152">
        <v>9</v>
      </c>
      <c r="C263" s="152">
        <v>111</v>
      </c>
      <c r="D263" s="153">
        <v>0.69374999999999998</v>
      </c>
      <c r="E263" s="153">
        <v>1.9393212681585472</v>
      </c>
      <c r="F263" s="155">
        <v>535.42800000000011</v>
      </c>
      <c r="G263" s="155">
        <v>2532.8719000000006</v>
      </c>
      <c r="H263" s="155">
        <v>15.830449375000004</v>
      </c>
      <c r="I263" s="155">
        <v>66.891041335449074</v>
      </c>
      <c r="J263" s="155">
        <v>1600</v>
      </c>
      <c r="K263" s="155">
        <v>204050</v>
      </c>
      <c r="L263" s="155">
        <v>1275.3125</v>
      </c>
      <c r="M263" s="155">
        <v>281.22580259290783</v>
      </c>
      <c r="N263" s="156">
        <v>18</v>
      </c>
      <c r="O263" s="156">
        <v>480</v>
      </c>
      <c r="P263" s="156">
        <v>3</v>
      </c>
      <c r="Q263" s="156">
        <v>4.7344581886022228</v>
      </c>
      <c r="R263" s="158">
        <v>0.6</v>
      </c>
      <c r="S263" s="158">
        <v>21</v>
      </c>
      <c r="T263" s="158">
        <v>507</v>
      </c>
      <c r="U263" s="158">
        <v>3.1687500000000002</v>
      </c>
      <c r="V263" s="158">
        <v>4.7967781050074896</v>
      </c>
      <c r="W263" s="158">
        <v>0.57750000000000001</v>
      </c>
      <c r="X263" s="158">
        <v>1.1775</v>
      </c>
      <c r="Y263" s="159">
        <v>33</v>
      </c>
      <c r="Z263" s="159">
        <v>68</v>
      </c>
      <c r="AA263" s="159">
        <v>59</v>
      </c>
      <c r="AB263" s="159">
        <v>72</v>
      </c>
      <c r="AC263" s="159">
        <v>88</v>
      </c>
      <c r="AD263" s="157">
        <v>20</v>
      </c>
    </row>
    <row r="264" spans="1:30" s="154" customFormat="1" ht="11.35">
      <c r="A264" s="152">
        <v>251</v>
      </c>
      <c r="B264" s="152">
        <v>6</v>
      </c>
      <c r="C264" s="152">
        <v>48</v>
      </c>
      <c r="D264" s="153">
        <v>0.3</v>
      </c>
      <c r="E264" s="153">
        <v>1.1260215487733292</v>
      </c>
      <c r="F264" s="155">
        <v>267.71400000000006</v>
      </c>
      <c r="G264" s="155">
        <v>1418.8842000000002</v>
      </c>
      <c r="H264" s="155">
        <v>8.8680262500000016</v>
      </c>
      <c r="I264" s="155">
        <v>43.775357386111914</v>
      </c>
      <c r="J264" s="155">
        <v>1600</v>
      </c>
      <c r="K264" s="155">
        <v>202750</v>
      </c>
      <c r="L264" s="155">
        <v>1267.1875</v>
      </c>
      <c r="M264" s="155">
        <v>271.44192627452128</v>
      </c>
      <c r="N264" s="156">
        <v>18</v>
      </c>
      <c r="O264" s="156">
        <v>498</v>
      </c>
      <c r="P264" s="156">
        <v>3.1124999999999998</v>
      </c>
      <c r="Q264" s="156">
        <v>4.3465991911265398</v>
      </c>
      <c r="R264" s="158">
        <v>0.58706467661691542</v>
      </c>
      <c r="S264" s="158">
        <v>15</v>
      </c>
      <c r="T264" s="158">
        <v>516</v>
      </c>
      <c r="U264" s="158">
        <v>3.2250000000000001</v>
      </c>
      <c r="V264" s="158">
        <v>4.6445342191879204</v>
      </c>
      <c r="W264" s="158">
        <v>0.57213930348258712</v>
      </c>
      <c r="X264" s="158">
        <v>1.1592039800995027</v>
      </c>
      <c r="Y264" s="159">
        <v>31</v>
      </c>
      <c r="Z264" s="159">
        <v>75</v>
      </c>
      <c r="AA264" s="159">
        <v>54</v>
      </c>
      <c r="AB264" s="159">
        <v>80</v>
      </c>
      <c r="AC264" s="159">
        <v>80</v>
      </c>
      <c r="AD264" s="157">
        <v>20.100000000000001</v>
      </c>
    </row>
    <row r="265" spans="1:30" s="154" customFormat="1" ht="11.35">
      <c r="A265" s="152">
        <v>252</v>
      </c>
      <c r="B265" s="152">
        <v>12</v>
      </c>
      <c r="C265" s="152">
        <v>156</v>
      </c>
      <c r="D265" s="153">
        <v>0.97499999999999998</v>
      </c>
      <c r="E265" s="153">
        <v>2.5745488705387696</v>
      </c>
      <c r="F265" s="155">
        <v>535.42800000000011</v>
      </c>
      <c r="G265" s="155">
        <v>3075.7364000000002</v>
      </c>
      <c r="H265" s="155">
        <v>19.223352500000001</v>
      </c>
      <c r="I265" s="155">
        <v>71.89365922328237</v>
      </c>
      <c r="J265" s="155">
        <v>1600</v>
      </c>
      <c r="K265" s="155">
        <v>206000</v>
      </c>
      <c r="L265" s="155">
        <v>1287.5</v>
      </c>
      <c r="M265" s="155">
        <v>259.11071915278654</v>
      </c>
      <c r="N265" s="156">
        <v>15</v>
      </c>
      <c r="O265" s="156">
        <v>363</v>
      </c>
      <c r="P265" s="156">
        <v>2.2687499999999998</v>
      </c>
      <c r="Q265" s="156">
        <v>3.7277168134810661</v>
      </c>
      <c r="R265" s="158">
        <v>0.67819148936170215</v>
      </c>
      <c r="S265" s="158">
        <v>18</v>
      </c>
      <c r="T265" s="158">
        <v>432</v>
      </c>
      <c r="U265" s="158">
        <v>2.7</v>
      </c>
      <c r="V265" s="158">
        <v>4.2185573855400307</v>
      </c>
      <c r="W265" s="158">
        <v>0.61702127659574468</v>
      </c>
      <c r="X265" s="158">
        <v>1.2952127659574468</v>
      </c>
      <c r="Y265" s="159">
        <v>24</v>
      </c>
      <c r="Z265" s="159">
        <v>80</v>
      </c>
      <c r="AA265" s="159">
        <v>56</v>
      </c>
      <c r="AB265" s="159">
        <v>87</v>
      </c>
      <c r="AC265" s="159">
        <v>73</v>
      </c>
      <c r="AD265" s="157">
        <v>18.8</v>
      </c>
    </row>
    <row r="266" spans="1:30" s="154" customFormat="1" ht="11.35">
      <c r="A266" s="152">
        <v>253</v>
      </c>
      <c r="B266" s="152">
        <v>12</v>
      </c>
      <c r="C266" s="152">
        <v>114</v>
      </c>
      <c r="D266" s="153">
        <v>0.71250000000000002</v>
      </c>
      <c r="E266" s="153">
        <v>2.218808961480724</v>
      </c>
      <c r="F266" s="155">
        <v>803.14200000000017</v>
      </c>
      <c r="G266" s="155">
        <v>2813.9716000000008</v>
      </c>
      <c r="H266" s="155">
        <v>17.587322500000006</v>
      </c>
      <c r="I266" s="155">
        <v>84.643734783916869</v>
      </c>
      <c r="J266" s="155">
        <v>1600</v>
      </c>
      <c r="K266" s="155">
        <v>205300</v>
      </c>
      <c r="L266" s="155">
        <v>1283.125</v>
      </c>
      <c r="M266" s="155">
        <v>287.46820989130816</v>
      </c>
      <c r="N266" s="156">
        <v>18</v>
      </c>
      <c r="O266" s="156">
        <v>468</v>
      </c>
      <c r="P266" s="156">
        <v>2.9249999999999998</v>
      </c>
      <c r="Q266" s="156">
        <v>4.6004511673743727</v>
      </c>
      <c r="R266" s="158">
        <v>0.61670761670761665</v>
      </c>
      <c r="S266" s="158">
        <v>18</v>
      </c>
      <c r="T266" s="158">
        <v>540</v>
      </c>
      <c r="U266" s="158">
        <v>3.375</v>
      </c>
      <c r="V266" s="158">
        <v>4.7434164902525691</v>
      </c>
      <c r="W266" s="158">
        <v>0.55773955773955775</v>
      </c>
      <c r="X266" s="158">
        <v>1.1744471744471743</v>
      </c>
      <c r="Y266" s="159">
        <v>34</v>
      </c>
      <c r="Z266" s="159">
        <v>63</v>
      </c>
      <c r="AA266" s="159">
        <v>63</v>
      </c>
      <c r="AB266" s="159">
        <v>74</v>
      </c>
      <c r="AC266" s="159">
        <v>86</v>
      </c>
      <c r="AD266" s="157">
        <v>20.350000000000001</v>
      </c>
    </row>
    <row r="267" spans="1:30" s="154" customFormat="1" ht="11.35">
      <c r="A267" s="152">
        <v>254</v>
      </c>
      <c r="B267" s="152">
        <v>9</v>
      </c>
      <c r="C267" s="152">
        <v>48</v>
      </c>
      <c r="D267" s="153">
        <v>0.3</v>
      </c>
      <c r="E267" s="153">
        <v>1.2678908351318423</v>
      </c>
      <c r="F267" s="155">
        <v>535.42800000000011</v>
      </c>
      <c r="G267" s="155">
        <v>1210.6622000000002</v>
      </c>
      <c r="H267" s="155">
        <v>7.566638750000001</v>
      </c>
      <c r="I267" s="155">
        <v>48.356677414986912</v>
      </c>
      <c r="J267" s="155">
        <v>1600</v>
      </c>
      <c r="K267" s="155">
        <v>210100</v>
      </c>
      <c r="L267" s="155">
        <v>1313.125</v>
      </c>
      <c r="M267" s="155">
        <v>274.92065750781313</v>
      </c>
      <c r="N267" s="156">
        <v>18</v>
      </c>
      <c r="O267" s="156">
        <v>519</v>
      </c>
      <c r="P267" s="156">
        <v>3.2437499999999999</v>
      </c>
      <c r="Q267" s="156">
        <v>4.513776083092945</v>
      </c>
      <c r="R267" s="158">
        <v>0.58711217183770881</v>
      </c>
      <c r="S267" s="158">
        <v>21</v>
      </c>
      <c r="T267" s="158">
        <v>537</v>
      </c>
      <c r="U267" s="158">
        <v>3.3562500000000002</v>
      </c>
      <c r="V267" s="158">
        <v>4.5187893895566553</v>
      </c>
      <c r="W267" s="158">
        <v>0.57279236276849643</v>
      </c>
      <c r="X267" s="158">
        <v>1.1599045346062051</v>
      </c>
      <c r="Y267" s="159">
        <v>26</v>
      </c>
      <c r="Z267" s="159">
        <v>66</v>
      </c>
      <c r="AA267" s="159">
        <v>68</v>
      </c>
      <c r="AB267" s="159">
        <v>79</v>
      </c>
      <c r="AC267" s="159">
        <v>81</v>
      </c>
      <c r="AD267" s="157">
        <v>20.95</v>
      </c>
    </row>
    <row r="268" spans="1:30" s="154" customFormat="1" ht="11.35">
      <c r="A268" s="152">
        <v>255</v>
      </c>
      <c r="B268" s="152">
        <v>9</v>
      </c>
      <c r="C268" s="152">
        <v>84</v>
      </c>
      <c r="D268" s="153">
        <v>0.52500000000000002</v>
      </c>
      <c r="E268" s="153">
        <v>1.6328005805514207</v>
      </c>
      <c r="F268" s="155">
        <v>267.71400000000006</v>
      </c>
      <c r="G268" s="155">
        <v>1097.6274000000001</v>
      </c>
      <c r="H268" s="155">
        <v>6.8601712500000005</v>
      </c>
      <c r="I268" s="155">
        <v>27.182928412195853</v>
      </c>
      <c r="J268" s="155">
        <v>1600</v>
      </c>
      <c r="K268" s="155">
        <v>200950</v>
      </c>
      <c r="L268" s="155">
        <v>1255.9375</v>
      </c>
      <c r="M268" s="155">
        <v>277.7589943858959</v>
      </c>
      <c r="N268" s="156">
        <v>15</v>
      </c>
      <c r="O268" s="156">
        <v>387</v>
      </c>
      <c r="P268" s="156">
        <v>2.4187500000000002</v>
      </c>
      <c r="Q268" s="156">
        <v>3.7390878970528081</v>
      </c>
      <c r="R268" s="158">
        <v>0.66318537859007831</v>
      </c>
      <c r="S268" s="158">
        <v>18</v>
      </c>
      <c r="T268" s="158">
        <v>483</v>
      </c>
      <c r="U268" s="158">
        <v>3.0187499999999998</v>
      </c>
      <c r="V268" s="158">
        <v>4.631681812807777</v>
      </c>
      <c r="W268" s="158">
        <v>0.57963446475195812</v>
      </c>
      <c r="X268" s="158">
        <v>1.2428198433420365</v>
      </c>
      <c r="Y268" s="159">
        <v>35</v>
      </c>
      <c r="Z268" s="159">
        <v>72</v>
      </c>
      <c r="AA268" s="159">
        <v>53</v>
      </c>
      <c r="AB268" s="159">
        <v>76</v>
      </c>
      <c r="AC268" s="159">
        <v>84</v>
      </c>
      <c r="AD268" s="157">
        <v>19.149999999999999</v>
      </c>
    </row>
    <row r="269" spans="1:30" s="154" customFormat="1" ht="11.35">
      <c r="A269" s="152">
        <v>256</v>
      </c>
      <c r="B269" s="152">
        <v>12</v>
      </c>
      <c r="C269" s="152">
        <v>78</v>
      </c>
      <c r="D269" s="153">
        <v>0.48749999999999999</v>
      </c>
      <c r="E269" s="153">
        <v>1.7446684282488469</v>
      </c>
      <c r="F269" s="155">
        <v>267.71400000000006</v>
      </c>
      <c r="G269" s="155">
        <v>794.21820000000014</v>
      </c>
      <c r="H269" s="155">
        <v>4.9638637500000007</v>
      </c>
      <c r="I269" s="155">
        <v>24.659785875940432</v>
      </c>
      <c r="J269" s="155">
        <v>1600</v>
      </c>
      <c r="K269" s="155">
        <v>205600</v>
      </c>
      <c r="L269" s="155">
        <v>1285</v>
      </c>
      <c r="M269" s="155">
        <v>282.44217975660149</v>
      </c>
      <c r="N269" s="156">
        <v>18</v>
      </c>
      <c r="O269" s="156">
        <v>489</v>
      </c>
      <c r="P269" s="156">
        <v>3.0562499999999999</v>
      </c>
      <c r="Q269" s="156">
        <v>4.6920873779442935</v>
      </c>
      <c r="R269" s="158">
        <v>0.60049019607843135</v>
      </c>
      <c r="S269" s="158">
        <v>21</v>
      </c>
      <c r="T269" s="158">
        <v>546</v>
      </c>
      <c r="U269" s="158">
        <v>3.4125000000000001</v>
      </c>
      <c r="V269" s="158">
        <v>5.0636048759379557</v>
      </c>
      <c r="W269" s="158">
        <v>0.55392156862745101</v>
      </c>
      <c r="X269" s="158">
        <v>1.1544117647058822</v>
      </c>
      <c r="Y269" s="159">
        <v>32</v>
      </c>
      <c r="Z269" s="159">
        <v>66</v>
      </c>
      <c r="AA269" s="159">
        <v>62</v>
      </c>
      <c r="AB269" s="159">
        <v>87</v>
      </c>
      <c r="AC269" s="159">
        <v>73</v>
      </c>
      <c r="AD269" s="157">
        <v>20.399999999999999</v>
      </c>
    </row>
    <row r="270" spans="1:30" s="154" customFormat="1" ht="11.35">
      <c r="A270" s="152">
        <v>257</v>
      </c>
      <c r="B270" s="152">
        <v>6</v>
      </c>
      <c r="C270" s="152">
        <v>15</v>
      </c>
      <c r="D270" s="153">
        <v>9.375E-2</v>
      </c>
      <c r="E270" s="153">
        <v>0.62240025343158245</v>
      </c>
      <c r="F270" s="155">
        <v>267.71400000000006</v>
      </c>
      <c r="G270" s="155">
        <v>404.54560000000009</v>
      </c>
      <c r="H270" s="155">
        <v>2.5284100000000005</v>
      </c>
      <c r="I270" s="155">
        <v>21.991248936830772</v>
      </c>
      <c r="J270" s="155">
        <v>1600</v>
      </c>
      <c r="K270" s="155">
        <v>199400</v>
      </c>
      <c r="L270" s="155">
        <v>1246.25</v>
      </c>
      <c r="M270" s="155">
        <v>275.49555122022997</v>
      </c>
      <c r="N270" s="156">
        <v>18</v>
      </c>
      <c r="O270" s="156">
        <v>576</v>
      </c>
      <c r="P270" s="156">
        <v>3.6</v>
      </c>
      <c r="Q270" s="156">
        <v>4.7559297644654404</v>
      </c>
      <c r="R270" s="158">
        <v>0.5524475524475525</v>
      </c>
      <c r="S270" s="158">
        <v>18</v>
      </c>
      <c r="T270" s="158">
        <v>630</v>
      </c>
      <c r="U270" s="158">
        <v>3.9375</v>
      </c>
      <c r="V270" s="158">
        <v>5.2469667787549872</v>
      </c>
      <c r="W270" s="158">
        <v>0.51048951048951052</v>
      </c>
      <c r="X270" s="158">
        <v>1.0629370629370629</v>
      </c>
      <c r="Y270" s="159">
        <v>36</v>
      </c>
      <c r="Z270" s="159">
        <v>74</v>
      </c>
      <c r="AA270" s="159">
        <v>50</v>
      </c>
      <c r="AB270" s="159">
        <v>65</v>
      </c>
      <c r="AC270" s="159">
        <v>95</v>
      </c>
      <c r="AD270" s="157">
        <v>21.45</v>
      </c>
    </row>
    <row r="271" spans="1:30" s="154" customFormat="1" ht="11.35">
      <c r="A271" s="152">
        <v>258</v>
      </c>
      <c r="B271" s="152">
        <v>12</v>
      </c>
      <c r="C271" s="152">
        <v>60</v>
      </c>
      <c r="D271" s="153">
        <v>0.375</v>
      </c>
      <c r="E271" s="153">
        <v>1.5691603330900881</v>
      </c>
      <c r="F271" s="155">
        <v>535.42800000000011</v>
      </c>
      <c r="G271" s="155">
        <v>1453.0921000000003</v>
      </c>
      <c r="H271" s="155">
        <v>9.0818256250000022</v>
      </c>
      <c r="I271" s="155">
        <v>52.497832125027593</v>
      </c>
      <c r="J271" s="155">
        <v>1600</v>
      </c>
      <c r="K271" s="155">
        <v>199050</v>
      </c>
      <c r="L271" s="155">
        <v>1244.0625</v>
      </c>
      <c r="M271" s="155">
        <v>277.24905787818221</v>
      </c>
      <c r="N271" s="156">
        <v>18</v>
      </c>
      <c r="O271" s="156">
        <v>498</v>
      </c>
      <c r="P271" s="156">
        <v>3.1124999999999998</v>
      </c>
      <c r="Q271" s="156">
        <v>4.5001572299575958</v>
      </c>
      <c r="R271" s="158">
        <v>0.59113300492610832</v>
      </c>
      <c r="S271" s="158">
        <v>18</v>
      </c>
      <c r="T271" s="158">
        <v>552</v>
      </c>
      <c r="U271" s="158">
        <v>3.45</v>
      </c>
      <c r="V271" s="158">
        <v>4.6888064217215621</v>
      </c>
      <c r="W271" s="158">
        <v>0.54679802955665024</v>
      </c>
      <c r="X271" s="158">
        <v>1.1379310344827585</v>
      </c>
      <c r="Y271" s="159">
        <v>37</v>
      </c>
      <c r="Z271" s="159">
        <v>73</v>
      </c>
      <c r="AA271" s="159">
        <v>50</v>
      </c>
      <c r="AB271" s="159">
        <v>81</v>
      </c>
      <c r="AC271" s="159">
        <v>79</v>
      </c>
      <c r="AD271" s="157">
        <v>20.3</v>
      </c>
    </row>
    <row r="272" spans="1:30" s="154" customFormat="1" ht="11.35">
      <c r="A272" s="152">
        <v>259</v>
      </c>
      <c r="B272" s="152">
        <v>6</v>
      </c>
      <c r="C272" s="152">
        <v>33</v>
      </c>
      <c r="D272" s="153">
        <v>0.20624999999999999</v>
      </c>
      <c r="E272" s="153">
        <v>0.89791424980339851</v>
      </c>
      <c r="F272" s="155">
        <v>267.71400000000006</v>
      </c>
      <c r="G272" s="155">
        <v>758.52300000000014</v>
      </c>
      <c r="H272" s="155">
        <v>4.7407687500000009</v>
      </c>
      <c r="I272" s="155">
        <v>31.042377477510488</v>
      </c>
      <c r="J272" s="155">
        <v>1600</v>
      </c>
      <c r="K272" s="155">
        <v>197100</v>
      </c>
      <c r="L272" s="155">
        <v>1231.875</v>
      </c>
      <c r="M272" s="155">
        <v>273.02679735782658</v>
      </c>
      <c r="N272" s="156">
        <v>18</v>
      </c>
      <c r="O272" s="156">
        <v>549</v>
      </c>
      <c r="P272" s="156">
        <v>3.4312499999999999</v>
      </c>
      <c r="Q272" s="156">
        <v>4.8038531115117511</v>
      </c>
      <c r="R272" s="158">
        <v>0.56220095693779903</v>
      </c>
      <c r="S272" s="158">
        <v>21</v>
      </c>
      <c r="T272" s="158">
        <v>579</v>
      </c>
      <c r="U272" s="158">
        <v>3.6187499999999999</v>
      </c>
      <c r="V272" s="158">
        <v>5.0142838424674556</v>
      </c>
      <c r="W272" s="158">
        <v>0.53827751196172247</v>
      </c>
      <c r="X272" s="158">
        <v>1.1004784688995215</v>
      </c>
      <c r="Y272" s="159">
        <v>38</v>
      </c>
      <c r="Z272" s="159">
        <v>76</v>
      </c>
      <c r="AA272" s="159">
        <v>46</v>
      </c>
      <c r="AB272" s="159">
        <v>72</v>
      </c>
      <c r="AC272" s="159">
        <v>88</v>
      </c>
      <c r="AD272" s="157">
        <v>20.9</v>
      </c>
    </row>
    <row r="273" spans="1:30" s="154" customFormat="1" ht="11.35">
      <c r="A273" s="152">
        <v>260</v>
      </c>
      <c r="B273" s="152">
        <v>15</v>
      </c>
      <c r="C273" s="152">
        <v>195</v>
      </c>
      <c r="D273" s="153">
        <v>1.21875</v>
      </c>
      <c r="E273" s="153">
        <v>2.9772129869747848</v>
      </c>
      <c r="F273" s="155">
        <v>535.42800000000011</v>
      </c>
      <c r="G273" s="155">
        <v>2413.8879000000011</v>
      </c>
      <c r="H273" s="155">
        <v>15.086799375000007</v>
      </c>
      <c r="I273" s="155">
        <v>57.523086957704074</v>
      </c>
      <c r="J273" s="155">
        <v>1600</v>
      </c>
      <c r="K273" s="155">
        <v>201500</v>
      </c>
      <c r="L273" s="155">
        <v>1259.375</v>
      </c>
      <c r="M273" s="155">
        <v>288.24929702031261</v>
      </c>
      <c r="N273" s="156">
        <v>15</v>
      </c>
      <c r="O273" s="156">
        <v>420</v>
      </c>
      <c r="P273" s="156">
        <v>2.625</v>
      </c>
      <c r="Q273" s="156">
        <v>4.1311061152975794</v>
      </c>
      <c r="R273" s="158">
        <v>0.63636363636363635</v>
      </c>
      <c r="S273" s="158">
        <v>18</v>
      </c>
      <c r="T273" s="158">
        <v>462</v>
      </c>
      <c r="U273" s="158">
        <v>2.8875000000000002</v>
      </c>
      <c r="V273" s="158">
        <v>4.4495600800146944</v>
      </c>
      <c r="W273" s="158">
        <v>0.60000000000000009</v>
      </c>
      <c r="X273" s="158">
        <v>1.2363636363636363</v>
      </c>
      <c r="Y273" s="159">
        <v>38</v>
      </c>
      <c r="Z273" s="159">
        <v>65</v>
      </c>
      <c r="AA273" s="159">
        <v>57</v>
      </c>
      <c r="AB273" s="159">
        <v>81</v>
      </c>
      <c r="AC273" s="159">
        <v>79</v>
      </c>
      <c r="AD273" s="157">
        <v>19.25</v>
      </c>
    </row>
    <row r="274" spans="1:30" s="154" customFormat="1" ht="11.35">
      <c r="A274" s="152">
        <v>261</v>
      </c>
      <c r="B274" s="152">
        <v>9</v>
      </c>
      <c r="C274" s="152">
        <v>69</v>
      </c>
      <c r="D274" s="153">
        <v>0.43125000000000002</v>
      </c>
      <c r="E274" s="153">
        <v>1.4989383035121389</v>
      </c>
      <c r="F274" s="155">
        <v>535.42800000000011</v>
      </c>
      <c r="G274" s="155">
        <v>2283.0055000000007</v>
      </c>
      <c r="H274" s="155">
        <v>14.268784375000005</v>
      </c>
      <c r="I274" s="155">
        <v>75.244008913369072</v>
      </c>
      <c r="J274" s="155">
        <v>1600</v>
      </c>
      <c r="K274" s="155">
        <v>206300</v>
      </c>
      <c r="L274" s="155">
        <v>1289.375</v>
      </c>
      <c r="M274" s="155">
        <v>278.32537743308717</v>
      </c>
      <c r="N274" s="156">
        <v>18</v>
      </c>
      <c r="O274" s="156">
        <v>459</v>
      </c>
      <c r="P274" s="156">
        <v>2.8687499999999999</v>
      </c>
      <c r="Q274" s="156">
        <v>4.4680865221939605</v>
      </c>
      <c r="R274" s="158">
        <v>0.61749999999999994</v>
      </c>
      <c r="S274" s="158">
        <v>18</v>
      </c>
      <c r="T274" s="158">
        <v>492</v>
      </c>
      <c r="U274" s="158">
        <v>3.0750000000000002</v>
      </c>
      <c r="V274" s="158">
        <v>4.6978517772227253</v>
      </c>
      <c r="W274" s="158">
        <v>0.59000000000000008</v>
      </c>
      <c r="X274" s="158">
        <v>1.2075</v>
      </c>
      <c r="Y274" s="159">
        <v>30</v>
      </c>
      <c r="Z274" s="159">
        <v>68</v>
      </c>
      <c r="AA274" s="159">
        <v>62</v>
      </c>
      <c r="AB274" s="159">
        <v>68</v>
      </c>
      <c r="AC274" s="159">
        <v>92</v>
      </c>
      <c r="AD274" s="157">
        <v>20</v>
      </c>
    </row>
    <row r="275" spans="1:30" s="154" customFormat="1" ht="11.35">
      <c r="A275" s="152">
        <v>262</v>
      </c>
      <c r="B275" s="152">
        <v>6</v>
      </c>
      <c r="C275" s="152">
        <v>30</v>
      </c>
      <c r="D275" s="153">
        <v>0.1875</v>
      </c>
      <c r="E275" s="153">
        <v>0.87010083995943432</v>
      </c>
      <c r="F275" s="155">
        <v>267.71400000000006</v>
      </c>
      <c r="G275" s="155">
        <v>502.70740000000012</v>
      </c>
      <c r="H275" s="155">
        <v>3.1419212500000007</v>
      </c>
      <c r="I275" s="155">
        <v>22.395073891591881</v>
      </c>
      <c r="J275" s="155">
        <v>1600</v>
      </c>
      <c r="K275" s="155">
        <v>202550</v>
      </c>
      <c r="L275" s="155">
        <v>1265.9375</v>
      </c>
      <c r="M275" s="155">
        <v>258.3432869861681</v>
      </c>
      <c r="N275" s="156">
        <v>18</v>
      </c>
      <c r="O275" s="156">
        <v>552</v>
      </c>
      <c r="P275" s="156">
        <v>3.45</v>
      </c>
      <c r="Q275" s="156">
        <v>4.9472691151900365</v>
      </c>
      <c r="R275" s="158">
        <v>0.55769230769230771</v>
      </c>
      <c r="S275" s="158">
        <v>15</v>
      </c>
      <c r="T275" s="158">
        <v>567</v>
      </c>
      <c r="U275" s="158">
        <v>3.5437500000000002</v>
      </c>
      <c r="V275" s="158">
        <v>4.7089462227022603</v>
      </c>
      <c r="W275" s="158">
        <v>0.54567307692307698</v>
      </c>
      <c r="X275" s="158">
        <v>1.1033653846153846</v>
      </c>
      <c r="Y275" s="159">
        <v>27</v>
      </c>
      <c r="Z275" s="159">
        <v>83</v>
      </c>
      <c r="AA275" s="159">
        <v>50</v>
      </c>
      <c r="AB275" s="159">
        <v>80</v>
      </c>
      <c r="AC275" s="159">
        <v>80</v>
      </c>
      <c r="AD275" s="157">
        <v>20.8</v>
      </c>
    </row>
    <row r="276" spans="1:30" s="154" customFormat="1" ht="11.35">
      <c r="A276" s="152">
        <v>263</v>
      </c>
      <c r="B276" s="152">
        <v>9</v>
      </c>
      <c r="C276" s="152">
        <v>57</v>
      </c>
      <c r="D276" s="153">
        <v>0.35625000000000001</v>
      </c>
      <c r="E276" s="153">
        <v>1.5186342548487441</v>
      </c>
      <c r="F276" s="155">
        <v>803.14200000000017</v>
      </c>
      <c r="G276" s="155">
        <v>1951.3376000000005</v>
      </c>
      <c r="H276" s="155">
        <v>12.195860000000003</v>
      </c>
      <c r="I276" s="155">
        <v>90.118675824942969</v>
      </c>
      <c r="J276" s="155">
        <v>1600</v>
      </c>
      <c r="K276" s="155">
        <v>205300</v>
      </c>
      <c r="L276" s="155">
        <v>1283.125</v>
      </c>
      <c r="M276" s="155">
        <v>287.46820989130816</v>
      </c>
      <c r="N276" s="156">
        <v>18</v>
      </c>
      <c r="O276" s="156">
        <v>576</v>
      </c>
      <c r="P276" s="156">
        <v>3.6</v>
      </c>
      <c r="Q276" s="156">
        <v>4.9312251147230617</v>
      </c>
      <c r="R276" s="158">
        <v>0.55555555555555558</v>
      </c>
      <c r="S276" s="158">
        <v>18</v>
      </c>
      <c r="T276" s="158">
        <v>591</v>
      </c>
      <c r="U276" s="158">
        <v>3.6937500000000001</v>
      </c>
      <c r="V276" s="158">
        <v>5.0382148118719634</v>
      </c>
      <c r="W276" s="158">
        <v>0.54398148148148151</v>
      </c>
      <c r="X276" s="158">
        <v>1.0995370370370372</v>
      </c>
      <c r="Y276" s="159">
        <v>34</v>
      </c>
      <c r="Z276" s="159">
        <v>63</v>
      </c>
      <c r="AA276" s="159">
        <v>63</v>
      </c>
      <c r="AB276" s="159">
        <v>74</v>
      </c>
      <c r="AC276" s="159">
        <v>86</v>
      </c>
      <c r="AD276" s="157">
        <v>21.6</v>
      </c>
    </row>
    <row r="277" spans="1:30" s="154" customFormat="1" ht="11.35">
      <c r="A277" s="152">
        <v>264</v>
      </c>
      <c r="B277" s="152">
        <v>6</v>
      </c>
      <c r="C277" s="152">
        <v>33</v>
      </c>
      <c r="D277" s="153">
        <v>0.20624999999999999</v>
      </c>
      <c r="E277" s="153">
        <v>0.89791424980339851</v>
      </c>
      <c r="F277" s="155">
        <v>267.71400000000006</v>
      </c>
      <c r="G277" s="155">
        <v>819.50230000000022</v>
      </c>
      <c r="H277" s="155">
        <v>5.1218893750000012</v>
      </c>
      <c r="I277" s="155">
        <v>31.35610797137101</v>
      </c>
      <c r="J277" s="155">
        <v>1600</v>
      </c>
      <c r="K277" s="155">
        <v>204800</v>
      </c>
      <c r="L277" s="155">
        <v>1280</v>
      </c>
      <c r="M277" s="155">
        <v>280.34121168417863</v>
      </c>
      <c r="N277" s="156">
        <v>15</v>
      </c>
      <c r="O277" s="156">
        <v>516</v>
      </c>
      <c r="P277" s="156">
        <v>3.2250000000000001</v>
      </c>
      <c r="Q277" s="156">
        <v>4.6078276304239196</v>
      </c>
      <c r="R277" s="158">
        <v>0.58752997601918466</v>
      </c>
      <c r="S277" s="158">
        <v>18</v>
      </c>
      <c r="T277" s="158">
        <v>588</v>
      </c>
      <c r="U277" s="158">
        <v>3.6749999999999998</v>
      </c>
      <c r="V277" s="158">
        <v>5.0687723198215044</v>
      </c>
      <c r="W277" s="158">
        <v>0.52997601918465231</v>
      </c>
      <c r="X277" s="158">
        <v>1.1175059952038371</v>
      </c>
      <c r="Y277" s="159">
        <v>32</v>
      </c>
      <c r="Z277" s="159">
        <v>68</v>
      </c>
      <c r="AA277" s="159">
        <v>60</v>
      </c>
      <c r="AB277" s="159">
        <v>84</v>
      </c>
      <c r="AC277" s="159">
        <v>76</v>
      </c>
      <c r="AD277" s="157">
        <v>20.85</v>
      </c>
    </row>
    <row r="278" spans="1:30" s="154" customFormat="1" ht="11.35">
      <c r="A278" s="152">
        <v>265</v>
      </c>
      <c r="B278" s="152">
        <v>12</v>
      </c>
      <c r="C278" s="152">
        <v>66</v>
      </c>
      <c r="D278" s="153">
        <v>0.41249999999999998</v>
      </c>
      <c r="E278" s="153">
        <v>1.698639855440395</v>
      </c>
      <c r="F278" s="155">
        <v>535.42800000000011</v>
      </c>
      <c r="G278" s="155">
        <v>1612.2332000000004</v>
      </c>
      <c r="H278" s="155">
        <v>10.076457500000002</v>
      </c>
      <c r="I278" s="155">
        <v>53.665289387041533</v>
      </c>
      <c r="J278" s="155">
        <v>1600</v>
      </c>
      <c r="K278" s="155">
        <v>201300</v>
      </c>
      <c r="L278" s="155">
        <v>1258.125</v>
      </c>
      <c r="M278" s="155">
        <v>275.91400424017814</v>
      </c>
      <c r="N278" s="156">
        <v>18</v>
      </c>
      <c r="O278" s="156">
        <v>519</v>
      </c>
      <c r="P278" s="156">
        <v>3.2437499999999999</v>
      </c>
      <c r="Q278" s="156">
        <v>4.673956850625542</v>
      </c>
      <c r="R278" s="158">
        <v>0.5861244019138756</v>
      </c>
      <c r="S278" s="158">
        <v>18</v>
      </c>
      <c r="T278" s="158">
        <v>612</v>
      </c>
      <c r="U278" s="158">
        <v>3.8250000000000002</v>
      </c>
      <c r="V278" s="158">
        <v>5.2766842075696641</v>
      </c>
      <c r="W278" s="158">
        <v>0.51196172248803828</v>
      </c>
      <c r="X278" s="158">
        <v>1.098086124401914</v>
      </c>
      <c r="Y278" s="159">
        <v>34</v>
      </c>
      <c r="Z278" s="159">
        <v>73</v>
      </c>
      <c r="AA278" s="159">
        <v>53</v>
      </c>
      <c r="AB278" s="159">
        <v>77</v>
      </c>
      <c r="AC278" s="159">
        <v>83</v>
      </c>
      <c r="AD278" s="157">
        <v>20.9</v>
      </c>
    </row>
    <row r="279" spans="1:30" s="154" customFormat="1" ht="11.35">
      <c r="A279" s="152">
        <v>266</v>
      </c>
      <c r="B279" s="152">
        <v>9</v>
      </c>
      <c r="C279" s="152">
        <v>39</v>
      </c>
      <c r="D279" s="153">
        <v>0.24374999999999999</v>
      </c>
      <c r="E279" s="153">
        <v>1.1144949782766065</v>
      </c>
      <c r="F279" s="155">
        <v>267.71400000000006</v>
      </c>
      <c r="G279" s="155">
        <v>678.2088</v>
      </c>
      <c r="H279" s="155">
        <v>4.2388050000000002</v>
      </c>
      <c r="I279" s="155">
        <v>25.535247973795858</v>
      </c>
      <c r="J279" s="155">
        <v>1600</v>
      </c>
      <c r="K279" s="155">
        <v>206700</v>
      </c>
      <c r="L279" s="155">
        <v>1291.875</v>
      </c>
      <c r="M279" s="155">
        <v>279.31224496731119</v>
      </c>
      <c r="N279" s="156">
        <v>18</v>
      </c>
      <c r="O279" s="156">
        <v>498</v>
      </c>
      <c r="P279" s="156">
        <v>3.1124999999999998</v>
      </c>
      <c r="Q279" s="156">
        <v>4.5377348683951402</v>
      </c>
      <c r="R279" s="158">
        <v>0.59012345679012346</v>
      </c>
      <c r="S279" s="158">
        <v>21</v>
      </c>
      <c r="T279" s="158">
        <v>537</v>
      </c>
      <c r="U279" s="158">
        <v>3.3562500000000002</v>
      </c>
      <c r="V279" s="158">
        <v>5.1399861427021198</v>
      </c>
      <c r="W279" s="158">
        <v>0.55802469135802468</v>
      </c>
      <c r="X279" s="158">
        <v>1.1481481481481481</v>
      </c>
      <c r="Y279" s="159">
        <v>30</v>
      </c>
      <c r="Z279" s="159">
        <v>67</v>
      </c>
      <c r="AA279" s="159">
        <v>63</v>
      </c>
      <c r="AB279" s="159">
        <v>92</v>
      </c>
      <c r="AC279" s="159">
        <v>68</v>
      </c>
      <c r="AD279" s="157">
        <v>20.25</v>
      </c>
    </row>
    <row r="280" spans="1:30" s="154" customFormat="1" ht="11.35">
      <c r="A280" s="152">
        <v>267</v>
      </c>
      <c r="B280" s="152">
        <v>15</v>
      </c>
      <c r="C280" s="152">
        <v>174</v>
      </c>
      <c r="D280" s="153">
        <v>1.0874999999999999</v>
      </c>
      <c r="E280" s="153">
        <v>2.6809073372541987</v>
      </c>
      <c r="F280" s="155">
        <v>535.42800000000011</v>
      </c>
      <c r="G280" s="155">
        <v>2647.3940000000002</v>
      </c>
      <c r="H280" s="155">
        <v>16.546212500000003</v>
      </c>
      <c r="I280" s="155">
        <v>60.00351580127036</v>
      </c>
      <c r="J280" s="155">
        <v>1600</v>
      </c>
      <c r="K280" s="155">
        <v>203450</v>
      </c>
      <c r="L280" s="155">
        <v>1271.5625</v>
      </c>
      <c r="M280" s="155">
        <v>267.44904146374171</v>
      </c>
      <c r="N280" s="156">
        <v>18</v>
      </c>
      <c r="O280" s="156">
        <v>432</v>
      </c>
      <c r="P280" s="156">
        <v>2.7</v>
      </c>
      <c r="Q280" s="156">
        <v>4.3245678156843406</v>
      </c>
      <c r="R280" s="158">
        <v>0.63076923076923086</v>
      </c>
      <c r="S280" s="158">
        <v>18</v>
      </c>
      <c r="T280" s="158">
        <v>492</v>
      </c>
      <c r="U280" s="158">
        <v>3.0750000000000002</v>
      </c>
      <c r="V280" s="158">
        <v>4.5260253711592648</v>
      </c>
      <c r="W280" s="158">
        <v>0.57948717948717954</v>
      </c>
      <c r="X280" s="158">
        <v>1.2102564102564104</v>
      </c>
      <c r="Y280" s="159">
        <v>29</v>
      </c>
      <c r="Z280" s="159">
        <v>77</v>
      </c>
      <c r="AA280" s="159">
        <v>54</v>
      </c>
      <c r="AB280" s="159">
        <v>82</v>
      </c>
      <c r="AC280" s="159">
        <v>78</v>
      </c>
      <c r="AD280" s="157">
        <v>19.5</v>
      </c>
    </row>
    <row r="281" spans="1:30" s="154" customFormat="1" ht="11.35">
      <c r="A281" s="152">
        <v>268</v>
      </c>
      <c r="B281" s="152">
        <v>6</v>
      </c>
      <c r="C281" s="152">
        <v>21</v>
      </c>
      <c r="D281" s="153">
        <v>0.13125000000000001</v>
      </c>
      <c r="E281" s="153">
        <v>0.70149772387640263</v>
      </c>
      <c r="F281" s="155">
        <v>267.71400000000006</v>
      </c>
      <c r="G281" s="155">
        <v>654.41200000000015</v>
      </c>
      <c r="H281" s="155">
        <v>4.0900750000000006</v>
      </c>
      <c r="I281" s="155">
        <v>30.429873535640841</v>
      </c>
      <c r="J281" s="155">
        <v>1600</v>
      </c>
      <c r="K281" s="155">
        <v>201800</v>
      </c>
      <c r="L281" s="155">
        <v>1261.25</v>
      </c>
      <c r="M281" s="155">
        <v>283.39529474174589</v>
      </c>
      <c r="N281" s="156">
        <v>18</v>
      </c>
      <c r="O281" s="156">
        <v>594</v>
      </c>
      <c r="P281" s="156">
        <v>3.7124999999999999</v>
      </c>
      <c r="Q281" s="156">
        <v>5.1741830090673009</v>
      </c>
      <c r="R281" s="158">
        <v>0.55203619909502266</v>
      </c>
      <c r="S281" s="158">
        <v>18</v>
      </c>
      <c r="T281" s="158">
        <v>639</v>
      </c>
      <c r="U281" s="158">
        <v>3.9937499999999999</v>
      </c>
      <c r="V281" s="158">
        <v>5.2956572631786321</v>
      </c>
      <c r="W281" s="158">
        <v>0.51809954751131226</v>
      </c>
      <c r="X281" s="158">
        <v>1.070135746606335</v>
      </c>
      <c r="Y281" s="159">
        <v>36</v>
      </c>
      <c r="Z281" s="159">
        <v>68</v>
      </c>
      <c r="AA281" s="159">
        <v>56</v>
      </c>
      <c r="AB281" s="159">
        <v>91</v>
      </c>
      <c r="AC281" s="159">
        <v>69</v>
      </c>
      <c r="AD281" s="157">
        <v>22.1</v>
      </c>
    </row>
    <row r="282" spans="1:30" s="154" customFormat="1" ht="11.35">
      <c r="A282" s="152">
        <v>269</v>
      </c>
      <c r="B282" s="152">
        <v>9</v>
      </c>
      <c r="C282" s="152">
        <v>69</v>
      </c>
      <c r="D282" s="153">
        <v>0.43125000000000002</v>
      </c>
      <c r="E282" s="153">
        <v>1.5726509886416222</v>
      </c>
      <c r="F282" s="155">
        <v>803.14200000000017</v>
      </c>
      <c r="G282" s="155">
        <v>2415.3751999999999</v>
      </c>
      <c r="H282" s="155">
        <v>15.096095</v>
      </c>
      <c r="I282" s="155">
        <v>83.169985149574728</v>
      </c>
      <c r="J282" s="155">
        <v>1600</v>
      </c>
      <c r="K282" s="155">
        <v>198000</v>
      </c>
      <c r="L282" s="155">
        <v>1237.5</v>
      </c>
      <c r="M282" s="155">
        <v>282.34195779599509</v>
      </c>
      <c r="N282" s="156">
        <v>18</v>
      </c>
      <c r="O282" s="156">
        <v>519</v>
      </c>
      <c r="P282" s="156">
        <v>3.2437499999999999</v>
      </c>
      <c r="Q282" s="156">
        <v>4.6618306591230469</v>
      </c>
      <c r="R282" s="158">
        <v>0.57804878048780484</v>
      </c>
      <c r="S282" s="158">
        <v>18</v>
      </c>
      <c r="T282" s="158">
        <v>555</v>
      </c>
      <c r="U282" s="158">
        <v>3.46875</v>
      </c>
      <c r="V282" s="158">
        <v>4.9168198995416033</v>
      </c>
      <c r="W282" s="158">
        <v>0.54878048780487809</v>
      </c>
      <c r="X282" s="158">
        <v>1.126829268292683</v>
      </c>
      <c r="Y282" s="159">
        <v>40</v>
      </c>
      <c r="Z282" s="159">
        <v>70</v>
      </c>
      <c r="AA282" s="159">
        <v>50</v>
      </c>
      <c r="AB282" s="159">
        <v>76</v>
      </c>
      <c r="AC282" s="159">
        <v>84</v>
      </c>
      <c r="AD282" s="157">
        <v>20.5</v>
      </c>
    </row>
    <row r="283" spans="1:30" s="154" customFormat="1" ht="11.35">
      <c r="A283" s="152">
        <v>270</v>
      </c>
      <c r="B283" s="152">
        <v>9</v>
      </c>
      <c r="C283" s="152">
        <v>42</v>
      </c>
      <c r="D283" s="153">
        <v>0.26250000000000001</v>
      </c>
      <c r="E283" s="153">
        <v>1.1354078313083042</v>
      </c>
      <c r="F283" s="155">
        <v>535.42800000000011</v>
      </c>
      <c r="G283" s="155">
        <v>1308.8240000000003</v>
      </c>
      <c r="H283" s="155">
        <v>8.1801500000000011</v>
      </c>
      <c r="I283" s="155">
        <v>52.071666698925874</v>
      </c>
      <c r="J283" s="155">
        <v>1600</v>
      </c>
      <c r="K283" s="155">
        <v>200800</v>
      </c>
      <c r="L283" s="155">
        <v>1255</v>
      </c>
      <c r="M283" s="155">
        <v>291.77401438733045</v>
      </c>
      <c r="N283" s="156">
        <v>15</v>
      </c>
      <c r="O283" s="156">
        <v>486</v>
      </c>
      <c r="P283" s="156">
        <v>3.0375000000000001</v>
      </c>
      <c r="Q283" s="156">
        <v>4.2955110399508492</v>
      </c>
      <c r="R283" s="158">
        <v>0.6029411764705882</v>
      </c>
      <c r="S283" s="158">
        <v>21</v>
      </c>
      <c r="T283" s="158">
        <v>549</v>
      </c>
      <c r="U283" s="158">
        <v>3.4312499999999999</v>
      </c>
      <c r="V283" s="158">
        <v>4.9087546935561397</v>
      </c>
      <c r="W283" s="158">
        <v>0.55147058823529405</v>
      </c>
      <c r="X283" s="158">
        <v>1.1544117647058822</v>
      </c>
      <c r="Y283" s="159">
        <v>40</v>
      </c>
      <c r="Z283" s="159">
        <v>63</v>
      </c>
      <c r="AA283" s="159">
        <v>57</v>
      </c>
      <c r="AB283" s="159">
        <v>75</v>
      </c>
      <c r="AC283" s="159">
        <v>85</v>
      </c>
      <c r="AD283" s="157">
        <v>20.399999999999999</v>
      </c>
    </row>
    <row r="284" spans="1:30" s="154" customFormat="1" ht="11.35">
      <c r="A284" s="152">
        <v>271</v>
      </c>
      <c r="B284" s="152">
        <v>12</v>
      </c>
      <c r="C284" s="152">
        <v>93</v>
      </c>
      <c r="D284" s="153">
        <v>0.58125000000000004</v>
      </c>
      <c r="E284" s="153">
        <v>2.0046231942545703</v>
      </c>
      <c r="F284" s="155">
        <v>261.76480000000004</v>
      </c>
      <c r="G284" s="155">
        <v>1357.9049000000002</v>
      </c>
      <c r="H284" s="155">
        <v>8.4869056250000021</v>
      </c>
      <c r="I284" s="155">
        <v>33.751836027016708</v>
      </c>
      <c r="J284" s="155">
        <v>1600</v>
      </c>
      <c r="K284" s="155">
        <v>202400</v>
      </c>
      <c r="L284" s="155">
        <v>1265</v>
      </c>
      <c r="M284" s="155">
        <v>273.39008461314006</v>
      </c>
      <c r="N284" s="156">
        <v>18</v>
      </c>
      <c r="O284" s="156">
        <v>486</v>
      </c>
      <c r="P284" s="156">
        <v>3.0375000000000001</v>
      </c>
      <c r="Q284" s="156">
        <v>4.5014148719104536</v>
      </c>
      <c r="R284" s="158">
        <v>0.59398496240601506</v>
      </c>
      <c r="S284" s="158">
        <v>18</v>
      </c>
      <c r="T284" s="158">
        <v>519</v>
      </c>
      <c r="U284" s="158">
        <v>3.2437499999999999</v>
      </c>
      <c r="V284" s="158">
        <v>4.875489815741207</v>
      </c>
      <c r="W284" s="158">
        <v>0.5664160401002506</v>
      </c>
      <c r="X284" s="158">
        <v>1.1604010025062657</v>
      </c>
      <c r="Y284" s="159">
        <v>32</v>
      </c>
      <c r="Z284" s="159">
        <v>74</v>
      </c>
      <c r="AA284" s="159">
        <v>54</v>
      </c>
      <c r="AB284" s="159">
        <v>78</v>
      </c>
      <c r="AC284" s="159">
        <v>82</v>
      </c>
      <c r="AD284" s="157">
        <v>19.95</v>
      </c>
    </row>
    <row r="285" spans="1:30" s="154" customFormat="1" ht="11.35">
      <c r="A285" s="152">
        <v>272</v>
      </c>
      <c r="B285" s="152">
        <v>9</v>
      </c>
      <c r="C285" s="152">
        <v>48</v>
      </c>
      <c r="D285" s="153">
        <v>0.3</v>
      </c>
      <c r="E285" s="153">
        <v>1.2224318478514495</v>
      </c>
      <c r="F285" s="155">
        <v>267.71400000000006</v>
      </c>
      <c r="G285" s="155">
        <v>785.29440000000022</v>
      </c>
      <c r="H285" s="155">
        <v>4.9080900000000014</v>
      </c>
      <c r="I285" s="155">
        <v>27.433485336930808</v>
      </c>
      <c r="J285" s="155">
        <v>1600</v>
      </c>
      <c r="K285" s="155">
        <v>205850</v>
      </c>
      <c r="L285" s="155">
        <v>1286.5625</v>
      </c>
      <c r="M285" s="155">
        <v>274.18959348615078</v>
      </c>
      <c r="N285" s="156">
        <v>18</v>
      </c>
      <c r="O285" s="156">
        <v>525</v>
      </c>
      <c r="P285" s="156">
        <v>3.28125</v>
      </c>
      <c r="Q285" s="156">
        <v>4.5862412159159307</v>
      </c>
      <c r="R285" s="158">
        <v>0.58333333333333337</v>
      </c>
      <c r="S285" s="158">
        <v>18</v>
      </c>
      <c r="T285" s="158">
        <v>573</v>
      </c>
      <c r="U285" s="158">
        <v>3.5812499999999998</v>
      </c>
      <c r="V285" s="158">
        <v>5.0525189869220233</v>
      </c>
      <c r="W285" s="158">
        <v>0.54523809523809519</v>
      </c>
      <c r="X285" s="158">
        <v>1.1285714285714286</v>
      </c>
      <c r="Y285" s="159">
        <v>29</v>
      </c>
      <c r="Z285" s="159">
        <v>71</v>
      </c>
      <c r="AA285" s="159">
        <v>60</v>
      </c>
      <c r="AB285" s="159">
        <v>74</v>
      </c>
      <c r="AC285" s="159">
        <v>86</v>
      </c>
      <c r="AD285" s="157">
        <v>21</v>
      </c>
    </row>
    <row r="286" spans="1:30" s="154" customFormat="1" ht="11.35">
      <c r="A286" s="152">
        <v>273</v>
      </c>
      <c r="B286" s="152">
        <v>6</v>
      </c>
      <c r="C286" s="152">
        <v>33</v>
      </c>
      <c r="D286" s="153">
        <v>0.20624999999999999</v>
      </c>
      <c r="E286" s="153">
        <v>0.95888348988279659</v>
      </c>
      <c r="F286" s="155">
        <v>535.42800000000011</v>
      </c>
      <c r="G286" s="155">
        <v>1460.5286000000001</v>
      </c>
      <c r="H286" s="155">
        <v>9.1283037500000006</v>
      </c>
      <c r="I286" s="155">
        <v>63.229530236989966</v>
      </c>
      <c r="J286" s="155">
        <v>1600</v>
      </c>
      <c r="K286" s="155">
        <v>197300</v>
      </c>
      <c r="L286" s="155">
        <v>1233.125</v>
      </c>
      <c r="M286" s="155">
        <v>285.60250227926241</v>
      </c>
      <c r="N286" s="156">
        <v>18</v>
      </c>
      <c r="O286" s="156">
        <v>486</v>
      </c>
      <c r="P286" s="156">
        <v>3.0375000000000001</v>
      </c>
      <c r="Q286" s="156">
        <v>4.3738610377283926</v>
      </c>
      <c r="R286" s="158">
        <v>0.58778625954198471</v>
      </c>
      <c r="S286" s="158">
        <v>15</v>
      </c>
      <c r="T286" s="158">
        <v>522</v>
      </c>
      <c r="U286" s="158">
        <v>3.2625000000000002</v>
      </c>
      <c r="V286" s="158">
        <v>4.6910693957211604</v>
      </c>
      <c r="W286" s="158">
        <v>0.5572519083969466</v>
      </c>
      <c r="X286" s="158">
        <v>1.1450381679389312</v>
      </c>
      <c r="Y286" s="159">
        <v>42</v>
      </c>
      <c r="Z286" s="159">
        <v>68</v>
      </c>
      <c r="AA286" s="159">
        <v>50</v>
      </c>
      <c r="AB286" s="159">
        <v>85</v>
      </c>
      <c r="AC286" s="159">
        <v>75</v>
      </c>
      <c r="AD286" s="157">
        <v>19.649999999999999</v>
      </c>
    </row>
    <row r="287" spans="1:30" s="154" customFormat="1" ht="11.35">
      <c r="A287" s="152">
        <v>274</v>
      </c>
      <c r="B287" s="152">
        <v>12</v>
      </c>
      <c r="C287" s="152">
        <v>66</v>
      </c>
      <c r="D287" s="153">
        <v>0.41249999999999998</v>
      </c>
      <c r="E287" s="153">
        <v>1.7316422568360872</v>
      </c>
      <c r="F287" s="155">
        <v>535.42800000000011</v>
      </c>
      <c r="G287" s="155">
        <v>1856.1504000000004</v>
      </c>
      <c r="H287" s="155">
        <v>11.600940000000003</v>
      </c>
      <c r="I287" s="155">
        <v>64.772108578857825</v>
      </c>
      <c r="J287" s="155">
        <v>1600</v>
      </c>
      <c r="K287" s="155">
        <v>207700</v>
      </c>
      <c r="L287" s="155">
        <v>1298.125</v>
      </c>
      <c r="M287" s="155">
        <v>269.68928662584045</v>
      </c>
      <c r="N287" s="156">
        <v>15</v>
      </c>
      <c r="O287" s="156">
        <v>438</v>
      </c>
      <c r="P287" s="156">
        <v>2.7374999999999998</v>
      </c>
      <c r="Q287" s="156">
        <v>4.0289635354283515</v>
      </c>
      <c r="R287" s="158">
        <v>0.62467866323907451</v>
      </c>
      <c r="S287" s="158">
        <v>18</v>
      </c>
      <c r="T287" s="158">
        <v>492</v>
      </c>
      <c r="U287" s="158">
        <v>3.0750000000000002</v>
      </c>
      <c r="V287" s="158">
        <v>4.6857874230042604</v>
      </c>
      <c r="W287" s="158">
        <v>0.57840616966580982</v>
      </c>
      <c r="X287" s="158">
        <v>1.2030848329048842</v>
      </c>
      <c r="Y287" s="159">
        <v>26</v>
      </c>
      <c r="Z287" s="159">
        <v>72</v>
      </c>
      <c r="AA287" s="159">
        <v>62</v>
      </c>
      <c r="AB287" s="159">
        <v>77</v>
      </c>
      <c r="AC287" s="159">
        <v>83</v>
      </c>
      <c r="AD287" s="157">
        <v>19.45</v>
      </c>
    </row>
    <row r="288" spans="1:30" s="154" customFormat="1" ht="11.35">
      <c r="A288" s="152">
        <v>275</v>
      </c>
      <c r="B288" s="152">
        <v>9</v>
      </c>
      <c r="C288" s="152">
        <v>66</v>
      </c>
      <c r="D288" s="153">
        <v>0.41249999999999998</v>
      </c>
      <c r="E288" s="153">
        <v>1.4466943451544583</v>
      </c>
      <c r="F288" s="155">
        <v>535.42800000000011</v>
      </c>
      <c r="G288" s="155">
        <v>2055.4486000000006</v>
      </c>
      <c r="H288" s="155">
        <v>12.846553750000004</v>
      </c>
      <c r="I288" s="155">
        <v>66.335943123537263</v>
      </c>
      <c r="J288" s="155">
        <v>1600</v>
      </c>
      <c r="K288" s="155">
        <v>202150</v>
      </c>
      <c r="L288" s="155">
        <v>1263.4375</v>
      </c>
      <c r="M288" s="155">
        <v>281.54570408828124</v>
      </c>
      <c r="N288" s="156">
        <v>18</v>
      </c>
      <c r="O288" s="156">
        <v>495</v>
      </c>
      <c r="P288" s="156">
        <v>3.09375</v>
      </c>
      <c r="Q288" s="156">
        <v>4.569239336389324</v>
      </c>
      <c r="R288" s="158">
        <v>0.6071428571428571</v>
      </c>
      <c r="S288" s="158">
        <v>21</v>
      </c>
      <c r="T288" s="158">
        <v>564</v>
      </c>
      <c r="U288" s="158">
        <v>3.5249999999999999</v>
      </c>
      <c r="V288" s="158">
        <v>5.0531141154886798</v>
      </c>
      <c r="W288" s="158">
        <v>0.55238095238095242</v>
      </c>
      <c r="X288" s="158">
        <v>1.1595238095238094</v>
      </c>
      <c r="Y288" s="159">
        <v>35</v>
      </c>
      <c r="Z288" s="159">
        <v>69</v>
      </c>
      <c r="AA288" s="159">
        <v>56</v>
      </c>
      <c r="AB288" s="159">
        <v>68</v>
      </c>
      <c r="AC288" s="159">
        <v>92</v>
      </c>
      <c r="AD288" s="157">
        <v>21</v>
      </c>
    </row>
    <row r="289" spans="1:30" s="154" customFormat="1" ht="11.35">
      <c r="A289" s="152">
        <v>276</v>
      </c>
      <c r="B289" s="152">
        <v>9</v>
      </c>
      <c r="C289" s="152">
        <v>90</v>
      </c>
      <c r="D289" s="153">
        <v>0.5625</v>
      </c>
      <c r="E289" s="153">
        <v>1.5848635439148031</v>
      </c>
      <c r="F289" s="155">
        <v>267.71400000000006</v>
      </c>
      <c r="G289" s="155">
        <v>1799.6330000000003</v>
      </c>
      <c r="H289" s="155">
        <v>11.247706250000002</v>
      </c>
      <c r="I289" s="155">
        <v>43.003515762096029</v>
      </c>
      <c r="J289" s="155">
        <v>1600</v>
      </c>
      <c r="K289" s="155">
        <v>201150</v>
      </c>
      <c r="L289" s="155">
        <v>1257.1875</v>
      </c>
      <c r="M289" s="155">
        <v>266.28393574146048</v>
      </c>
      <c r="N289" s="156">
        <v>15</v>
      </c>
      <c r="O289" s="156">
        <v>456</v>
      </c>
      <c r="P289" s="156">
        <v>2.85</v>
      </c>
      <c r="Q289" s="156">
        <v>4.3972547181854011</v>
      </c>
      <c r="R289" s="158">
        <v>0.61224489795918369</v>
      </c>
      <c r="S289" s="158">
        <v>15</v>
      </c>
      <c r="T289" s="158">
        <v>492</v>
      </c>
      <c r="U289" s="158">
        <v>3.0750000000000002</v>
      </c>
      <c r="V289" s="158">
        <v>4.5509692104778052</v>
      </c>
      <c r="W289" s="158">
        <v>0.58163265306122458</v>
      </c>
      <c r="X289" s="158">
        <v>1.1938775510204083</v>
      </c>
      <c r="Y289" s="159">
        <v>31</v>
      </c>
      <c r="Z289" s="159">
        <v>79</v>
      </c>
      <c r="AA289" s="159">
        <v>50</v>
      </c>
      <c r="AB289" s="159">
        <v>79</v>
      </c>
      <c r="AC289" s="159">
        <v>81</v>
      </c>
      <c r="AD289" s="157">
        <v>19.600000000000001</v>
      </c>
    </row>
    <row r="290" spans="1:30" s="154" customFormat="1" ht="11.35">
      <c r="A290" s="152">
        <v>277</v>
      </c>
      <c r="B290" s="152">
        <v>12</v>
      </c>
      <c r="C290" s="152">
        <v>45</v>
      </c>
      <c r="D290" s="153">
        <v>0.28125</v>
      </c>
      <c r="E290" s="153">
        <v>1.4194155720005808</v>
      </c>
      <c r="F290" s="155">
        <v>1070.8560000000002</v>
      </c>
      <c r="G290" s="155">
        <v>1639.0046000000002</v>
      </c>
      <c r="H290" s="155">
        <v>10.243778750000001</v>
      </c>
      <c r="I290" s="155">
        <v>88.4693675212947</v>
      </c>
      <c r="J290" s="155">
        <v>1600</v>
      </c>
      <c r="K290" s="155">
        <v>202650</v>
      </c>
      <c r="L290" s="155">
        <v>1266.5625</v>
      </c>
      <c r="M290" s="155">
        <v>288.82334892939741</v>
      </c>
      <c r="N290" s="156">
        <v>18</v>
      </c>
      <c r="O290" s="156">
        <v>504</v>
      </c>
      <c r="P290" s="156">
        <v>3.15</v>
      </c>
      <c r="Q290" s="156">
        <v>4.5615290385803009</v>
      </c>
      <c r="R290" s="158">
        <v>0.58823529411764697</v>
      </c>
      <c r="S290" s="158">
        <v>18</v>
      </c>
      <c r="T290" s="158">
        <v>519</v>
      </c>
      <c r="U290" s="158">
        <v>3.2437499999999999</v>
      </c>
      <c r="V290" s="158">
        <v>4.6007203086571744</v>
      </c>
      <c r="W290" s="158">
        <v>0.5759803921568627</v>
      </c>
      <c r="X290" s="158">
        <v>1.1642156862745097</v>
      </c>
      <c r="Y290" s="159">
        <v>37</v>
      </c>
      <c r="Z290" s="159">
        <v>64</v>
      </c>
      <c r="AA290" s="159">
        <v>59</v>
      </c>
      <c r="AB290" s="159">
        <v>77</v>
      </c>
      <c r="AC290" s="159">
        <v>83</v>
      </c>
      <c r="AD290" s="157">
        <v>20.399999999999999</v>
      </c>
    </row>
    <row r="291" spans="1:30" s="154" customFormat="1" ht="11.35">
      <c r="A291" s="152">
        <v>278</v>
      </c>
      <c r="B291" s="152">
        <v>9</v>
      </c>
      <c r="C291" s="152">
        <v>63</v>
      </c>
      <c r="D291" s="153">
        <v>0.39374999999999999</v>
      </c>
      <c r="E291" s="153">
        <v>1.4713057350658754</v>
      </c>
      <c r="F291" s="155">
        <v>803.14200000000017</v>
      </c>
      <c r="G291" s="155">
        <v>1760.9632000000004</v>
      </c>
      <c r="H291" s="155">
        <v>11.006020000000003</v>
      </c>
      <c r="I291" s="155">
        <v>70.915503614514563</v>
      </c>
      <c r="J291" s="155">
        <v>1600</v>
      </c>
      <c r="K291" s="155">
        <v>199200</v>
      </c>
      <c r="L291" s="155">
        <v>1245</v>
      </c>
      <c r="M291" s="155">
        <v>262.49887690685171</v>
      </c>
      <c r="N291" s="156">
        <v>18</v>
      </c>
      <c r="O291" s="156">
        <v>534</v>
      </c>
      <c r="P291" s="156">
        <v>3.3374999999999999</v>
      </c>
      <c r="Q291" s="156">
        <v>4.8055098094064785</v>
      </c>
      <c r="R291" s="158">
        <v>0.5781990521327014</v>
      </c>
      <c r="S291" s="158">
        <v>18</v>
      </c>
      <c r="T291" s="158">
        <v>597</v>
      </c>
      <c r="U291" s="158">
        <v>3.7312500000000002</v>
      </c>
      <c r="V291" s="158">
        <v>5.1660744740758542</v>
      </c>
      <c r="W291" s="158">
        <v>0.52843601895734604</v>
      </c>
      <c r="X291" s="158">
        <v>1.1066350710900474</v>
      </c>
      <c r="Y291" s="159">
        <v>32</v>
      </c>
      <c r="Z291" s="159">
        <v>82</v>
      </c>
      <c r="AA291" s="159">
        <v>46</v>
      </c>
      <c r="AB291" s="159">
        <v>82</v>
      </c>
      <c r="AC291" s="159">
        <v>78</v>
      </c>
      <c r="AD291" s="157">
        <v>21.1</v>
      </c>
    </row>
    <row r="292" spans="1:30" s="154" customFormat="1" ht="11.35">
      <c r="A292" s="152">
        <v>279</v>
      </c>
      <c r="B292" s="152">
        <v>6</v>
      </c>
      <c r="C292" s="152">
        <v>27</v>
      </c>
      <c r="D292" s="153">
        <v>0.16875000000000001</v>
      </c>
      <c r="E292" s="153">
        <v>0.90575987071421216</v>
      </c>
      <c r="F292" s="155">
        <v>130.88240000000002</v>
      </c>
      <c r="G292" s="155">
        <v>359.92660000000006</v>
      </c>
      <c r="H292" s="155">
        <v>2.2495412500000005</v>
      </c>
      <c r="I292" s="155">
        <v>14.054429435377697</v>
      </c>
      <c r="J292" s="155">
        <v>1600</v>
      </c>
      <c r="K292" s="155">
        <v>206000</v>
      </c>
      <c r="L292" s="155">
        <v>1287.5</v>
      </c>
      <c r="M292" s="155">
        <v>283.45354460596451</v>
      </c>
      <c r="N292" s="156">
        <v>18</v>
      </c>
      <c r="O292" s="156">
        <v>570</v>
      </c>
      <c r="P292" s="156">
        <v>3.5625</v>
      </c>
      <c r="Q292" s="156">
        <v>4.9356710847263487</v>
      </c>
      <c r="R292" s="158">
        <v>0.55607476635514019</v>
      </c>
      <c r="S292" s="158">
        <v>18</v>
      </c>
      <c r="T292" s="158">
        <v>591</v>
      </c>
      <c r="U292" s="158">
        <v>3.6937500000000001</v>
      </c>
      <c r="V292" s="158">
        <v>4.9817236730590526</v>
      </c>
      <c r="W292" s="158">
        <v>0.53971962616822433</v>
      </c>
      <c r="X292" s="158">
        <v>1.0957943925233646</v>
      </c>
      <c r="Y292" s="159">
        <v>32</v>
      </c>
      <c r="Z292" s="159">
        <v>65</v>
      </c>
      <c r="AA292" s="159">
        <v>63</v>
      </c>
      <c r="AB292" s="159">
        <v>94</v>
      </c>
      <c r="AC292" s="159">
        <v>66</v>
      </c>
      <c r="AD292" s="157">
        <v>21.4</v>
      </c>
    </row>
    <row r="293" spans="1:30" s="154" customFormat="1" ht="11.35">
      <c r="A293" s="152">
        <v>280</v>
      </c>
      <c r="B293" s="152">
        <v>9</v>
      </c>
      <c r="C293" s="152">
        <v>69</v>
      </c>
      <c r="D293" s="153">
        <v>0.43125000000000002</v>
      </c>
      <c r="E293" s="153">
        <v>1.5726509886416222</v>
      </c>
      <c r="F293" s="155">
        <v>267.71400000000006</v>
      </c>
      <c r="G293" s="155">
        <v>1264.2050000000004</v>
      </c>
      <c r="H293" s="155">
        <v>7.901281250000002</v>
      </c>
      <c r="I293" s="155">
        <v>36.614175299692711</v>
      </c>
      <c r="J293" s="155">
        <v>1600</v>
      </c>
      <c r="K293" s="155">
        <v>205350</v>
      </c>
      <c r="L293" s="155">
        <v>1283.4375</v>
      </c>
      <c r="M293" s="155">
        <v>266.74852566302258</v>
      </c>
      <c r="N293" s="156">
        <v>18</v>
      </c>
      <c r="O293" s="156">
        <v>525</v>
      </c>
      <c r="P293" s="156">
        <v>3.28125</v>
      </c>
      <c r="Q293" s="156">
        <v>4.5862412159159307</v>
      </c>
      <c r="R293" s="158">
        <v>0.58233890214797135</v>
      </c>
      <c r="S293" s="158">
        <v>18</v>
      </c>
      <c r="T293" s="158">
        <v>552</v>
      </c>
      <c r="U293" s="158">
        <v>3.45</v>
      </c>
      <c r="V293" s="158">
        <v>4.9243331125923628</v>
      </c>
      <c r="W293" s="158">
        <v>0.56085918854415273</v>
      </c>
      <c r="X293" s="158">
        <v>1.143198090692124</v>
      </c>
      <c r="Y293" s="159">
        <v>27</v>
      </c>
      <c r="Z293" s="159">
        <v>76</v>
      </c>
      <c r="AA293" s="159">
        <v>57</v>
      </c>
      <c r="AB293" s="159">
        <v>82</v>
      </c>
      <c r="AC293" s="159">
        <v>78</v>
      </c>
      <c r="AD293" s="157">
        <v>20.95</v>
      </c>
    </row>
    <row r="294" spans="1:30" s="154" customFormat="1" ht="11.35">
      <c r="A294" s="152">
        <v>281</v>
      </c>
      <c r="B294" s="152">
        <v>9</v>
      </c>
      <c r="C294" s="152">
        <v>105</v>
      </c>
      <c r="D294" s="153">
        <v>0.65625</v>
      </c>
      <c r="E294" s="153">
        <v>1.7699336412248972</v>
      </c>
      <c r="F294" s="155">
        <v>535.42800000000011</v>
      </c>
      <c r="G294" s="155">
        <v>2555.1813999999999</v>
      </c>
      <c r="H294" s="155">
        <v>15.969883749999999</v>
      </c>
      <c r="I294" s="155">
        <v>66.990621290339206</v>
      </c>
      <c r="J294" s="155">
        <v>1600</v>
      </c>
      <c r="K294" s="155">
        <v>200600</v>
      </c>
      <c r="L294" s="155">
        <v>1253.75</v>
      </c>
      <c r="M294" s="155">
        <v>279.57458698088885</v>
      </c>
      <c r="N294" s="156">
        <v>15</v>
      </c>
      <c r="O294" s="156">
        <v>432</v>
      </c>
      <c r="P294" s="156">
        <v>2.7</v>
      </c>
      <c r="Q294" s="156">
        <v>4.2586205579511045</v>
      </c>
      <c r="R294" s="158">
        <v>0.62790697674418616</v>
      </c>
      <c r="S294" s="158">
        <v>18</v>
      </c>
      <c r="T294" s="158">
        <v>507</v>
      </c>
      <c r="U294" s="158">
        <v>3.1687500000000002</v>
      </c>
      <c r="V294" s="158">
        <v>4.9592323850628945</v>
      </c>
      <c r="W294" s="158">
        <v>0.56330749354005172</v>
      </c>
      <c r="X294" s="158">
        <v>1.1912144702842378</v>
      </c>
      <c r="Y294" s="159">
        <v>36</v>
      </c>
      <c r="Z294" s="159">
        <v>71</v>
      </c>
      <c r="AA294" s="159">
        <v>53</v>
      </c>
      <c r="AB294" s="159">
        <v>79</v>
      </c>
      <c r="AC294" s="159">
        <v>81</v>
      </c>
      <c r="AD294" s="157">
        <v>19.350000000000001</v>
      </c>
    </row>
    <row r="295" spans="1:30" s="154" customFormat="1" ht="11.35">
      <c r="A295" s="152">
        <v>282</v>
      </c>
      <c r="B295" s="152">
        <v>9</v>
      </c>
      <c r="C295" s="152">
        <v>72</v>
      </c>
      <c r="D295" s="153">
        <v>0.45</v>
      </c>
      <c r="E295" s="153">
        <v>1.5853099214884803</v>
      </c>
      <c r="F295" s="155">
        <v>803.14200000000017</v>
      </c>
      <c r="G295" s="155">
        <v>2242.8484000000008</v>
      </c>
      <c r="H295" s="155">
        <v>14.017802500000005</v>
      </c>
      <c r="I295" s="155">
        <v>80.286401421959653</v>
      </c>
      <c r="J295" s="155">
        <v>1600</v>
      </c>
      <c r="K295" s="155">
        <v>208250</v>
      </c>
      <c r="L295" s="155">
        <v>1301.5625</v>
      </c>
      <c r="M295" s="155">
        <v>255.28513316258054</v>
      </c>
      <c r="N295" s="156">
        <v>18</v>
      </c>
      <c r="O295" s="156">
        <v>438</v>
      </c>
      <c r="P295" s="156">
        <v>2.7374999999999998</v>
      </c>
      <c r="Q295" s="156">
        <v>3.9004716695911301</v>
      </c>
      <c r="R295" s="158">
        <v>0.62659846547314579</v>
      </c>
      <c r="S295" s="158">
        <v>21</v>
      </c>
      <c r="T295" s="158">
        <v>456</v>
      </c>
      <c r="U295" s="158">
        <v>2.85</v>
      </c>
      <c r="V295" s="158">
        <v>4.4357041941627724</v>
      </c>
      <c r="W295" s="158">
        <v>0.61125319693094637</v>
      </c>
      <c r="X295" s="158">
        <v>1.2378516624040921</v>
      </c>
      <c r="Y295" s="159">
        <v>21</v>
      </c>
      <c r="Z295" s="159">
        <v>80</v>
      </c>
      <c r="AA295" s="159">
        <v>59</v>
      </c>
      <c r="AB295" s="159">
        <v>78</v>
      </c>
      <c r="AC295" s="159">
        <v>82</v>
      </c>
      <c r="AD295" s="157">
        <v>19.55</v>
      </c>
    </row>
    <row r="296" spans="1:30" s="154" customFormat="1" ht="11.35">
      <c r="A296" s="152">
        <v>283</v>
      </c>
      <c r="B296" s="152">
        <v>9</v>
      </c>
      <c r="C296" s="152">
        <v>63</v>
      </c>
      <c r="D296" s="153">
        <v>0.39374999999999999</v>
      </c>
      <c r="E296" s="153">
        <v>1.3922375773186533</v>
      </c>
      <c r="F296" s="155">
        <v>803.14200000000017</v>
      </c>
      <c r="G296" s="155">
        <v>2459.9942000000001</v>
      </c>
      <c r="H296" s="155">
        <v>15.374963750000001</v>
      </c>
      <c r="I296" s="155">
        <v>84.122467994358971</v>
      </c>
      <c r="J296" s="155">
        <v>1600</v>
      </c>
      <c r="K296" s="155">
        <v>203800</v>
      </c>
      <c r="L296" s="155">
        <v>1273.75</v>
      </c>
      <c r="M296" s="155">
        <v>265.4028621648286</v>
      </c>
      <c r="N296" s="156">
        <v>18</v>
      </c>
      <c r="O296" s="156">
        <v>468</v>
      </c>
      <c r="P296" s="156">
        <v>2.9249999999999998</v>
      </c>
      <c r="Q296" s="156">
        <v>4.3474130238568316</v>
      </c>
      <c r="R296" s="158">
        <v>0.61670761670761665</v>
      </c>
      <c r="S296" s="158">
        <v>18</v>
      </c>
      <c r="T296" s="158">
        <v>555</v>
      </c>
      <c r="U296" s="158">
        <v>3.46875</v>
      </c>
      <c r="V296" s="158">
        <v>4.8472541341990141</v>
      </c>
      <c r="W296" s="158">
        <v>0.54545454545454553</v>
      </c>
      <c r="X296" s="158">
        <v>1.1621621621621623</v>
      </c>
      <c r="Y296" s="159">
        <v>28</v>
      </c>
      <c r="Z296" s="159">
        <v>78</v>
      </c>
      <c r="AA296" s="159">
        <v>54</v>
      </c>
      <c r="AB296" s="159">
        <v>73</v>
      </c>
      <c r="AC296" s="159">
        <v>87</v>
      </c>
      <c r="AD296" s="157">
        <v>20.350000000000001</v>
      </c>
    </row>
    <row r="297" spans="1:30" s="154" customFormat="1" ht="11.35">
      <c r="A297" s="152">
        <v>284</v>
      </c>
      <c r="B297" s="152">
        <v>12</v>
      </c>
      <c r="C297" s="152">
        <v>90</v>
      </c>
      <c r="D297" s="153">
        <v>0.5625</v>
      </c>
      <c r="E297" s="153">
        <v>1.7218079572093496</v>
      </c>
      <c r="F297" s="155">
        <v>535.42800000000011</v>
      </c>
      <c r="G297" s="155">
        <v>1766.9124000000004</v>
      </c>
      <c r="H297" s="155">
        <v>11.043202500000003</v>
      </c>
      <c r="I297" s="155">
        <v>53.59099084190224</v>
      </c>
      <c r="J297" s="155">
        <v>1600</v>
      </c>
      <c r="K297" s="155">
        <v>198700</v>
      </c>
      <c r="L297" s="155">
        <v>1241.875</v>
      </c>
      <c r="M297" s="155">
        <v>278.97428365961662</v>
      </c>
      <c r="N297" s="156">
        <v>15</v>
      </c>
      <c r="O297" s="156">
        <v>441</v>
      </c>
      <c r="P297" s="156">
        <v>2.7562500000000001</v>
      </c>
      <c r="Q297" s="156">
        <v>4.1478142686898565</v>
      </c>
      <c r="R297" s="158">
        <v>0.62113402061855671</v>
      </c>
      <c r="S297" s="158">
        <v>18</v>
      </c>
      <c r="T297" s="158">
        <v>489</v>
      </c>
      <c r="U297" s="158">
        <v>3.0562499999999999</v>
      </c>
      <c r="V297" s="158">
        <v>4.557455533891277</v>
      </c>
      <c r="W297" s="158">
        <v>0.57989690721649478</v>
      </c>
      <c r="X297" s="158">
        <v>1.2010309278350515</v>
      </c>
      <c r="Y297" s="159">
        <v>38</v>
      </c>
      <c r="Z297" s="159">
        <v>72</v>
      </c>
      <c r="AA297" s="159">
        <v>50</v>
      </c>
      <c r="AB297" s="159">
        <v>77</v>
      </c>
      <c r="AC297" s="159">
        <v>83</v>
      </c>
      <c r="AD297" s="157">
        <v>19.399999999999999</v>
      </c>
    </row>
    <row r="298" spans="1:30" s="154" customFormat="1" ht="11.35">
      <c r="A298" s="152">
        <v>285</v>
      </c>
      <c r="B298" s="152">
        <v>9</v>
      </c>
      <c r="C298" s="152">
        <v>72</v>
      </c>
      <c r="D298" s="153">
        <v>0.45</v>
      </c>
      <c r="E298" s="153">
        <v>1.5122144202559995</v>
      </c>
      <c r="F298" s="155">
        <v>535.42800000000011</v>
      </c>
      <c r="G298" s="155">
        <v>1163.0686000000005</v>
      </c>
      <c r="H298" s="155">
        <v>7.2691787500000036</v>
      </c>
      <c r="I298" s="155">
        <v>44.750072618868586</v>
      </c>
      <c r="J298" s="155">
        <v>1600</v>
      </c>
      <c r="K298" s="155">
        <v>207650</v>
      </c>
      <c r="L298" s="155">
        <v>1297.8125</v>
      </c>
      <c r="M298" s="155">
        <v>266.49052014479616</v>
      </c>
      <c r="N298" s="156">
        <v>15</v>
      </c>
      <c r="O298" s="156">
        <v>453</v>
      </c>
      <c r="P298" s="156">
        <v>2.8312499999999998</v>
      </c>
      <c r="Q298" s="156">
        <v>4.2592435549493244</v>
      </c>
      <c r="R298" s="158">
        <v>0.62060301507537685</v>
      </c>
      <c r="S298" s="158">
        <v>15</v>
      </c>
      <c r="T298" s="158">
        <v>492</v>
      </c>
      <c r="U298" s="158">
        <v>3.0750000000000002</v>
      </c>
      <c r="V298" s="158">
        <v>4.4503550844127586</v>
      </c>
      <c r="W298" s="158">
        <v>0.5879396984924623</v>
      </c>
      <c r="X298" s="158">
        <v>1.208542713567839</v>
      </c>
      <c r="Y298" s="159">
        <v>25</v>
      </c>
      <c r="Z298" s="159">
        <v>74</v>
      </c>
      <c r="AA298" s="159">
        <v>61</v>
      </c>
      <c r="AB298" s="159">
        <v>78</v>
      </c>
      <c r="AC298" s="159">
        <v>82</v>
      </c>
      <c r="AD298" s="157">
        <v>19.899999999999999</v>
      </c>
    </row>
    <row r="299" spans="1:30" s="154" customFormat="1" ht="11.35">
      <c r="A299" s="152">
        <v>286</v>
      </c>
      <c r="B299" s="152">
        <v>9</v>
      </c>
      <c r="C299" s="152">
        <v>111</v>
      </c>
      <c r="D299" s="153">
        <v>0.69374999999999998</v>
      </c>
      <c r="E299" s="153">
        <v>1.7554833232227549</v>
      </c>
      <c r="F299" s="155">
        <v>535.42800000000011</v>
      </c>
      <c r="G299" s="155">
        <v>2346.9594000000011</v>
      </c>
      <c r="H299" s="155">
        <v>14.668496250000008</v>
      </c>
      <c r="I299" s="155">
        <v>60.231633959800625</v>
      </c>
      <c r="J299" s="155">
        <v>1600</v>
      </c>
      <c r="K299" s="155">
        <v>204400</v>
      </c>
      <c r="L299" s="155">
        <v>1277.5</v>
      </c>
      <c r="M299" s="155">
        <v>279.2510198288839</v>
      </c>
      <c r="N299" s="156">
        <v>18</v>
      </c>
      <c r="O299" s="156">
        <v>459</v>
      </c>
      <c r="P299" s="156">
        <v>2.8687499999999999</v>
      </c>
      <c r="Q299" s="156">
        <v>4.6663816736876873</v>
      </c>
      <c r="R299" s="158">
        <v>0.61460957178841313</v>
      </c>
      <c r="S299" s="158">
        <v>21</v>
      </c>
      <c r="T299" s="158">
        <v>510</v>
      </c>
      <c r="U299" s="158">
        <v>3.1875</v>
      </c>
      <c r="V299" s="158">
        <v>4.9642590509086348</v>
      </c>
      <c r="W299" s="158">
        <v>0.5717884130982368</v>
      </c>
      <c r="X299" s="158">
        <v>1.1863979848866499</v>
      </c>
      <c r="Y299" s="159">
        <v>32</v>
      </c>
      <c r="Z299" s="159">
        <v>69</v>
      </c>
      <c r="AA299" s="159">
        <v>59</v>
      </c>
      <c r="AB299" s="159">
        <v>84</v>
      </c>
      <c r="AC299" s="159">
        <v>76</v>
      </c>
      <c r="AD299" s="157">
        <v>19.850000000000001</v>
      </c>
    </row>
    <row r="300" spans="1:30" s="154" customFormat="1" ht="11.35">
      <c r="A300" s="152">
        <v>287</v>
      </c>
      <c r="B300" s="152">
        <v>9</v>
      </c>
      <c r="C300" s="152">
        <v>84</v>
      </c>
      <c r="D300" s="153">
        <v>0.52500000000000002</v>
      </c>
      <c r="E300" s="153">
        <v>1.56192914100142</v>
      </c>
      <c r="F300" s="155">
        <v>535.42800000000011</v>
      </c>
      <c r="G300" s="155">
        <v>1738.6537000000005</v>
      </c>
      <c r="H300" s="155">
        <v>10.866585625000003</v>
      </c>
      <c r="I300" s="155">
        <v>51.09315494223322</v>
      </c>
      <c r="J300" s="155">
        <v>1600</v>
      </c>
      <c r="K300" s="155">
        <v>196550</v>
      </c>
      <c r="L300" s="155">
        <v>1228.4375</v>
      </c>
      <c r="M300" s="155">
        <v>285.69796884562504</v>
      </c>
      <c r="N300" s="156">
        <v>18</v>
      </c>
      <c r="O300" s="156">
        <v>480</v>
      </c>
      <c r="P300" s="156">
        <v>3</v>
      </c>
      <c r="Q300" s="156">
        <v>4.5640101532802575</v>
      </c>
      <c r="R300" s="158">
        <v>0.59183673469387754</v>
      </c>
      <c r="S300" s="158">
        <v>18</v>
      </c>
      <c r="T300" s="158">
        <v>519</v>
      </c>
      <c r="U300" s="158">
        <v>3.2437499999999999</v>
      </c>
      <c r="V300" s="158">
        <v>4.6130071434651363</v>
      </c>
      <c r="W300" s="158">
        <v>0.55867346938775508</v>
      </c>
      <c r="X300" s="158">
        <v>1.1505102040816326</v>
      </c>
      <c r="Y300" s="159">
        <v>43</v>
      </c>
      <c r="Z300" s="159">
        <v>68</v>
      </c>
      <c r="AA300" s="159">
        <v>49</v>
      </c>
      <c r="AB300" s="159">
        <v>76</v>
      </c>
      <c r="AC300" s="159">
        <v>84</v>
      </c>
      <c r="AD300" s="157">
        <v>19.600000000000001</v>
      </c>
    </row>
    <row r="301" spans="1:30" s="154" customFormat="1" ht="11.35">
      <c r="A301" s="152">
        <v>288</v>
      </c>
      <c r="B301" s="152">
        <v>6</v>
      </c>
      <c r="C301" s="152">
        <v>45</v>
      </c>
      <c r="D301" s="153">
        <v>0.28125</v>
      </c>
      <c r="E301" s="153">
        <v>0.99793418696296499</v>
      </c>
      <c r="F301" s="155">
        <v>267.71400000000006</v>
      </c>
      <c r="G301" s="155">
        <v>704.9802000000002</v>
      </c>
      <c r="H301" s="155">
        <v>4.4061262500000016</v>
      </c>
      <c r="I301" s="155">
        <v>23.966838834030945</v>
      </c>
      <c r="J301" s="155">
        <v>1600</v>
      </c>
      <c r="K301" s="155">
        <v>199900</v>
      </c>
      <c r="L301" s="155">
        <v>1249.375</v>
      </c>
      <c r="M301" s="155">
        <v>258.74561339823754</v>
      </c>
      <c r="N301" s="156">
        <v>18</v>
      </c>
      <c r="O301" s="156">
        <v>498</v>
      </c>
      <c r="P301" s="156">
        <v>3.1124999999999998</v>
      </c>
      <c r="Q301" s="156">
        <v>4.5750038663763428</v>
      </c>
      <c r="R301" s="158">
        <v>0.58395989974937335</v>
      </c>
      <c r="S301" s="158">
        <v>18</v>
      </c>
      <c r="T301" s="158">
        <v>510</v>
      </c>
      <c r="U301" s="158">
        <v>3.1875</v>
      </c>
      <c r="V301" s="158">
        <v>4.7426706114068145</v>
      </c>
      <c r="W301" s="158">
        <v>0.57393483709273185</v>
      </c>
      <c r="X301" s="158">
        <v>1.1578947368421053</v>
      </c>
      <c r="Y301" s="159">
        <v>30</v>
      </c>
      <c r="Z301" s="159">
        <v>84</v>
      </c>
      <c r="AA301" s="159">
        <v>46</v>
      </c>
      <c r="AB301" s="159">
        <v>82</v>
      </c>
      <c r="AC301" s="159">
        <v>78</v>
      </c>
      <c r="AD301" s="157">
        <v>19.95</v>
      </c>
    </row>
    <row r="302" spans="1:30" s="154" customFormat="1" ht="11.35">
      <c r="A302" s="152">
        <v>289</v>
      </c>
      <c r="B302" s="152">
        <v>6</v>
      </c>
      <c r="C302" s="152">
        <v>24</v>
      </c>
      <c r="D302" s="153">
        <v>0.15</v>
      </c>
      <c r="E302" s="153">
        <v>0.81031091167829261</v>
      </c>
      <c r="F302" s="155">
        <v>267.71400000000006</v>
      </c>
      <c r="G302" s="155">
        <v>868.58320000000015</v>
      </c>
      <c r="H302" s="155">
        <v>5.4286450000000013</v>
      </c>
      <c r="I302" s="155">
        <v>36.491624201229364</v>
      </c>
      <c r="J302" s="155">
        <v>1600</v>
      </c>
      <c r="K302" s="155">
        <v>204250</v>
      </c>
      <c r="L302" s="155">
        <v>1276.5625</v>
      </c>
      <c r="M302" s="155">
        <v>269.80786752309223</v>
      </c>
      <c r="N302" s="156">
        <v>15</v>
      </c>
      <c r="O302" s="156">
        <v>483</v>
      </c>
      <c r="P302" s="156">
        <v>3.0187499999999998</v>
      </c>
      <c r="Q302" s="156">
        <v>4.3415092802145061</v>
      </c>
      <c r="R302" s="158">
        <v>0.59547738693467334</v>
      </c>
      <c r="S302" s="158">
        <v>18</v>
      </c>
      <c r="T302" s="158">
        <v>531</v>
      </c>
      <c r="U302" s="158">
        <v>3.3187500000000001</v>
      </c>
      <c r="V302" s="158">
        <v>4.5837721345123681</v>
      </c>
      <c r="W302" s="158">
        <v>0.55527638190954776</v>
      </c>
      <c r="X302" s="158">
        <v>1.1507537688442211</v>
      </c>
      <c r="Y302" s="159">
        <v>29</v>
      </c>
      <c r="Z302" s="159">
        <v>75</v>
      </c>
      <c r="AA302" s="159">
        <v>56</v>
      </c>
      <c r="AB302" s="159">
        <v>76</v>
      </c>
      <c r="AC302" s="159">
        <v>84</v>
      </c>
      <c r="AD302" s="157">
        <v>19.899999999999999</v>
      </c>
    </row>
    <row r="303" spans="1:30" s="154" customFormat="1" ht="11.35">
      <c r="A303" s="152">
        <v>290</v>
      </c>
      <c r="B303" s="152">
        <v>12</v>
      </c>
      <c r="C303" s="152">
        <v>63</v>
      </c>
      <c r="D303" s="153">
        <v>0.39374999999999999</v>
      </c>
      <c r="E303" s="153">
        <v>1.686412123134972</v>
      </c>
      <c r="F303" s="155">
        <v>267.71400000000006</v>
      </c>
      <c r="G303" s="155">
        <v>850.73560000000009</v>
      </c>
      <c r="H303" s="155">
        <v>5.3170975000000009</v>
      </c>
      <c r="I303" s="155">
        <v>27.50932318526192</v>
      </c>
      <c r="J303" s="155">
        <v>1600</v>
      </c>
      <c r="K303" s="155">
        <v>207850</v>
      </c>
      <c r="L303" s="155">
        <v>1299.0625</v>
      </c>
      <c r="M303" s="155">
        <v>279.06356633678246</v>
      </c>
      <c r="N303" s="156">
        <v>18</v>
      </c>
      <c r="O303" s="156">
        <v>519</v>
      </c>
      <c r="P303" s="156">
        <v>3.2437499999999999</v>
      </c>
      <c r="Q303" s="156">
        <v>4.6981153387128609</v>
      </c>
      <c r="R303" s="158">
        <v>0.5890736342042755</v>
      </c>
      <c r="S303" s="158">
        <v>18</v>
      </c>
      <c r="T303" s="158">
        <v>573</v>
      </c>
      <c r="U303" s="158">
        <v>3.5812499999999998</v>
      </c>
      <c r="V303" s="158">
        <v>5.0075061582117204</v>
      </c>
      <c r="W303" s="158">
        <v>0.54631828978622321</v>
      </c>
      <c r="X303" s="158">
        <v>1.1353919239904986</v>
      </c>
      <c r="Y303" s="159">
        <v>29</v>
      </c>
      <c r="Z303" s="159">
        <v>66</v>
      </c>
      <c r="AA303" s="159">
        <v>65</v>
      </c>
      <c r="AB303" s="159">
        <v>91</v>
      </c>
      <c r="AC303" s="159">
        <v>69</v>
      </c>
      <c r="AD303" s="157">
        <v>21.05</v>
      </c>
    </row>
    <row r="304" spans="1:30" s="154" customFormat="1" ht="11.35">
      <c r="A304" s="152">
        <v>291</v>
      </c>
      <c r="B304" s="152">
        <v>6</v>
      </c>
      <c r="C304" s="152">
        <v>45</v>
      </c>
      <c r="D304" s="153">
        <v>0.28125</v>
      </c>
      <c r="E304" s="153">
        <v>1.1055712260406638</v>
      </c>
      <c r="F304" s="155">
        <v>267.71400000000006</v>
      </c>
      <c r="G304" s="155">
        <v>1039.6227000000003</v>
      </c>
      <c r="H304" s="155">
        <v>6.497641875000002</v>
      </c>
      <c r="I304" s="155">
        <v>33.271937303497353</v>
      </c>
      <c r="J304" s="155">
        <v>1600</v>
      </c>
      <c r="K304" s="155">
        <v>207400</v>
      </c>
      <c r="L304" s="155">
        <v>1296.25</v>
      </c>
      <c r="M304" s="155">
        <v>249.87732839392015</v>
      </c>
      <c r="N304" s="156">
        <v>18</v>
      </c>
      <c r="O304" s="156">
        <v>501</v>
      </c>
      <c r="P304" s="156">
        <v>3.1312500000000001</v>
      </c>
      <c r="Q304" s="156">
        <v>4.6784960694327955</v>
      </c>
      <c r="R304" s="158">
        <v>0.59855769230769229</v>
      </c>
      <c r="S304" s="158">
        <v>15</v>
      </c>
      <c r="T304" s="158">
        <v>567</v>
      </c>
      <c r="U304" s="158">
        <v>3.5437500000000002</v>
      </c>
      <c r="V304" s="158">
        <v>5.0342810657587052</v>
      </c>
      <c r="W304" s="158">
        <v>0.54567307692307698</v>
      </c>
      <c r="X304" s="158">
        <v>1.1442307692307692</v>
      </c>
      <c r="Y304" s="159">
        <v>20</v>
      </c>
      <c r="Z304" s="159">
        <v>84</v>
      </c>
      <c r="AA304" s="159">
        <v>56</v>
      </c>
      <c r="AB304" s="159">
        <v>75</v>
      </c>
      <c r="AC304" s="159">
        <v>85</v>
      </c>
      <c r="AD304" s="157">
        <v>20.8</v>
      </c>
    </row>
    <row r="305" spans="1:30" s="154" customFormat="1" ht="11.35">
      <c r="A305" s="152">
        <v>292</v>
      </c>
      <c r="B305" s="152">
        <v>9</v>
      </c>
      <c r="C305" s="152">
        <v>42</v>
      </c>
      <c r="D305" s="153">
        <v>0.26250000000000001</v>
      </c>
      <c r="E305" s="153">
        <v>1.0308908036531337</v>
      </c>
      <c r="F305" s="155">
        <v>267.71400000000006</v>
      </c>
      <c r="G305" s="155">
        <v>966.74500000000023</v>
      </c>
      <c r="H305" s="155">
        <v>6.0421562500000014</v>
      </c>
      <c r="I305" s="155">
        <v>31.662504263256185</v>
      </c>
      <c r="J305" s="155">
        <v>1600</v>
      </c>
      <c r="K305" s="155">
        <v>201550</v>
      </c>
      <c r="L305" s="155">
        <v>1259.6875</v>
      </c>
      <c r="M305" s="155">
        <v>267.6180087081317</v>
      </c>
      <c r="N305" s="156">
        <v>15</v>
      </c>
      <c r="O305" s="156">
        <v>507</v>
      </c>
      <c r="P305" s="156">
        <v>3.1687500000000002</v>
      </c>
      <c r="Q305" s="156">
        <v>4.5917917947999838</v>
      </c>
      <c r="R305" s="158">
        <v>0.58476658476658483</v>
      </c>
      <c r="S305" s="158">
        <v>15</v>
      </c>
      <c r="T305" s="158">
        <v>558</v>
      </c>
      <c r="U305" s="158">
        <v>3.4874999999999998</v>
      </c>
      <c r="V305" s="158">
        <v>4.5873595809058072</v>
      </c>
      <c r="W305" s="158">
        <v>0.54299754299754299</v>
      </c>
      <c r="X305" s="158">
        <v>1.1277641277641277</v>
      </c>
      <c r="Y305" s="159">
        <v>31</v>
      </c>
      <c r="Z305" s="159">
        <v>78</v>
      </c>
      <c r="AA305" s="159">
        <v>51</v>
      </c>
      <c r="AB305" s="159">
        <v>70</v>
      </c>
      <c r="AC305" s="159">
        <v>90</v>
      </c>
      <c r="AD305" s="157">
        <v>20.350000000000001</v>
      </c>
    </row>
    <row r="306" spans="1:30" s="154" customFormat="1" ht="11.35">
      <c r="A306" s="152">
        <v>293</v>
      </c>
      <c r="B306" s="152">
        <v>6</v>
      </c>
      <c r="C306" s="152">
        <v>45</v>
      </c>
      <c r="D306" s="153">
        <v>0.28125</v>
      </c>
      <c r="E306" s="153">
        <v>1.2036207169157065</v>
      </c>
      <c r="F306" s="155">
        <v>267.71400000000006</v>
      </c>
      <c r="G306" s="155">
        <v>776.37059999999997</v>
      </c>
      <c r="H306" s="155">
        <v>4.8523162499999994</v>
      </c>
      <c r="I306" s="155">
        <v>26.989030809179756</v>
      </c>
      <c r="J306" s="155">
        <v>1600</v>
      </c>
      <c r="K306" s="155">
        <v>199850</v>
      </c>
      <c r="L306" s="155">
        <v>1249.0625</v>
      </c>
      <c r="M306" s="155">
        <v>280.01975868065512</v>
      </c>
      <c r="N306" s="156">
        <v>18</v>
      </c>
      <c r="O306" s="156">
        <v>450</v>
      </c>
      <c r="P306" s="156">
        <v>2.8125</v>
      </c>
      <c r="Q306" s="156">
        <v>4.1165221628191349</v>
      </c>
      <c r="R306" s="158">
        <v>0.61038961038961037</v>
      </c>
      <c r="S306" s="158">
        <v>18</v>
      </c>
      <c r="T306" s="158">
        <v>495</v>
      </c>
      <c r="U306" s="158">
        <v>3.09375</v>
      </c>
      <c r="V306" s="158">
        <v>4.3794788395036663</v>
      </c>
      <c r="W306" s="158">
        <v>0.5714285714285714</v>
      </c>
      <c r="X306" s="158">
        <v>1.1818181818181817</v>
      </c>
      <c r="Y306" s="159">
        <v>37</v>
      </c>
      <c r="Z306" s="159">
        <v>71</v>
      </c>
      <c r="AA306" s="159">
        <v>52</v>
      </c>
      <c r="AB306" s="159">
        <v>78</v>
      </c>
      <c r="AC306" s="159">
        <v>82</v>
      </c>
      <c r="AD306" s="157">
        <v>19.25</v>
      </c>
    </row>
    <row r="307" spans="1:30" s="154" customFormat="1" ht="11.35">
      <c r="A307" s="152">
        <v>294</v>
      </c>
      <c r="B307" s="152">
        <v>9</v>
      </c>
      <c r="C307" s="152">
        <v>42</v>
      </c>
      <c r="D307" s="153">
        <v>0.26250000000000001</v>
      </c>
      <c r="E307" s="153">
        <v>1.2310832781480907</v>
      </c>
      <c r="F307" s="155">
        <v>267.71400000000006</v>
      </c>
      <c r="G307" s="155">
        <v>620.20410000000015</v>
      </c>
      <c r="H307" s="155">
        <v>3.8762756250000008</v>
      </c>
      <c r="I307" s="155">
        <v>23.771704291687101</v>
      </c>
      <c r="J307" s="155">
        <v>1600</v>
      </c>
      <c r="K307" s="155">
        <v>202400</v>
      </c>
      <c r="L307" s="155">
        <v>1265</v>
      </c>
      <c r="M307" s="155">
        <v>273.39008461314006</v>
      </c>
      <c r="N307" s="156">
        <v>18</v>
      </c>
      <c r="O307" s="156">
        <v>504</v>
      </c>
      <c r="P307" s="156">
        <v>3.15</v>
      </c>
      <c r="Q307" s="156">
        <v>4.4990565048643552</v>
      </c>
      <c r="R307" s="158">
        <v>0.5912408759124087</v>
      </c>
      <c r="S307" s="158">
        <v>15</v>
      </c>
      <c r="T307" s="158">
        <v>549</v>
      </c>
      <c r="U307" s="158">
        <v>3.4312499999999999</v>
      </c>
      <c r="V307" s="158">
        <v>4.7564876251601751</v>
      </c>
      <c r="W307" s="158">
        <v>0.55474452554744524</v>
      </c>
      <c r="X307" s="158">
        <v>1.1459854014598538</v>
      </c>
      <c r="Y307" s="159">
        <v>32</v>
      </c>
      <c r="Z307" s="159">
        <v>74</v>
      </c>
      <c r="AA307" s="159">
        <v>54</v>
      </c>
      <c r="AB307" s="159">
        <v>87</v>
      </c>
      <c r="AC307" s="159">
        <v>73</v>
      </c>
      <c r="AD307" s="157">
        <v>20.55</v>
      </c>
    </row>
    <row r="308" spans="1:30" s="154" customFormat="1" ht="11.35">
      <c r="A308" s="152">
        <v>295</v>
      </c>
      <c r="B308" s="152">
        <v>6</v>
      </c>
      <c r="C308" s="152">
        <v>33</v>
      </c>
      <c r="D308" s="153">
        <v>0.20624999999999999</v>
      </c>
      <c r="E308" s="153">
        <v>0.95888348988279659</v>
      </c>
      <c r="F308" s="155">
        <v>267.71400000000006</v>
      </c>
      <c r="G308" s="155">
        <v>527.99150000000009</v>
      </c>
      <c r="H308" s="155">
        <v>3.2999468750000007</v>
      </c>
      <c r="I308" s="155">
        <v>22.960507365435749</v>
      </c>
      <c r="J308" s="155">
        <v>1600</v>
      </c>
      <c r="K308" s="155">
        <v>199000</v>
      </c>
      <c r="L308" s="155">
        <v>1243.75</v>
      </c>
      <c r="M308" s="155">
        <v>274.07649393609421</v>
      </c>
      <c r="N308" s="156">
        <v>15</v>
      </c>
      <c r="O308" s="156">
        <v>516</v>
      </c>
      <c r="P308" s="156">
        <v>3.2250000000000001</v>
      </c>
      <c r="Q308" s="156">
        <v>4.5831932511469002</v>
      </c>
      <c r="R308" s="158">
        <v>0.58150851581508523</v>
      </c>
      <c r="S308" s="158">
        <v>18</v>
      </c>
      <c r="T308" s="158">
        <v>573</v>
      </c>
      <c r="U308" s="158">
        <v>3.5812499999999998</v>
      </c>
      <c r="V308" s="158">
        <v>5.0413034590309813</v>
      </c>
      <c r="W308" s="158">
        <v>0.53527980535279807</v>
      </c>
      <c r="X308" s="158">
        <v>1.1167883211678833</v>
      </c>
      <c r="Y308" s="159">
        <v>36</v>
      </c>
      <c r="Z308" s="159">
        <v>75</v>
      </c>
      <c r="AA308" s="159">
        <v>49</v>
      </c>
      <c r="AB308" s="159">
        <v>81</v>
      </c>
      <c r="AC308" s="159">
        <v>79</v>
      </c>
      <c r="AD308" s="157">
        <v>20.55</v>
      </c>
    </row>
    <row r="309" spans="1:30" s="154" customFormat="1" ht="11.35">
      <c r="A309" s="152">
        <v>296</v>
      </c>
      <c r="B309" s="152">
        <v>9</v>
      </c>
      <c r="C309" s="152">
        <v>57</v>
      </c>
      <c r="D309" s="153">
        <v>0.35625000000000001</v>
      </c>
      <c r="E309" s="153">
        <v>1.2303646491229014</v>
      </c>
      <c r="F309" s="155">
        <v>267.71400000000006</v>
      </c>
      <c r="G309" s="155">
        <v>1558.6904000000002</v>
      </c>
      <c r="H309" s="155">
        <v>9.7418150000000008</v>
      </c>
      <c r="I309" s="155">
        <v>40.69817452350209</v>
      </c>
      <c r="J309" s="155">
        <v>1600</v>
      </c>
      <c r="K309" s="155">
        <v>206050</v>
      </c>
      <c r="L309" s="155">
        <v>1287.8125</v>
      </c>
      <c r="M309" s="155">
        <v>262.41182256644134</v>
      </c>
      <c r="N309" s="156">
        <v>18</v>
      </c>
      <c r="O309" s="156">
        <v>477</v>
      </c>
      <c r="P309" s="156">
        <v>2.9812500000000002</v>
      </c>
      <c r="Q309" s="156">
        <v>4.482631576323957</v>
      </c>
      <c r="R309" s="158">
        <v>0.60447761194029859</v>
      </c>
      <c r="S309" s="158">
        <v>18</v>
      </c>
      <c r="T309" s="158">
        <v>534</v>
      </c>
      <c r="U309" s="158">
        <v>3.3374999999999999</v>
      </c>
      <c r="V309" s="158">
        <v>4.8872668597581779</v>
      </c>
      <c r="W309" s="158">
        <v>0.55721393034825872</v>
      </c>
      <c r="X309" s="158">
        <v>1.1616915422885574</v>
      </c>
      <c r="Y309" s="159">
        <v>25</v>
      </c>
      <c r="Z309" s="159">
        <v>78</v>
      </c>
      <c r="AA309" s="159">
        <v>57</v>
      </c>
      <c r="AB309" s="159">
        <v>79</v>
      </c>
      <c r="AC309" s="159">
        <v>81</v>
      </c>
      <c r="AD309" s="157">
        <v>20.100000000000001</v>
      </c>
    </row>
    <row r="310" spans="1:30" s="154" customFormat="1" ht="11.35">
      <c r="A310" s="152">
        <v>297</v>
      </c>
      <c r="B310" s="152">
        <v>6</v>
      </c>
      <c r="C310" s="152">
        <v>18</v>
      </c>
      <c r="D310" s="153">
        <v>0.1125</v>
      </c>
      <c r="E310" s="153">
        <v>0.74384264921584919</v>
      </c>
      <c r="F310" s="155">
        <v>130.88240000000002</v>
      </c>
      <c r="G310" s="155">
        <v>330.18060000000008</v>
      </c>
      <c r="H310" s="155">
        <v>2.0636287500000003</v>
      </c>
      <c r="I310" s="155">
        <v>13.892140421574826</v>
      </c>
      <c r="J310" s="155">
        <v>1600</v>
      </c>
      <c r="K310" s="155">
        <v>200900</v>
      </c>
      <c r="L310" s="155">
        <v>1255.625</v>
      </c>
      <c r="M310" s="155">
        <v>274.60592118467787</v>
      </c>
      <c r="N310" s="156">
        <v>18</v>
      </c>
      <c r="O310" s="156">
        <v>576</v>
      </c>
      <c r="P310" s="156">
        <v>3.6</v>
      </c>
      <c r="Q310" s="156">
        <v>4.8150706807249843</v>
      </c>
      <c r="R310" s="158">
        <v>0.55035128805620614</v>
      </c>
      <c r="S310" s="158">
        <v>18</v>
      </c>
      <c r="T310" s="158">
        <v>624</v>
      </c>
      <c r="U310" s="158">
        <v>3.9</v>
      </c>
      <c r="V310" s="158">
        <v>5.1885214384235834</v>
      </c>
      <c r="W310" s="158">
        <v>0.51288056206088994</v>
      </c>
      <c r="X310" s="158">
        <v>1.0632318501170961</v>
      </c>
      <c r="Y310" s="159">
        <v>34</v>
      </c>
      <c r="Z310" s="159">
        <v>74</v>
      </c>
      <c r="AA310" s="159">
        <v>52</v>
      </c>
      <c r="AB310" s="159">
        <v>81</v>
      </c>
      <c r="AC310" s="159">
        <v>79</v>
      </c>
      <c r="AD310" s="157">
        <v>21.35</v>
      </c>
    </row>
    <row r="311" spans="1:30" s="154" customFormat="1" ht="11.35">
      <c r="A311" s="152">
        <v>298</v>
      </c>
      <c r="B311" s="152">
        <v>6</v>
      </c>
      <c r="C311" s="152">
        <v>39</v>
      </c>
      <c r="D311" s="153">
        <v>0.24374999999999999</v>
      </c>
      <c r="E311" s="153">
        <v>1.0624930632403971</v>
      </c>
      <c r="F311" s="155">
        <v>535.42800000000011</v>
      </c>
      <c r="G311" s="155">
        <v>1215.1241000000002</v>
      </c>
      <c r="H311" s="155">
        <v>7.5945256250000011</v>
      </c>
      <c r="I311" s="155">
        <v>49.690822608966286</v>
      </c>
      <c r="J311" s="155">
        <v>1600</v>
      </c>
      <c r="K311" s="155">
        <v>199300</v>
      </c>
      <c r="L311" s="155">
        <v>1245.625</v>
      </c>
      <c r="M311" s="155">
        <v>292.59130166722446</v>
      </c>
      <c r="N311" s="156">
        <v>18</v>
      </c>
      <c r="O311" s="156">
        <v>462</v>
      </c>
      <c r="P311" s="156">
        <v>2.8875000000000002</v>
      </c>
      <c r="Q311" s="156">
        <v>4.2009096050062729</v>
      </c>
      <c r="R311" s="158">
        <v>0.60411311053984573</v>
      </c>
      <c r="S311" s="158">
        <v>15</v>
      </c>
      <c r="T311" s="158">
        <v>459</v>
      </c>
      <c r="U311" s="158">
        <v>2.8687499999999999</v>
      </c>
      <c r="V311" s="158">
        <v>4.0980465894199645</v>
      </c>
      <c r="W311" s="158">
        <v>0.60668380462724936</v>
      </c>
      <c r="X311" s="158">
        <v>1.2107969151670952</v>
      </c>
      <c r="Y311" s="159">
        <v>42</v>
      </c>
      <c r="Z311" s="159">
        <v>63</v>
      </c>
      <c r="AA311" s="159">
        <v>55</v>
      </c>
      <c r="AB311" s="159">
        <v>88</v>
      </c>
      <c r="AC311" s="159">
        <v>72</v>
      </c>
      <c r="AD311" s="157">
        <v>19.45</v>
      </c>
    </row>
    <row r="312" spans="1:30" s="154" customFormat="1" ht="11.35">
      <c r="A312" s="152">
        <v>299</v>
      </c>
      <c r="B312" s="152">
        <v>6</v>
      </c>
      <c r="C312" s="152">
        <v>27</v>
      </c>
      <c r="D312" s="153">
        <v>0.16875000000000001</v>
      </c>
      <c r="E312" s="153">
        <v>0.84094791528751356</v>
      </c>
      <c r="F312" s="155">
        <v>535.42800000000011</v>
      </c>
      <c r="G312" s="155">
        <v>709.4421000000001</v>
      </c>
      <c r="H312" s="155">
        <v>4.4340131250000008</v>
      </c>
      <c r="I312" s="155">
        <v>42.850798691368546</v>
      </c>
      <c r="J312" s="155">
        <v>1600</v>
      </c>
      <c r="K312" s="155">
        <v>200200</v>
      </c>
      <c r="L312" s="155">
        <v>1251.25</v>
      </c>
      <c r="M312" s="155">
        <v>278.24415774774985</v>
      </c>
      <c r="N312" s="156">
        <v>18</v>
      </c>
      <c r="O312" s="156">
        <v>519</v>
      </c>
      <c r="P312" s="156">
        <v>3.2437499999999999</v>
      </c>
      <c r="Q312" s="156">
        <v>4.793531903847887</v>
      </c>
      <c r="R312" s="158">
        <v>0.57701711491442542</v>
      </c>
      <c r="S312" s="158">
        <v>24</v>
      </c>
      <c r="T312" s="158">
        <v>585</v>
      </c>
      <c r="U312" s="158">
        <v>3.65625</v>
      </c>
      <c r="V312" s="158">
        <v>5.0656655022940544</v>
      </c>
      <c r="W312" s="158">
        <v>0.52322738386308065</v>
      </c>
      <c r="X312" s="158">
        <v>1.100244498777506</v>
      </c>
      <c r="Y312" s="159">
        <v>36</v>
      </c>
      <c r="Z312" s="159">
        <v>72</v>
      </c>
      <c r="AA312" s="159">
        <v>52</v>
      </c>
      <c r="AB312" s="159">
        <v>77</v>
      </c>
      <c r="AC312" s="159">
        <v>83</v>
      </c>
      <c r="AD312" s="157">
        <v>20.45</v>
      </c>
    </row>
    <row r="313" spans="1:30" s="154" customFormat="1" ht="11.35">
      <c r="A313" s="152">
        <v>300</v>
      </c>
      <c r="B313" s="152">
        <v>6</v>
      </c>
      <c r="C313" s="152">
        <v>42</v>
      </c>
      <c r="D313" s="153">
        <v>0.26250000000000001</v>
      </c>
      <c r="E313" s="153">
        <v>1.0844092383534987</v>
      </c>
      <c r="F313" s="155">
        <v>267.71400000000006</v>
      </c>
      <c r="G313" s="155">
        <v>626.15329999999994</v>
      </c>
      <c r="H313" s="155">
        <v>3.9134581249999996</v>
      </c>
      <c r="I313" s="155">
        <v>24.182236761632637</v>
      </c>
      <c r="J313" s="155">
        <v>1600</v>
      </c>
      <c r="K313" s="155">
        <v>199200</v>
      </c>
      <c r="L313" s="155">
        <v>1245</v>
      </c>
      <c r="M313" s="155">
        <v>286.55402203977144</v>
      </c>
      <c r="N313" s="156">
        <v>15</v>
      </c>
      <c r="O313" s="156">
        <v>516</v>
      </c>
      <c r="P313" s="156">
        <v>3.2250000000000001</v>
      </c>
      <c r="Q313" s="156">
        <v>4.6078276304239196</v>
      </c>
      <c r="R313" s="158">
        <v>0.58048780487804885</v>
      </c>
      <c r="S313" s="158">
        <v>18</v>
      </c>
      <c r="T313" s="158">
        <v>540</v>
      </c>
      <c r="U313" s="158">
        <v>3.375</v>
      </c>
      <c r="V313" s="158">
        <v>4.8496255447743906</v>
      </c>
      <c r="W313" s="158">
        <v>0.56097560975609762</v>
      </c>
      <c r="X313" s="158">
        <v>1.1414634146341465</v>
      </c>
      <c r="Y313" s="159">
        <v>40</v>
      </c>
      <c r="Z313" s="159">
        <v>67</v>
      </c>
      <c r="AA313" s="159">
        <v>53</v>
      </c>
      <c r="AB313" s="159">
        <v>78</v>
      </c>
      <c r="AC313" s="159">
        <v>82</v>
      </c>
      <c r="AD313" s="157">
        <v>20.5</v>
      </c>
    </row>
    <row r="314" spans="1:30" s="154" customFormat="1" ht="11.35">
      <c r="A314" s="152">
        <v>301</v>
      </c>
      <c r="B314" s="152">
        <v>6</v>
      </c>
      <c r="C314" s="152">
        <v>39</v>
      </c>
      <c r="D314" s="153">
        <v>0.24374999999999999</v>
      </c>
      <c r="E314" s="153">
        <v>1.164176362830643</v>
      </c>
      <c r="F314" s="155">
        <v>267.71400000000006</v>
      </c>
      <c r="G314" s="155">
        <v>844.78640000000019</v>
      </c>
      <c r="H314" s="155">
        <v>5.2799150000000008</v>
      </c>
      <c r="I314" s="155">
        <v>28.331617043466395</v>
      </c>
      <c r="J314" s="155">
        <v>1600</v>
      </c>
      <c r="K314" s="155">
        <v>203100</v>
      </c>
      <c r="L314" s="155">
        <v>1269.375</v>
      </c>
      <c r="M314" s="155">
        <v>269.46181512659774</v>
      </c>
      <c r="N314" s="156">
        <v>18</v>
      </c>
      <c r="O314" s="156">
        <v>486</v>
      </c>
      <c r="P314" s="156">
        <v>3.0375000000000001</v>
      </c>
      <c r="Q314" s="156">
        <v>4.7937164059977597</v>
      </c>
      <c r="R314" s="158">
        <v>0.60869565217391308</v>
      </c>
      <c r="S314" s="158">
        <v>18</v>
      </c>
      <c r="T314" s="158">
        <v>561</v>
      </c>
      <c r="U314" s="158">
        <v>3.5062500000000001</v>
      </c>
      <c r="V314" s="158">
        <v>5.0940795269032746</v>
      </c>
      <c r="W314" s="158">
        <v>0.54830917874396135</v>
      </c>
      <c r="X314" s="158">
        <v>1.1570048309178744</v>
      </c>
      <c r="Y314" s="159">
        <v>30</v>
      </c>
      <c r="Z314" s="159">
        <v>76</v>
      </c>
      <c r="AA314" s="159">
        <v>54</v>
      </c>
      <c r="AB314" s="159">
        <v>74</v>
      </c>
      <c r="AC314" s="159">
        <v>86</v>
      </c>
      <c r="AD314" s="157">
        <v>20.7</v>
      </c>
    </row>
    <row r="315" spans="1:30" s="154" customFormat="1" ht="11.35">
      <c r="A315" s="152">
        <v>302</v>
      </c>
      <c r="B315" s="152">
        <v>6</v>
      </c>
      <c r="C315" s="152">
        <v>27</v>
      </c>
      <c r="D315" s="153">
        <v>0.16875000000000001</v>
      </c>
      <c r="E315" s="153">
        <v>0.84094791528751356</v>
      </c>
      <c r="F315" s="155">
        <v>535.42800000000011</v>
      </c>
      <c r="G315" s="155">
        <v>751.08650000000011</v>
      </c>
      <c r="H315" s="155">
        <v>4.6942906250000007</v>
      </c>
      <c r="I315" s="155">
        <v>42.968192491566384</v>
      </c>
      <c r="J315" s="155">
        <v>1600</v>
      </c>
      <c r="K315" s="155">
        <v>203050</v>
      </c>
      <c r="L315" s="155">
        <v>1269.0625</v>
      </c>
      <c r="M315" s="155">
        <v>266.22635868111138</v>
      </c>
      <c r="N315" s="156">
        <v>15</v>
      </c>
      <c r="O315" s="156">
        <v>510</v>
      </c>
      <c r="P315" s="156">
        <v>3.1875</v>
      </c>
      <c r="Q315" s="156">
        <v>4.2650952786366982</v>
      </c>
      <c r="R315" s="158">
        <v>0.58128078817733997</v>
      </c>
      <c r="S315" s="158">
        <v>18</v>
      </c>
      <c r="T315" s="158">
        <v>546</v>
      </c>
      <c r="U315" s="158">
        <v>3.4125000000000001</v>
      </c>
      <c r="V315" s="158">
        <v>4.6922758689348907</v>
      </c>
      <c r="W315" s="158">
        <v>0.55172413793103448</v>
      </c>
      <c r="X315" s="158">
        <v>1.1330049261083746</v>
      </c>
      <c r="Y315" s="159">
        <v>29</v>
      </c>
      <c r="Z315" s="159">
        <v>78</v>
      </c>
      <c r="AA315" s="159">
        <v>53</v>
      </c>
      <c r="AB315" s="159">
        <v>77</v>
      </c>
      <c r="AC315" s="159">
        <v>83</v>
      </c>
      <c r="AD315" s="157">
        <v>20.3</v>
      </c>
    </row>
    <row r="316" spans="1:30" s="154" customFormat="1" ht="11.35">
      <c r="A316" s="152">
        <v>303</v>
      </c>
      <c r="B316" s="152">
        <v>9</v>
      </c>
      <c r="C316" s="152">
        <v>57</v>
      </c>
      <c r="D316" s="153">
        <v>0.35625000000000001</v>
      </c>
      <c r="E316" s="153">
        <v>1.4023649163076515</v>
      </c>
      <c r="F316" s="155">
        <v>535.42800000000011</v>
      </c>
      <c r="G316" s="155">
        <v>1234.4590000000001</v>
      </c>
      <c r="H316" s="155">
        <v>7.7153687500000006</v>
      </c>
      <c r="I316" s="155">
        <v>48.456349906716696</v>
      </c>
      <c r="J316" s="155">
        <v>1600</v>
      </c>
      <c r="K316" s="155">
        <v>200700</v>
      </c>
      <c r="L316" s="155">
        <v>1254.375</v>
      </c>
      <c r="M316" s="155">
        <v>285.74010159649862</v>
      </c>
      <c r="N316" s="156">
        <v>18</v>
      </c>
      <c r="O316" s="156">
        <v>522</v>
      </c>
      <c r="P316" s="156">
        <v>3.2625000000000002</v>
      </c>
      <c r="Q316" s="156">
        <v>4.7510177658393111</v>
      </c>
      <c r="R316" s="158">
        <v>0.57457212713936434</v>
      </c>
      <c r="S316" s="158">
        <v>18</v>
      </c>
      <c r="T316" s="158">
        <v>534</v>
      </c>
      <c r="U316" s="158">
        <v>3.3374999999999999</v>
      </c>
      <c r="V316" s="158">
        <v>4.6983035878680282</v>
      </c>
      <c r="W316" s="158">
        <v>0.5647921760391198</v>
      </c>
      <c r="X316" s="158">
        <v>1.1393643031784841</v>
      </c>
      <c r="Y316" s="159">
        <v>38</v>
      </c>
      <c r="Z316" s="159">
        <v>67</v>
      </c>
      <c r="AA316" s="159">
        <v>55</v>
      </c>
      <c r="AB316" s="159">
        <v>75</v>
      </c>
      <c r="AC316" s="159">
        <v>85</v>
      </c>
      <c r="AD316" s="157">
        <v>20.45</v>
      </c>
    </row>
    <row r="317" spans="1:30" s="154" customFormat="1" ht="11.35">
      <c r="A317" s="152">
        <v>304</v>
      </c>
      <c r="B317" s="152">
        <v>9</v>
      </c>
      <c r="C317" s="152">
        <v>60</v>
      </c>
      <c r="D317" s="153">
        <v>0.375</v>
      </c>
      <c r="E317" s="153">
        <v>1.2476392802348384</v>
      </c>
      <c r="F317" s="155">
        <v>535.42800000000011</v>
      </c>
      <c r="G317" s="155">
        <v>2073.2962000000007</v>
      </c>
      <c r="H317" s="155">
        <v>12.958101250000004</v>
      </c>
      <c r="I317" s="155">
        <v>66.959026340821424</v>
      </c>
      <c r="J317" s="155">
        <v>1600</v>
      </c>
      <c r="K317" s="155">
        <v>203800</v>
      </c>
      <c r="L317" s="155">
        <v>1273.75</v>
      </c>
      <c r="M317" s="155">
        <v>265.4028621648286</v>
      </c>
      <c r="N317" s="156">
        <v>18</v>
      </c>
      <c r="O317" s="156">
        <v>495</v>
      </c>
      <c r="P317" s="156">
        <v>3.09375</v>
      </c>
      <c r="Q317" s="156">
        <v>4.5319229331154904</v>
      </c>
      <c r="R317" s="158">
        <v>0.59854014598540151</v>
      </c>
      <c r="S317" s="158">
        <v>18</v>
      </c>
      <c r="T317" s="158">
        <v>582</v>
      </c>
      <c r="U317" s="158">
        <v>3.6375000000000002</v>
      </c>
      <c r="V317" s="158">
        <v>5.0062696540494702</v>
      </c>
      <c r="W317" s="158">
        <v>0.52798053527980537</v>
      </c>
      <c r="X317" s="158">
        <v>1.1265206812652069</v>
      </c>
      <c r="Y317" s="159">
        <v>28</v>
      </c>
      <c r="Z317" s="159">
        <v>78</v>
      </c>
      <c r="AA317" s="159">
        <v>54</v>
      </c>
      <c r="AB317" s="159">
        <v>69</v>
      </c>
      <c r="AC317" s="159">
        <v>91</v>
      </c>
      <c r="AD317" s="157">
        <v>20.55</v>
      </c>
    </row>
    <row r="318" spans="1:30" s="154" customFormat="1" ht="11.35">
      <c r="A318" s="152">
        <v>305</v>
      </c>
      <c r="B318" s="152">
        <v>6</v>
      </c>
      <c r="C318" s="152">
        <v>24</v>
      </c>
      <c r="D318" s="153">
        <v>0.15</v>
      </c>
      <c r="E318" s="153">
        <v>0.81031091167829261</v>
      </c>
      <c r="F318" s="155">
        <v>130.88240000000002</v>
      </c>
      <c r="G318" s="155">
        <v>315.30760000000009</v>
      </c>
      <c r="H318" s="155">
        <v>1.9706725000000005</v>
      </c>
      <c r="I318" s="155">
        <v>12.694407010953375</v>
      </c>
      <c r="J318" s="155">
        <v>1600</v>
      </c>
      <c r="K318" s="155">
        <v>203450</v>
      </c>
      <c r="L318" s="155">
        <v>1271.5625</v>
      </c>
      <c r="M318" s="155">
        <v>267.44904146374171</v>
      </c>
      <c r="N318" s="156">
        <v>18</v>
      </c>
      <c r="O318" s="156">
        <v>561</v>
      </c>
      <c r="P318" s="156">
        <v>3.5062500000000001</v>
      </c>
      <c r="Q318" s="156">
        <v>4.6769834859984147</v>
      </c>
      <c r="R318" s="158">
        <v>0.55581947743467941</v>
      </c>
      <c r="S318" s="158">
        <v>18</v>
      </c>
      <c r="T318" s="158">
        <v>561</v>
      </c>
      <c r="U318" s="158">
        <v>3.5062500000000001</v>
      </c>
      <c r="V318" s="158">
        <v>4.7609481575092332</v>
      </c>
      <c r="W318" s="158">
        <v>0.55581947743467941</v>
      </c>
      <c r="X318" s="158">
        <v>1.1116389548693588</v>
      </c>
      <c r="Y318" s="159">
        <v>29</v>
      </c>
      <c r="Z318" s="159">
        <v>77</v>
      </c>
      <c r="AA318" s="159">
        <v>54</v>
      </c>
      <c r="AB318" s="159">
        <v>89</v>
      </c>
      <c r="AC318" s="159">
        <v>71</v>
      </c>
      <c r="AD318" s="157">
        <v>21.05</v>
      </c>
    </row>
    <row r="319" spans="1:30" s="154" customFormat="1" ht="11.35">
      <c r="A319" s="152">
        <v>306</v>
      </c>
      <c r="B319" s="152">
        <v>9</v>
      </c>
      <c r="C319" s="152">
        <v>63</v>
      </c>
      <c r="D319" s="153">
        <v>0.39374999999999999</v>
      </c>
      <c r="E319" s="153">
        <v>1.5092872865056364</v>
      </c>
      <c r="F319" s="155">
        <v>535.42800000000011</v>
      </c>
      <c r="G319" s="155">
        <v>1671.7252000000003</v>
      </c>
      <c r="H319" s="155">
        <v>10.448282500000001</v>
      </c>
      <c r="I319" s="155">
        <v>62.635402522017571</v>
      </c>
      <c r="J319" s="155">
        <v>1600</v>
      </c>
      <c r="K319" s="155">
        <v>198200</v>
      </c>
      <c r="L319" s="155">
        <v>1238.75</v>
      </c>
      <c r="M319" s="155">
        <v>294.49615858510555</v>
      </c>
      <c r="N319" s="156">
        <v>18</v>
      </c>
      <c r="O319" s="156">
        <v>534</v>
      </c>
      <c r="P319" s="156">
        <v>3.3374999999999999</v>
      </c>
      <c r="Q319" s="156">
        <v>4.8290102114865645</v>
      </c>
      <c r="R319" s="158">
        <v>0.57619047619047614</v>
      </c>
      <c r="S319" s="158">
        <v>21</v>
      </c>
      <c r="T319" s="158">
        <v>609</v>
      </c>
      <c r="U319" s="158">
        <v>3.8062499999999999</v>
      </c>
      <c r="V319" s="158">
        <v>5.2094457931432698</v>
      </c>
      <c r="W319" s="158">
        <v>0.51666666666666661</v>
      </c>
      <c r="X319" s="158">
        <v>1.0928571428571427</v>
      </c>
      <c r="Y319" s="159">
        <v>44</v>
      </c>
      <c r="Z319" s="159">
        <v>62</v>
      </c>
      <c r="AA319" s="159">
        <v>54</v>
      </c>
      <c r="AB319" s="159">
        <v>89</v>
      </c>
      <c r="AC319" s="159">
        <v>71</v>
      </c>
      <c r="AD319" s="157">
        <v>21</v>
      </c>
    </row>
    <row r="320" spans="1:30" s="154" customFormat="1" ht="11.35">
      <c r="A320" s="152">
        <v>307</v>
      </c>
      <c r="B320" s="152">
        <v>9</v>
      </c>
      <c r="C320" s="152">
        <v>51</v>
      </c>
      <c r="D320" s="153">
        <v>0.31874999999999998</v>
      </c>
      <c r="E320" s="153">
        <v>1.2406727481187487</v>
      </c>
      <c r="F320" s="155">
        <v>133.85700000000003</v>
      </c>
      <c r="G320" s="155">
        <v>502.70740000000012</v>
      </c>
      <c r="H320" s="155">
        <v>3.1419212500000007</v>
      </c>
      <c r="I320" s="155">
        <v>16.237802440339497</v>
      </c>
      <c r="J320" s="155">
        <v>1600</v>
      </c>
      <c r="K320" s="155">
        <v>201900</v>
      </c>
      <c r="L320" s="155">
        <v>1261.875</v>
      </c>
      <c r="M320" s="155">
        <v>265.67154142762132</v>
      </c>
      <c r="N320" s="156">
        <v>18</v>
      </c>
      <c r="O320" s="156">
        <v>555</v>
      </c>
      <c r="P320" s="156">
        <v>3.46875</v>
      </c>
      <c r="Q320" s="156">
        <v>5.1748325102783728</v>
      </c>
      <c r="R320" s="158">
        <v>0.55847255369928395</v>
      </c>
      <c r="S320" s="158">
        <v>18</v>
      </c>
      <c r="T320" s="158">
        <v>570</v>
      </c>
      <c r="U320" s="158">
        <v>3.5625</v>
      </c>
      <c r="V320" s="158">
        <v>4.9126809343029949</v>
      </c>
      <c r="W320" s="158">
        <v>0.54653937947494036</v>
      </c>
      <c r="X320" s="158">
        <v>1.1050119331742243</v>
      </c>
      <c r="Y320" s="159">
        <v>30</v>
      </c>
      <c r="Z320" s="159">
        <v>79</v>
      </c>
      <c r="AA320" s="159">
        <v>51</v>
      </c>
      <c r="AB320" s="159">
        <v>80</v>
      </c>
      <c r="AC320" s="159">
        <v>80</v>
      </c>
      <c r="AD320" s="157">
        <v>20.95</v>
      </c>
    </row>
    <row r="321" spans="1:30" s="154" customFormat="1" ht="11.35">
      <c r="A321" s="152">
        <v>308</v>
      </c>
      <c r="B321" s="152">
        <v>6</v>
      </c>
      <c r="C321" s="152">
        <v>39</v>
      </c>
      <c r="D321" s="153">
        <v>0.24374999999999999</v>
      </c>
      <c r="E321" s="153">
        <v>0.94998758681065909</v>
      </c>
      <c r="F321" s="155">
        <v>130.88240000000002</v>
      </c>
      <c r="G321" s="155">
        <v>367.36310000000009</v>
      </c>
      <c r="H321" s="155">
        <v>2.2960193750000006</v>
      </c>
      <c r="I321" s="155">
        <v>12.712254895720635</v>
      </c>
      <c r="J321" s="155">
        <v>1600</v>
      </c>
      <c r="K321" s="155">
        <v>194550</v>
      </c>
      <c r="L321" s="155">
        <v>1215.9375</v>
      </c>
      <c r="M321" s="155">
        <v>277.7589943858959</v>
      </c>
      <c r="N321" s="156">
        <v>18</v>
      </c>
      <c r="O321" s="156">
        <v>450</v>
      </c>
      <c r="P321" s="156">
        <v>2.8125</v>
      </c>
      <c r="Q321" s="156">
        <v>4.157568683556601</v>
      </c>
      <c r="R321" s="158">
        <v>0.60835509138381194</v>
      </c>
      <c r="S321" s="158">
        <v>18</v>
      </c>
      <c r="T321" s="158">
        <v>486</v>
      </c>
      <c r="U321" s="158">
        <v>3.0375000000000001</v>
      </c>
      <c r="V321" s="158">
        <v>4.3217855324714165</v>
      </c>
      <c r="W321" s="158">
        <v>0.57702349869451697</v>
      </c>
      <c r="X321" s="158">
        <v>1.1853785900783289</v>
      </c>
      <c r="Y321" s="159">
        <v>43</v>
      </c>
      <c r="Z321" s="159">
        <v>73</v>
      </c>
      <c r="AA321" s="159">
        <v>44</v>
      </c>
      <c r="AB321" s="159">
        <v>92</v>
      </c>
      <c r="AC321" s="159">
        <v>68</v>
      </c>
      <c r="AD321" s="157">
        <v>19.149999999999999</v>
      </c>
    </row>
    <row r="322" spans="1:30" s="154" customFormat="1" ht="11.35">
      <c r="A322" s="152">
        <v>309</v>
      </c>
      <c r="B322" s="152">
        <v>15</v>
      </c>
      <c r="C322" s="152">
        <v>138</v>
      </c>
      <c r="D322" s="153">
        <v>0.86250000000000004</v>
      </c>
      <c r="E322" s="153">
        <v>2.6146358742121207</v>
      </c>
      <c r="F322" s="155">
        <v>803.14200000000017</v>
      </c>
      <c r="G322" s="155">
        <v>2455.5323000000012</v>
      </c>
      <c r="H322" s="155">
        <v>15.347076875000008</v>
      </c>
      <c r="I322" s="155">
        <v>72.342142895584644</v>
      </c>
      <c r="J322" s="155">
        <v>1600</v>
      </c>
      <c r="K322" s="155">
        <v>206000</v>
      </c>
      <c r="L322" s="155">
        <v>1287.5</v>
      </c>
      <c r="M322" s="155">
        <v>259.11071915278654</v>
      </c>
      <c r="N322" s="156">
        <v>18</v>
      </c>
      <c r="O322" s="156">
        <v>447</v>
      </c>
      <c r="P322" s="156">
        <v>2.7937500000000002</v>
      </c>
      <c r="Q322" s="156">
        <v>4.3496502787200964</v>
      </c>
      <c r="R322" s="158">
        <v>0.62086513994910941</v>
      </c>
      <c r="S322" s="158">
        <v>21</v>
      </c>
      <c r="T322" s="158">
        <v>501</v>
      </c>
      <c r="U322" s="158">
        <v>3.1312500000000001</v>
      </c>
      <c r="V322" s="158">
        <v>4.5806839112014295</v>
      </c>
      <c r="W322" s="158">
        <v>0.5750636132315522</v>
      </c>
      <c r="X322" s="158">
        <v>1.1959287531806617</v>
      </c>
      <c r="Y322" s="159">
        <v>24</v>
      </c>
      <c r="Z322" s="159">
        <v>80</v>
      </c>
      <c r="AA322" s="159">
        <v>56</v>
      </c>
      <c r="AB322" s="159">
        <v>74</v>
      </c>
      <c r="AC322" s="159">
        <v>86</v>
      </c>
      <c r="AD322" s="157">
        <v>19.649999999999999</v>
      </c>
    </row>
    <row r="323" spans="1:30" s="154" customFormat="1" ht="11.35">
      <c r="A323" s="152">
        <v>310</v>
      </c>
      <c r="B323" s="152">
        <v>6</v>
      </c>
      <c r="C323" s="152">
        <v>21</v>
      </c>
      <c r="D323" s="153">
        <v>0.13125000000000001</v>
      </c>
      <c r="E323" s="153">
        <v>0.77801452671115656</v>
      </c>
      <c r="F323" s="155">
        <v>267.71400000000006</v>
      </c>
      <c r="G323" s="155">
        <v>459.57570000000004</v>
      </c>
      <c r="H323" s="155">
        <v>2.8723481250000003</v>
      </c>
      <c r="I323" s="155">
        <v>22.80330743485305</v>
      </c>
      <c r="J323" s="155">
        <v>1600</v>
      </c>
      <c r="K323" s="155">
        <v>205250</v>
      </c>
      <c r="L323" s="155">
        <v>1282.8125</v>
      </c>
      <c r="M323" s="155">
        <v>284.45284976976126</v>
      </c>
      <c r="N323" s="156">
        <v>18</v>
      </c>
      <c r="O323" s="156">
        <v>558</v>
      </c>
      <c r="P323" s="156">
        <v>3.4874999999999998</v>
      </c>
      <c r="Q323" s="156">
        <v>4.7688553272326759</v>
      </c>
      <c r="R323" s="158">
        <v>0.55819477434679332</v>
      </c>
      <c r="S323" s="158">
        <v>18</v>
      </c>
      <c r="T323" s="158">
        <v>594</v>
      </c>
      <c r="U323" s="158">
        <v>3.7124999999999999</v>
      </c>
      <c r="V323" s="158">
        <v>5.2824469030004328</v>
      </c>
      <c r="W323" s="158">
        <v>0.52969121140142517</v>
      </c>
      <c r="X323" s="158">
        <v>1.0878859857482186</v>
      </c>
      <c r="Y323" s="159">
        <v>33</v>
      </c>
      <c r="Z323" s="159">
        <v>65</v>
      </c>
      <c r="AA323" s="159">
        <v>62</v>
      </c>
      <c r="AB323" s="159">
        <v>80</v>
      </c>
      <c r="AC323" s="159">
        <v>80</v>
      </c>
      <c r="AD323" s="157">
        <v>21.05</v>
      </c>
    </row>
    <row r="324" spans="1:30" s="154" customFormat="1" ht="11.35">
      <c r="A324" s="152">
        <v>311</v>
      </c>
      <c r="B324" s="152">
        <v>9</v>
      </c>
      <c r="C324" s="152">
        <v>51</v>
      </c>
      <c r="D324" s="153">
        <v>0.31874999999999998</v>
      </c>
      <c r="E324" s="153">
        <v>1.2406727481187487</v>
      </c>
      <c r="F324" s="155">
        <v>267.71400000000006</v>
      </c>
      <c r="G324" s="155">
        <v>761.49760000000015</v>
      </c>
      <c r="H324" s="155">
        <v>4.7593600000000009</v>
      </c>
      <c r="I324" s="155">
        <v>25.172871842671675</v>
      </c>
      <c r="J324" s="155">
        <v>1600</v>
      </c>
      <c r="K324" s="155">
        <v>197850</v>
      </c>
      <c r="L324" s="155">
        <v>1236.5625</v>
      </c>
      <c r="M324" s="155">
        <v>272.86748200518332</v>
      </c>
      <c r="N324" s="156">
        <v>18</v>
      </c>
      <c r="O324" s="156">
        <v>495</v>
      </c>
      <c r="P324" s="156">
        <v>3.09375</v>
      </c>
      <c r="Q324" s="156">
        <v>4.6185255549673849</v>
      </c>
      <c r="R324" s="158">
        <v>0.59359605911330049</v>
      </c>
      <c r="S324" s="158">
        <v>18</v>
      </c>
      <c r="T324" s="158">
        <v>534</v>
      </c>
      <c r="U324" s="158">
        <v>3.3374999999999999</v>
      </c>
      <c r="V324" s="158">
        <v>4.8055098094064785</v>
      </c>
      <c r="W324" s="158">
        <v>0.56157635467980294</v>
      </c>
      <c r="X324" s="158">
        <v>1.1551724137931034</v>
      </c>
      <c r="Y324" s="159">
        <v>37</v>
      </c>
      <c r="Z324" s="159">
        <v>76</v>
      </c>
      <c r="AA324" s="159">
        <v>47</v>
      </c>
      <c r="AB324" s="159">
        <v>71</v>
      </c>
      <c r="AC324" s="159">
        <v>89</v>
      </c>
      <c r="AD324" s="157">
        <v>20.3</v>
      </c>
    </row>
    <row r="325" spans="1:30" s="154" customFormat="1" ht="11.35">
      <c r="A325" s="152">
        <v>312</v>
      </c>
      <c r="B325" s="152">
        <v>12</v>
      </c>
      <c r="C325" s="152">
        <v>51</v>
      </c>
      <c r="D325" s="153">
        <v>0.31874999999999998</v>
      </c>
      <c r="E325" s="153">
        <v>1.489467740819987</v>
      </c>
      <c r="F325" s="155">
        <v>535.42800000000011</v>
      </c>
      <c r="G325" s="155">
        <v>1542.3301000000001</v>
      </c>
      <c r="H325" s="155">
        <v>9.6395631250000005</v>
      </c>
      <c r="I325" s="155">
        <v>62.445209300962077</v>
      </c>
      <c r="J325" s="155">
        <v>1600</v>
      </c>
      <c r="K325" s="155">
        <v>201150</v>
      </c>
      <c r="L325" s="155">
        <v>1257.1875</v>
      </c>
      <c r="M325" s="155">
        <v>266.28393574146048</v>
      </c>
      <c r="N325" s="156">
        <v>18</v>
      </c>
      <c r="O325" s="156">
        <v>537</v>
      </c>
      <c r="P325" s="156">
        <v>3.3562500000000002</v>
      </c>
      <c r="Q325" s="156">
        <v>4.8217886957450862</v>
      </c>
      <c r="R325" s="158">
        <v>0.57783018867924529</v>
      </c>
      <c r="S325" s="158">
        <v>18</v>
      </c>
      <c r="T325" s="158">
        <v>570</v>
      </c>
      <c r="U325" s="158">
        <v>3.5625</v>
      </c>
      <c r="V325" s="158">
        <v>4.7366993523673191</v>
      </c>
      <c r="W325" s="158">
        <v>0.55188679245283012</v>
      </c>
      <c r="X325" s="158">
        <v>1.1297169811320753</v>
      </c>
      <c r="Y325" s="159">
        <v>31</v>
      </c>
      <c r="Z325" s="159">
        <v>79</v>
      </c>
      <c r="AA325" s="159">
        <v>50</v>
      </c>
      <c r="AB325" s="159">
        <v>77</v>
      </c>
      <c r="AC325" s="159">
        <v>83</v>
      </c>
      <c r="AD325" s="157">
        <v>21.2</v>
      </c>
    </row>
    <row r="326" spans="1:30" s="154" customFormat="1" ht="11.35">
      <c r="A326" s="152">
        <v>313</v>
      </c>
      <c r="B326" s="152">
        <v>12</v>
      </c>
      <c r="C326" s="152">
        <v>96</v>
      </c>
      <c r="D326" s="153">
        <v>0.6</v>
      </c>
      <c r="E326" s="153">
        <v>1.8672954915680027</v>
      </c>
      <c r="F326" s="155">
        <v>535.42800000000011</v>
      </c>
      <c r="G326" s="155">
        <v>2141.7120000000004</v>
      </c>
      <c r="H326" s="155">
        <v>13.385700000000003</v>
      </c>
      <c r="I326" s="155">
        <v>58.040306560455889</v>
      </c>
      <c r="J326" s="155">
        <v>1600</v>
      </c>
      <c r="K326" s="155">
        <v>200850</v>
      </c>
      <c r="L326" s="155">
        <v>1255.3125</v>
      </c>
      <c r="M326" s="155">
        <v>271.41585877805005</v>
      </c>
      <c r="N326" s="156">
        <v>15</v>
      </c>
      <c r="O326" s="156">
        <v>456</v>
      </c>
      <c r="P326" s="156">
        <v>2.85</v>
      </c>
      <c r="Q326" s="156">
        <v>4.2533006051460616</v>
      </c>
      <c r="R326" s="158">
        <v>0.60416666666666663</v>
      </c>
      <c r="S326" s="158">
        <v>18</v>
      </c>
      <c r="T326" s="158">
        <v>495</v>
      </c>
      <c r="U326" s="158">
        <v>3.09375</v>
      </c>
      <c r="V326" s="158">
        <v>4.3794788395036663</v>
      </c>
      <c r="W326" s="158">
        <v>0.5703125</v>
      </c>
      <c r="X326" s="158">
        <v>1.1744791666666665</v>
      </c>
      <c r="Y326" s="159">
        <v>33</v>
      </c>
      <c r="Z326" s="159">
        <v>76</v>
      </c>
      <c r="AA326" s="159">
        <v>51</v>
      </c>
      <c r="AB326" s="159">
        <v>83</v>
      </c>
      <c r="AC326" s="159">
        <v>77</v>
      </c>
      <c r="AD326" s="157">
        <v>19.2</v>
      </c>
    </row>
    <row r="327" spans="1:30" s="154" customFormat="1" ht="11.35">
      <c r="A327" s="152">
        <v>314</v>
      </c>
      <c r="B327" s="152">
        <v>3</v>
      </c>
      <c r="C327" s="152">
        <v>39</v>
      </c>
      <c r="D327" s="153">
        <v>0.24374999999999999</v>
      </c>
      <c r="E327" s="153">
        <v>0.8222294818082827</v>
      </c>
      <c r="F327" s="155">
        <v>267.71400000000006</v>
      </c>
      <c r="G327" s="155">
        <v>768.93410000000006</v>
      </c>
      <c r="H327" s="155">
        <v>4.8058381250000002</v>
      </c>
      <c r="I327" s="155">
        <v>24.355704055370978</v>
      </c>
      <c r="J327" s="155">
        <v>1600</v>
      </c>
      <c r="K327" s="155">
        <v>202300</v>
      </c>
      <c r="L327" s="155">
        <v>1264.375</v>
      </c>
      <c r="M327" s="155">
        <v>290.6502956124811</v>
      </c>
      <c r="N327" s="156">
        <v>18</v>
      </c>
      <c r="O327" s="156">
        <v>459</v>
      </c>
      <c r="P327" s="156">
        <v>2.8687499999999999</v>
      </c>
      <c r="Q327" s="156">
        <v>4.3395531680247004</v>
      </c>
      <c r="R327" s="158">
        <v>0.61940298507462688</v>
      </c>
      <c r="S327" s="158">
        <v>21</v>
      </c>
      <c r="T327" s="158">
        <v>537</v>
      </c>
      <c r="U327" s="158">
        <v>3.3562500000000002</v>
      </c>
      <c r="V327" s="158">
        <v>4.8685189139094796</v>
      </c>
      <c r="W327" s="158">
        <v>0.55472636815920406</v>
      </c>
      <c r="X327" s="158">
        <v>1.1741293532338308</v>
      </c>
      <c r="Y327" s="159">
        <v>38</v>
      </c>
      <c r="Z327" s="159">
        <v>63</v>
      </c>
      <c r="AA327" s="159">
        <v>59</v>
      </c>
      <c r="AB327" s="159">
        <v>78</v>
      </c>
      <c r="AC327" s="159">
        <v>82</v>
      </c>
      <c r="AD327" s="157">
        <v>20.100000000000001</v>
      </c>
    </row>
    <row r="328" spans="1:30" s="154" customFormat="1" ht="11.35">
      <c r="A328" s="152">
        <v>315</v>
      </c>
      <c r="B328" s="152">
        <v>9</v>
      </c>
      <c r="C328" s="152">
        <v>72</v>
      </c>
      <c r="D328" s="153">
        <v>0.45</v>
      </c>
      <c r="E328" s="153">
        <v>1.5491933384829668</v>
      </c>
      <c r="F328" s="155">
        <v>535.42800000000011</v>
      </c>
      <c r="G328" s="155">
        <v>1464.9905000000003</v>
      </c>
      <c r="H328" s="155">
        <v>9.1561906250000025</v>
      </c>
      <c r="I328" s="155">
        <v>49.72635310830843</v>
      </c>
      <c r="J328" s="155">
        <v>1600</v>
      </c>
      <c r="K328" s="155">
        <v>199650</v>
      </c>
      <c r="L328" s="155">
        <v>1247.8125</v>
      </c>
      <c r="M328" s="155">
        <v>267.25643557918409</v>
      </c>
      <c r="N328" s="156">
        <v>18</v>
      </c>
      <c r="O328" s="156">
        <v>510</v>
      </c>
      <c r="P328" s="156">
        <v>3.1875</v>
      </c>
      <c r="Q328" s="156">
        <v>4.6340108549477508</v>
      </c>
      <c r="R328" s="158">
        <v>0.569620253164557</v>
      </c>
      <c r="S328" s="158">
        <v>18</v>
      </c>
      <c r="T328" s="158">
        <v>480</v>
      </c>
      <c r="U328" s="158">
        <v>3</v>
      </c>
      <c r="V328" s="158">
        <v>4.6621721393148681</v>
      </c>
      <c r="W328" s="158">
        <v>0.59493670886075944</v>
      </c>
      <c r="X328" s="158">
        <v>1.1645569620253164</v>
      </c>
      <c r="Y328" s="159">
        <v>33</v>
      </c>
      <c r="Z328" s="159">
        <v>79</v>
      </c>
      <c r="AA328" s="159">
        <v>48</v>
      </c>
      <c r="AB328" s="159">
        <v>78</v>
      </c>
      <c r="AC328" s="159">
        <v>82</v>
      </c>
      <c r="AD328" s="157">
        <v>19.75</v>
      </c>
    </row>
    <row r="329" spans="1:30" s="154" customFormat="1" ht="11.35">
      <c r="A329" s="152">
        <v>316</v>
      </c>
      <c r="B329" s="152">
        <v>12</v>
      </c>
      <c r="C329" s="152">
        <v>135</v>
      </c>
      <c r="D329" s="153">
        <v>0.84375</v>
      </c>
      <c r="E329" s="153">
        <v>2.0787843417783005</v>
      </c>
      <c r="F329" s="155">
        <v>535.42800000000011</v>
      </c>
      <c r="G329" s="155">
        <v>3703.3770000000013</v>
      </c>
      <c r="H329" s="155">
        <v>23.14610625000001</v>
      </c>
      <c r="I329" s="155">
        <v>84.058738739388744</v>
      </c>
      <c r="J329" s="155">
        <v>1600</v>
      </c>
      <c r="K329" s="155">
        <v>207950</v>
      </c>
      <c r="L329" s="155">
        <v>1299.6875</v>
      </c>
      <c r="M329" s="155">
        <v>260.95475854310325</v>
      </c>
      <c r="N329" s="156">
        <v>18</v>
      </c>
      <c r="O329" s="156">
        <v>459</v>
      </c>
      <c r="P329" s="156">
        <v>2.8687499999999999</v>
      </c>
      <c r="Q329" s="156">
        <v>4.5059316252380874</v>
      </c>
      <c r="R329" s="158">
        <v>0.60869565217391308</v>
      </c>
      <c r="S329" s="158">
        <v>24</v>
      </c>
      <c r="T329" s="158">
        <v>450</v>
      </c>
      <c r="U329" s="158">
        <v>2.8125</v>
      </c>
      <c r="V329" s="158">
        <v>4.4850380196533282</v>
      </c>
      <c r="W329" s="158">
        <v>0.61636828644501285</v>
      </c>
      <c r="X329" s="158">
        <v>1.2250639386189259</v>
      </c>
      <c r="Y329" s="159">
        <v>23</v>
      </c>
      <c r="Z329" s="159">
        <v>77</v>
      </c>
      <c r="AA329" s="159">
        <v>60</v>
      </c>
      <c r="AB329" s="159">
        <v>81</v>
      </c>
      <c r="AC329" s="159">
        <v>79</v>
      </c>
      <c r="AD329" s="157">
        <v>19.55</v>
      </c>
    </row>
    <row r="330" spans="1:30" s="154" customFormat="1" ht="11.35">
      <c r="A330" s="152">
        <v>317</v>
      </c>
      <c r="B330" s="152">
        <v>12</v>
      </c>
      <c r="C330" s="152">
        <v>69</v>
      </c>
      <c r="D330" s="153">
        <v>0.43125000000000002</v>
      </c>
      <c r="E330" s="153">
        <v>1.8071203507968556</v>
      </c>
      <c r="F330" s="155">
        <v>267.71400000000006</v>
      </c>
      <c r="G330" s="155">
        <v>1320.7224000000003</v>
      </c>
      <c r="H330" s="155">
        <v>8.2545150000000014</v>
      </c>
      <c r="I330" s="155">
        <v>38.77248667310203</v>
      </c>
      <c r="J330" s="155">
        <v>1600</v>
      </c>
      <c r="K330" s="155">
        <v>203550</v>
      </c>
      <c r="L330" s="155">
        <v>1272.1875</v>
      </c>
      <c r="M330" s="155">
        <v>273.84674563401262</v>
      </c>
      <c r="N330" s="156">
        <v>18</v>
      </c>
      <c r="O330" s="156">
        <v>483</v>
      </c>
      <c r="P330" s="156">
        <v>3.0187499999999998</v>
      </c>
      <c r="Q330" s="156">
        <v>4.32845183443444</v>
      </c>
      <c r="R330" s="158">
        <v>0.59749999999999992</v>
      </c>
      <c r="S330" s="158">
        <v>15</v>
      </c>
      <c r="T330" s="158">
        <v>486</v>
      </c>
      <c r="U330" s="158">
        <v>3.0375000000000001</v>
      </c>
      <c r="V330" s="158">
        <v>4.3479012503757337</v>
      </c>
      <c r="W330" s="158">
        <v>0.59499999999999997</v>
      </c>
      <c r="X330" s="158">
        <v>1.1924999999999999</v>
      </c>
      <c r="Y330" s="159">
        <v>31</v>
      </c>
      <c r="Z330" s="159">
        <v>73</v>
      </c>
      <c r="AA330" s="159">
        <v>56</v>
      </c>
      <c r="AB330" s="159">
        <v>74</v>
      </c>
      <c r="AC330" s="159">
        <v>86</v>
      </c>
      <c r="AD330" s="157">
        <v>20</v>
      </c>
    </row>
    <row r="331" spans="1:30" s="154" customFormat="1" ht="11.35">
      <c r="A331" s="152">
        <v>318</v>
      </c>
      <c r="B331" s="152">
        <v>6</v>
      </c>
      <c r="C331" s="152">
        <v>21</v>
      </c>
      <c r="D331" s="153">
        <v>0.13125000000000001</v>
      </c>
      <c r="E331" s="153">
        <v>0.77801452671115656</v>
      </c>
      <c r="F331" s="155">
        <v>535.42800000000011</v>
      </c>
      <c r="G331" s="155">
        <v>669.2850000000002</v>
      </c>
      <c r="H331" s="155">
        <v>4.1830312500000009</v>
      </c>
      <c r="I331" s="155">
        <v>42.62348432458419</v>
      </c>
      <c r="J331" s="155">
        <v>1600</v>
      </c>
      <c r="K331" s="155">
        <v>206750</v>
      </c>
      <c r="L331" s="155">
        <v>1292.1875</v>
      </c>
      <c r="M331" s="155">
        <v>282.37241093832006</v>
      </c>
      <c r="N331" s="156">
        <v>18</v>
      </c>
      <c r="O331" s="156">
        <v>558</v>
      </c>
      <c r="P331" s="156">
        <v>3.4874999999999998</v>
      </c>
      <c r="Q331" s="156">
        <v>4.7925354694999491</v>
      </c>
      <c r="R331" s="158">
        <v>0.56744186046511624</v>
      </c>
      <c r="S331" s="158">
        <v>18</v>
      </c>
      <c r="T331" s="158">
        <v>591</v>
      </c>
      <c r="U331" s="158">
        <v>3.6937500000000001</v>
      </c>
      <c r="V331" s="158">
        <v>4.8200274993343788</v>
      </c>
      <c r="W331" s="158">
        <v>0.54186046511627906</v>
      </c>
      <c r="X331" s="158">
        <v>1.1093023255813952</v>
      </c>
      <c r="Y331" s="159">
        <v>31</v>
      </c>
      <c r="Z331" s="159">
        <v>65</v>
      </c>
      <c r="AA331" s="159">
        <v>64</v>
      </c>
      <c r="AB331" s="159">
        <v>85</v>
      </c>
      <c r="AC331" s="159">
        <v>75</v>
      </c>
      <c r="AD331" s="157">
        <v>21.5</v>
      </c>
    </row>
    <row r="332" spans="1:30" s="154" customFormat="1" ht="11.35">
      <c r="A332" s="152">
        <v>319</v>
      </c>
      <c r="B332" s="152">
        <v>6</v>
      </c>
      <c r="C332" s="152">
        <v>24</v>
      </c>
      <c r="D332" s="153">
        <v>0.15</v>
      </c>
      <c r="E332" s="153">
        <v>0.81031091167829261</v>
      </c>
      <c r="F332" s="155">
        <v>89.238000000000014</v>
      </c>
      <c r="G332" s="155">
        <v>267.71400000000006</v>
      </c>
      <c r="H332" s="155">
        <v>1.6732125000000004</v>
      </c>
      <c r="I332" s="155">
        <v>9.8271295144579653</v>
      </c>
      <c r="J332" s="155">
        <v>1600</v>
      </c>
      <c r="K332" s="155">
        <v>205450</v>
      </c>
      <c r="L332" s="155">
        <v>1284.0625</v>
      </c>
      <c r="M332" s="155">
        <v>273.13529459032458</v>
      </c>
      <c r="N332" s="156">
        <v>18</v>
      </c>
      <c r="O332" s="156">
        <v>588</v>
      </c>
      <c r="P332" s="156">
        <v>3.6749999999999998</v>
      </c>
      <c r="Q332" s="156">
        <v>5.146348769795666</v>
      </c>
      <c r="R332" s="158">
        <v>0.54734411085450341</v>
      </c>
      <c r="S332" s="158">
        <v>18</v>
      </c>
      <c r="T332" s="158">
        <v>585</v>
      </c>
      <c r="U332" s="158">
        <v>3.65625</v>
      </c>
      <c r="V332" s="158">
        <v>4.9754704906946827</v>
      </c>
      <c r="W332" s="158">
        <v>0.54965357967667439</v>
      </c>
      <c r="X332" s="158">
        <v>1.0969976905311778</v>
      </c>
      <c r="Y332" s="159">
        <v>29</v>
      </c>
      <c r="Z332" s="159">
        <v>72</v>
      </c>
      <c r="AA332" s="159">
        <v>59</v>
      </c>
      <c r="AB332" s="159">
        <v>90</v>
      </c>
      <c r="AC332" s="159">
        <v>70</v>
      </c>
      <c r="AD332" s="157">
        <v>21.65</v>
      </c>
    </row>
    <row r="333" spans="1:30" s="154" customFormat="1" ht="11.35">
      <c r="A333" s="152">
        <v>320</v>
      </c>
      <c r="B333" s="152">
        <v>6</v>
      </c>
      <c r="C333" s="152">
        <v>21</v>
      </c>
      <c r="D333" s="153">
        <v>0.13125000000000001</v>
      </c>
      <c r="E333" s="153">
        <v>0.70149772387640263</v>
      </c>
      <c r="F333" s="155">
        <v>535.42800000000011</v>
      </c>
      <c r="G333" s="155">
        <v>968.23230000000012</v>
      </c>
      <c r="H333" s="155">
        <v>6.0514518750000006</v>
      </c>
      <c r="I333" s="155">
        <v>47.697586256787091</v>
      </c>
      <c r="J333" s="155">
        <v>1600</v>
      </c>
      <c r="K333" s="155">
        <v>204100</v>
      </c>
      <c r="L333" s="155">
        <v>1275.625</v>
      </c>
      <c r="M333" s="155">
        <v>284.28369102207057</v>
      </c>
      <c r="N333" s="156">
        <v>18</v>
      </c>
      <c r="O333" s="156">
        <v>510</v>
      </c>
      <c r="P333" s="156">
        <v>3.1875</v>
      </c>
      <c r="Q333" s="156">
        <v>4.6583765088400924</v>
      </c>
      <c r="R333" s="158">
        <v>0.59810874704491723</v>
      </c>
      <c r="S333" s="158">
        <v>18</v>
      </c>
      <c r="T333" s="158">
        <v>609</v>
      </c>
      <c r="U333" s="158">
        <v>3.8062499999999999</v>
      </c>
      <c r="V333" s="158">
        <v>5.0100488642967855</v>
      </c>
      <c r="W333" s="158">
        <v>0.52009456264775411</v>
      </c>
      <c r="X333" s="158">
        <v>1.1182033096926713</v>
      </c>
      <c r="Y333" s="159">
        <v>34</v>
      </c>
      <c r="Z333" s="159">
        <v>66</v>
      </c>
      <c r="AA333" s="159">
        <v>60</v>
      </c>
      <c r="AB333" s="159">
        <v>86</v>
      </c>
      <c r="AC333" s="159">
        <v>74</v>
      </c>
      <c r="AD333" s="157">
        <v>21.15</v>
      </c>
    </row>
    <row r="334" spans="1:30" s="154" customFormat="1" ht="11.35">
      <c r="A334" s="152">
        <v>321</v>
      </c>
      <c r="B334" s="152">
        <v>6</v>
      </c>
      <c r="C334" s="152">
        <v>39</v>
      </c>
      <c r="D334" s="153">
        <v>0.24374999999999999</v>
      </c>
      <c r="E334" s="153">
        <v>0.94998758681065909</v>
      </c>
      <c r="F334" s="155">
        <v>535.42800000000011</v>
      </c>
      <c r="G334" s="155">
        <v>880.48160000000007</v>
      </c>
      <c r="H334" s="155">
        <v>5.5030100000000006</v>
      </c>
      <c r="I334" s="155">
        <v>43.300806507571998</v>
      </c>
      <c r="J334" s="155">
        <v>1600</v>
      </c>
      <c r="K334" s="155">
        <v>199800</v>
      </c>
      <c r="L334" s="155">
        <v>1248.75</v>
      </c>
      <c r="M334" s="155">
        <v>276.88462279372368</v>
      </c>
      <c r="N334" s="156">
        <v>18</v>
      </c>
      <c r="O334" s="156">
        <v>522</v>
      </c>
      <c r="P334" s="156">
        <v>3.2625000000000002</v>
      </c>
      <c r="Q334" s="156">
        <v>4.7510177658393111</v>
      </c>
      <c r="R334" s="158">
        <v>0.57037037037037042</v>
      </c>
      <c r="S334" s="158">
        <v>18</v>
      </c>
      <c r="T334" s="158">
        <v>522</v>
      </c>
      <c r="U334" s="158">
        <v>3.2625000000000002</v>
      </c>
      <c r="V334" s="158">
        <v>4.8687005743852092</v>
      </c>
      <c r="W334" s="158">
        <v>0.57037037037037042</v>
      </c>
      <c r="X334" s="158">
        <v>1.1407407407407408</v>
      </c>
      <c r="Y334" s="159">
        <v>36</v>
      </c>
      <c r="Z334" s="159">
        <v>73</v>
      </c>
      <c r="AA334" s="159">
        <v>51</v>
      </c>
      <c r="AB334" s="159">
        <v>87</v>
      </c>
      <c r="AC334" s="159">
        <v>73</v>
      </c>
      <c r="AD334" s="157">
        <v>20.25</v>
      </c>
    </row>
    <row r="335" spans="1:30" s="154" customFormat="1" ht="11.35">
      <c r="A335" s="152">
        <v>322</v>
      </c>
      <c r="B335" s="152">
        <v>9</v>
      </c>
      <c r="C335" s="152">
        <v>57</v>
      </c>
      <c r="D335" s="153">
        <v>0.35625000000000001</v>
      </c>
      <c r="E335" s="153">
        <v>1.3614036180797946</v>
      </c>
      <c r="F335" s="155">
        <v>803.14200000000017</v>
      </c>
      <c r="G335" s="155">
        <v>1972.1598000000001</v>
      </c>
      <c r="H335" s="155">
        <v>12.32599875</v>
      </c>
      <c r="I335" s="155">
        <v>73.425411660543332</v>
      </c>
      <c r="J335" s="155">
        <v>1600</v>
      </c>
      <c r="K335" s="155">
        <v>205600</v>
      </c>
      <c r="L335" s="155">
        <v>1285</v>
      </c>
      <c r="M335" s="155">
        <v>258.00394907025947</v>
      </c>
      <c r="N335" s="156">
        <v>18</v>
      </c>
      <c r="O335" s="156">
        <v>489</v>
      </c>
      <c r="P335" s="156">
        <v>3.0562499999999999</v>
      </c>
      <c r="Q335" s="156">
        <v>4.4315150311939719</v>
      </c>
      <c r="R335" s="158">
        <v>0.59351620947630923</v>
      </c>
      <c r="S335" s="158">
        <v>18</v>
      </c>
      <c r="T335" s="158">
        <v>528</v>
      </c>
      <c r="U335" s="158">
        <v>3.3</v>
      </c>
      <c r="V335" s="158">
        <v>4.7606880745745386</v>
      </c>
      <c r="W335" s="158">
        <v>0.56109725685785539</v>
      </c>
      <c r="X335" s="158">
        <v>1.1546134663341645</v>
      </c>
      <c r="Y335" s="159">
        <v>24</v>
      </c>
      <c r="Z335" s="159">
        <v>81</v>
      </c>
      <c r="AA335" s="159">
        <v>55</v>
      </c>
      <c r="AB335" s="159">
        <v>73</v>
      </c>
      <c r="AC335" s="159">
        <v>87</v>
      </c>
      <c r="AD335" s="157">
        <v>20.05</v>
      </c>
    </row>
    <row r="336" spans="1:30" s="154" customFormat="1" ht="11.35">
      <c r="A336" s="152">
        <v>323</v>
      </c>
      <c r="B336" s="152">
        <v>9</v>
      </c>
      <c r="C336" s="152">
        <v>36</v>
      </c>
      <c r="D336" s="153">
        <v>0.22500000000000001</v>
      </c>
      <c r="E336" s="153">
        <v>1.0397750119481128</v>
      </c>
      <c r="F336" s="155">
        <v>267.71400000000006</v>
      </c>
      <c r="G336" s="155">
        <v>529.47880000000009</v>
      </c>
      <c r="H336" s="155">
        <v>3.3092425000000008</v>
      </c>
      <c r="I336" s="155">
        <v>23.207174049704477</v>
      </c>
      <c r="J336" s="155">
        <v>1600</v>
      </c>
      <c r="K336" s="155">
        <v>204450</v>
      </c>
      <c r="L336" s="155">
        <v>1277.8125</v>
      </c>
      <c r="M336" s="155">
        <v>282.32786122948454</v>
      </c>
      <c r="N336" s="156">
        <v>18</v>
      </c>
      <c r="O336" s="156">
        <v>546</v>
      </c>
      <c r="P336" s="156">
        <v>3.4125000000000001</v>
      </c>
      <c r="Q336" s="156">
        <v>4.8814724812197454</v>
      </c>
      <c r="R336" s="158">
        <v>0.56973995271867606</v>
      </c>
      <c r="S336" s="158">
        <v>18</v>
      </c>
      <c r="T336" s="158">
        <v>606</v>
      </c>
      <c r="U336" s="158">
        <v>3.7875000000000001</v>
      </c>
      <c r="V336" s="158">
        <v>5.0859128417583266</v>
      </c>
      <c r="W336" s="158">
        <v>0.52245862884160754</v>
      </c>
      <c r="X336" s="158">
        <v>1.0921985815602837</v>
      </c>
      <c r="Y336" s="159">
        <v>33</v>
      </c>
      <c r="Z336" s="159">
        <v>67</v>
      </c>
      <c r="AA336" s="159">
        <v>60</v>
      </c>
      <c r="AB336" s="159">
        <v>82</v>
      </c>
      <c r="AC336" s="159">
        <v>78</v>
      </c>
      <c r="AD336" s="157">
        <v>21.15</v>
      </c>
    </row>
    <row r="337" spans="1:30" s="154" customFormat="1" ht="11.35">
      <c r="A337" s="152">
        <v>324</v>
      </c>
      <c r="B337" s="152">
        <v>12</v>
      </c>
      <c r="C337" s="152">
        <v>105</v>
      </c>
      <c r="D337" s="153">
        <v>0.65625</v>
      </c>
      <c r="E337" s="153">
        <v>1.9524114262517751</v>
      </c>
      <c r="F337" s="155">
        <v>803.14200000000017</v>
      </c>
      <c r="G337" s="155">
        <v>2366.2943000000005</v>
      </c>
      <c r="H337" s="155">
        <v>14.789339375000003</v>
      </c>
      <c r="I337" s="155">
        <v>80.683917608518044</v>
      </c>
      <c r="J337" s="155">
        <v>1600</v>
      </c>
      <c r="K337" s="155">
        <v>197050</v>
      </c>
      <c r="L337" s="155">
        <v>1231.5625</v>
      </c>
      <c r="M337" s="155">
        <v>269.79038421540218</v>
      </c>
      <c r="N337" s="156">
        <v>18</v>
      </c>
      <c r="O337" s="156">
        <v>531</v>
      </c>
      <c r="P337" s="156">
        <v>3.3187500000000001</v>
      </c>
      <c r="Q337" s="156">
        <v>4.7535116115887881</v>
      </c>
      <c r="R337" s="158">
        <v>0.56829268292682933</v>
      </c>
      <c r="S337" s="158">
        <v>15</v>
      </c>
      <c r="T337" s="158">
        <v>540</v>
      </c>
      <c r="U337" s="158">
        <v>3.375</v>
      </c>
      <c r="V337" s="158">
        <v>4.7553346409237918</v>
      </c>
      <c r="W337" s="158">
        <v>0.56097560975609762</v>
      </c>
      <c r="X337" s="158">
        <v>1.1292682926829269</v>
      </c>
      <c r="Y337" s="159">
        <v>37</v>
      </c>
      <c r="Z337" s="159">
        <v>78</v>
      </c>
      <c r="AA337" s="159">
        <v>45</v>
      </c>
      <c r="AB337" s="159">
        <v>71</v>
      </c>
      <c r="AC337" s="159">
        <v>89</v>
      </c>
      <c r="AD337" s="157">
        <v>20.5</v>
      </c>
    </row>
    <row r="338" spans="1:30" s="154" customFormat="1" ht="11.35">
      <c r="A338" s="152">
        <v>325</v>
      </c>
      <c r="B338" s="152">
        <v>9</v>
      </c>
      <c r="C338" s="152">
        <v>36</v>
      </c>
      <c r="D338" s="153">
        <v>0.22500000000000001</v>
      </c>
      <c r="E338" s="153">
        <v>1.0397750119481128</v>
      </c>
      <c r="F338" s="155">
        <v>267.71400000000006</v>
      </c>
      <c r="G338" s="155">
        <v>599.3819000000002</v>
      </c>
      <c r="H338" s="155">
        <v>3.7461368750000013</v>
      </c>
      <c r="I338" s="155">
        <v>23.296339023863716</v>
      </c>
      <c r="J338" s="155">
        <v>1600</v>
      </c>
      <c r="K338" s="155">
        <v>210050</v>
      </c>
      <c r="L338" s="155">
        <v>1312.8125</v>
      </c>
      <c r="M338" s="155">
        <v>271.80082393745931</v>
      </c>
      <c r="N338" s="156">
        <v>15</v>
      </c>
      <c r="O338" s="156">
        <v>495</v>
      </c>
      <c r="P338" s="156">
        <v>3.09375</v>
      </c>
      <c r="Q338" s="156">
        <v>4.5816105967636922</v>
      </c>
      <c r="R338" s="158">
        <v>0.59951456310679618</v>
      </c>
      <c r="S338" s="158">
        <v>18</v>
      </c>
      <c r="T338" s="158">
        <v>540</v>
      </c>
      <c r="U338" s="158">
        <v>3.375</v>
      </c>
      <c r="V338" s="158">
        <v>4.814482867662826</v>
      </c>
      <c r="W338" s="158">
        <v>0.56310679611650494</v>
      </c>
      <c r="X338" s="158">
        <v>1.162621359223301</v>
      </c>
      <c r="Y338" s="159">
        <v>25</v>
      </c>
      <c r="Z338" s="159">
        <v>68</v>
      </c>
      <c r="AA338" s="159">
        <v>67</v>
      </c>
      <c r="AB338" s="159">
        <v>90</v>
      </c>
      <c r="AC338" s="159">
        <v>70</v>
      </c>
      <c r="AD338" s="157">
        <v>20.6</v>
      </c>
    </row>
    <row r="339" spans="1:30" s="154" customFormat="1" ht="11.35">
      <c r="A339" s="152">
        <v>326</v>
      </c>
      <c r="B339" s="152">
        <v>6</v>
      </c>
      <c r="C339" s="152">
        <v>27</v>
      </c>
      <c r="D339" s="153">
        <v>0.16875000000000001</v>
      </c>
      <c r="E339" s="153">
        <v>0.7707047742531532</v>
      </c>
      <c r="F339" s="155">
        <v>535.42800000000011</v>
      </c>
      <c r="G339" s="155">
        <v>1008.3894000000001</v>
      </c>
      <c r="H339" s="155">
        <v>6.3024337500000005</v>
      </c>
      <c r="I339" s="155">
        <v>47.561284539863657</v>
      </c>
      <c r="J339" s="155">
        <v>1600</v>
      </c>
      <c r="K339" s="155">
        <v>204350</v>
      </c>
      <c r="L339" s="155">
        <v>1277.1875</v>
      </c>
      <c r="M339" s="155">
        <v>276.13954150691239</v>
      </c>
      <c r="N339" s="156">
        <v>15</v>
      </c>
      <c r="O339" s="156">
        <v>531</v>
      </c>
      <c r="P339" s="156">
        <v>3.3187500000000001</v>
      </c>
      <c r="Q339" s="156">
        <v>4.4965002113803347</v>
      </c>
      <c r="R339" s="158">
        <v>0.57451923076923084</v>
      </c>
      <c r="S339" s="158">
        <v>18</v>
      </c>
      <c r="T339" s="158">
        <v>570</v>
      </c>
      <c r="U339" s="158">
        <v>3.5625</v>
      </c>
      <c r="V339" s="158">
        <v>4.7842607520280733</v>
      </c>
      <c r="W339" s="158">
        <v>0.54326923076923084</v>
      </c>
      <c r="X339" s="158">
        <v>1.1177884615384617</v>
      </c>
      <c r="Y339" s="159">
        <v>31</v>
      </c>
      <c r="Z339" s="159">
        <v>71</v>
      </c>
      <c r="AA339" s="159">
        <v>58</v>
      </c>
      <c r="AB339" s="159">
        <v>77</v>
      </c>
      <c r="AC339" s="159">
        <v>83</v>
      </c>
      <c r="AD339" s="157">
        <v>20.8</v>
      </c>
    </row>
    <row r="340" spans="1:30" s="154" customFormat="1" ht="11.35">
      <c r="A340" s="152">
        <v>327</v>
      </c>
      <c r="B340" s="152">
        <v>9</v>
      </c>
      <c r="C340" s="152">
        <v>84</v>
      </c>
      <c r="D340" s="153">
        <v>0.52500000000000002</v>
      </c>
      <c r="E340" s="153">
        <v>1.5252590253263945</v>
      </c>
      <c r="F340" s="155">
        <v>267.71400000000006</v>
      </c>
      <c r="G340" s="155">
        <v>1146.7083000000002</v>
      </c>
      <c r="H340" s="155">
        <v>7.1669268750000015</v>
      </c>
      <c r="I340" s="155">
        <v>27.66330317628136</v>
      </c>
      <c r="J340" s="155">
        <v>1600</v>
      </c>
      <c r="K340" s="155">
        <v>201850</v>
      </c>
      <c r="L340" s="155">
        <v>1261.5625</v>
      </c>
      <c r="M340" s="155">
        <v>262.38036357296107</v>
      </c>
      <c r="N340" s="156">
        <v>15</v>
      </c>
      <c r="O340" s="156">
        <v>444</v>
      </c>
      <c r="P340" s="156">
        <v>2.7749999999999999</v>
      </c>
      <c r="Q340" s="156">
        <v>4.1828490786895891</v>
      </c>
      <c r="R340" s="158">
        <v>0.62720403022670024</v>
      </c>
      <c r="S340" s="158">
        <v>15</v>
      </c>
      <c r="T340" s="158">
        <v>492</v>
      </c>
      <c r="U340" s="158">
        <v>3.0750000000000002</v>
      </c>
      <c r="V340" s="158">
        <v>4.4757206650659196</v>
      </c>
      <c r="W340" s="158">
        <v>0.58690176322418142</v>
      </c>
      <c r="X340" s="158">
        <v>1.2141057934508817</v>
      </c>
      <c r="Y340" s="159">
        <v>29</v>
      </c>
      <c r="Z340" s="159">
        <v>81</v>
      </c>
      <c r="AA340" s="159">
        <v>50</v>
      </c>
      <c r="AB340" s="159">
        <v>69</v>
      </c>
      <c r="AC340" s="159">
        <v>91</v>
      </c>
      <c r="AD340" s="157">
        <v>19.850000000000001</v>
      </c>
    </row>
    <row r="341" spans="1:30" s="154" customFormat="1" ht="11.35">
      <c r="A341" s="152">
        <v>328</v>
      </c>
      <c r="B341" s="152">
        <v>9</v>
      </c>
      <c r="C341" s="152">
        <v>45</v>
      </c>
      <c r="D341" s="153">
        <v>0.28125</v>
      </c>
      <c r="E341" s="153">
        <v>1.1055712260406638</v>
      </c>
      <c r="F341" s="155">
        <v>267.71400000000006</v>
      </c>
      <c r="G341" s="155">
        <v>1115.4750000000001</v>
      </c>
      <c r="H341" s="155">
        <v>6.9717187500000009</v>
      </c>
      <c r="I341" s="155">
        <v>33.481420739790401</v>
      </c>
      <c r="J341" s="155">
        <v>1600</v>
      </c>
      <c r="K341" s="155">
        <v>196450</v>
      </c>
      <c r="L341" s="155">
        <v>1227.8125</v>
      </c>
      <c r="M341" s="155">
        <v>279.47316086076927</v>
      </c>
      <c r="N341" s="156">
        <v>18</v>
      </c>
      <c r="O341" s="156">
        <v>504</v>
      </c>
      <c r="P341" s="156">
        <v>3.15</v>
      </c>
      <c r="Q341" s="156">
        <v>4.8150706807249843</v>
      </c>
      <c r="R341" s="158">
        <v>0.5831265508684863</v>
      </c>
      <c r="S341" s="158">
        <v>18</v>
      </c>
      <c r="T341" s="158">
        <v>573</v>
      </c>
      <c r="U341" s="158">
        <v>3.5812499999999998</v>
      </c>
      <c r="V341" s="158">
        <v>4.9162442521878233</v>
      </c>
      <c r="W341" s="158">
        <v>0.52605459057071957</v>
      </c>
      <c r="X341" s="158">
        <v>1.1091811414392059</v>
      </c>
      <c r="Y341" s="159">
        <v>41</v>
      </c>
      <c r="Z341" s="159">
        <v>72</v>
      </c>
      <c r="AA341" s="159">
        <v>47</v>
      </c>
      <c r="AB341" s="159">
        <v>72</v>
      </c>
      <c r="AC341" s="159">
        <v>88</v>
      </c>
      <c r="AD341" s="157">
        <v>20.149999999999999</v>
      </c>
    </row>
    <row r="342" spans="1:30" s="154" customFormat="1" ht="11.35">
      <c r="A342" s="152">
        <v>329</v>
      </c>
      <c r="B342" s="152">
        <v>3</v>
      </c>
      <c r="C342" s="152">
        <v>15</v>
      </c>
      <c r="D342" s="153">
        <v>9.375E-2</v>
      </c>
      <c r="E342" s="153">
        <v>0.52361677618453628</v>
      </c>
      <c r="F342" s="155">
        <v>267.71400000000006</v>
      </c>
      <c r="G342" s="155">
        <v>614.25490000000013</v>
      </c>
      <c r="H342" s="155">
        <v>3.8390931250000007</v>
      </c>
      <c r="I342" s="155">
        <v>30.057484096422346</v>
      </c>
      <c r="J342" s="155">
        <v>1600</v>
      </c>
      <c r="K342" s="155">
        <v>205500</v>
      </c>
      <c r="L342" s="155">
        <v>1284.375</v>
      </c>
      <c r="M342" s="155">
        <v>276.27278357340271</v>
      </c>
      <c r="N342" s="156">
        <v>18</v>
      </c>
      <c r="O342" s="156">
        <v>540</v>
      </c>
      <c r="P342" s="156">
        <v>3.375</v>
      </c>
      <c r="Q342" s="156">
        <v>4.884515387020266</v>
      </c>
      <c r="R342" s="158">
        <v>0.5714285714285714</v>
      </c>
      <c r="S342" s="158">
        <v>18</v>
      </c>
      <c r="T342" s="158">
        <v>552</v>
      </c>
      <c r="U342" s="158">
        <v>3.45</v>
      </c>
      <c r="V342" s="158">
        <v>4.5664899199143365</v>
      </c>
      <c r="W342" s="158">
        <v>0.56190476190476191</v>
      </c>
      <c r="X342" s="158">
        <v>1.1333333333333333</v>
      </c>
      <c r="Y342" s="159">
        <v>30</v>
      </c>
      <c r="Z342" s="159">
        <v>70</v>
      </c>
      <c r="AA342" s="159">
        <v>60</v>
      </c>
      <c r="AB342" s="159">
        <v>79</v>
      </c>
      <c r="AC342" s="159">
        <v>81</v>
      </c>
      <c r="AD342" s="157">
        <v>21</v>
      </c>
    </row>
    <row r="343" spans="1:30" s="154" customFormat="1" ht="11.35">
      <c r="A343" s="152">
        <v>330</v>
      </c>
      <c r="B343" s="152">
        <v>9</v>
      </c>
      <c r="C343" s="152">
        <v>60</v>
      </c>
      <c r="D343" s="153">
        <v>0.375</v>
      </c>
      <c r="E343" s="153">
        <v>1.3352972957077867</v>
      </c>
      <c r="F343" s="155">
        <v>196.32360000000006</v>
      </c>
      <c r="G343" s="155">
        <v>761.49760000000003</v>
      </c>
      <c r="H343" s="155">
        <v>4.75936</v>
      </c>
      <c r="I343" s="155">
        <v>20.260597133728449</v>
      </c>
      <c r="J343" s="155">
        <v>1600</v>
      </c>
      <c r="K343" s="155">
        <v>195700</v>
      </c>
      <c r="L343" s="155">
        <v>1223.125</v>
      </c>
      <c r="M343" s="155">
        <v>279.48107236684336</v>
      </c>
      <c r="N343" s="156">
        <v>18</v>
      </c>
      <c r="O343" s="156">
        <v>552</v>
      </c>
      <c r="P343" s="156">
        <v>3.45</v>
      </c>
      <c r="Q343" s="156">
        <v>4.9243331125923628</v>
      </c>
      <c r="R343" s="158">
        <v>0.55875299760191854</v>
      </c>
      <c r="S343" s="158">
        <v>18</v>
      </c>
      <c r="T343" s="158">
        <v>585</v>
      </c>
      <c r="U343" s="158">
        <v>3.65625</v>
      </c>
      <c r="V343" s="158">
        <v>5.1871234803116071</v>
      </c>
      <c r="W343" s="158">
        <v>0.53237410071942448</v>
      </c>
      <c r="X343" s="158">
        <v>1.091127098321343</v>
      </c>
      <c r="Y343" s="159">
        <v>42</v>
      </c>
      <c r="Z343" s="159">
        <v>72</v>
      </c>
      <c r="AA343" s="159">
        <v>46</v>
      </c>
      <c r="AB343" s="159">
        <v>80</v>
      </c>
      <c r="AC343" s="159">
        <v>80</v>
      </c>
      <c r="AD343" s="157">
        <v>20.85</v>
      </c>
    </row>
    <row r="344" spans="1:30" s="154" customFormat="1" ht="11.35">
      <c r="A344" s="152">
        <v>331</v>
      </c>
      <c r="B344" s="152">
        <v>6</v>
      </c>
      <c r="C344" s="152">
        <v>51</v>
      </c>
      <c r="D344" s="153">
        <v>0.31874999999999998</v>
      </c>
      <c r="E344" s="153">
        <v>1.1941780942366667</v>
      </c>
      <c r="F344" s="155">
        <v>267.71400000000006</v>
      </c>
      <c r="G344" s="155">
        <v>939.97360000000015</v>
      </c>
      <c r="H344" s="155">
        <v>5.8748350000000009</v>
      </c>
      <c r="I344" s="155">
        <v>27.573097880695055</v>
      </c>
      <c r="J344" s="155">
        <v>1600</v>
      </c>
      <c r="K344" s="155">
        <v>205150</v>
      </c>
      <c r="L344" s="155">
        <v>1282.1875</v>
      </c>
      <c r="M344" s="155">
        <v>278.32308241959947</v>
      </c>
      <c r="N344" s="156">
        <v>18</v>
      </c>
      <c r="O344" s="156">
        <v>528</v>
      </c>
      <c r="P344" s="156">
        <v>3.3</v>
      </c>
      <c r="Q344" s="156">
        <v>4.8548750056777692</v>
      </c>
      <c r="R344" s="158">
        <v>0.58878504672897192</v>
      </c>
      <c r="S344" s="158">
        <v>18</v>
      </c>
      <c r="T344" s="158">
        <v>588</v>
      </c>
      <c r="U344" s="158">
        <v>3.6749999999999998</v>
      </c>
      <c r="V344" s="158">
        <v>5.0463885835168361</v>
      </c>
      <c r="W344" s="158">
        <v>0.54205607476635509</v>
      </c>
      <c r="X344" s="158">
        <v>1.1308411214953269</v>
      </c>
      <c r="Y344" s="159">
        <v>31</v>
      </c>
      <c r="Z344" s="159">
        <v>69</v>
      </c>
      <c r="AA344" s="159">
        <v>60</v>
      </c>
      <c r="AB344" s="159">
        <v>59</v>
      </c>
      <c r="AC344" s="159">
        <v>101</v>
      </c>
      <c r="AD344" s="157">
        <v>21.4</v>
      </c>
    </row>
    <row r="345" spans="1:30" s="154" customFormat="1" ht="11.35">
      <c r="A345" s="152">
        <v>332</v>
      </c>
      <c r="B345" s="152">
        <v>12</v>
      </c>
      <c r="C345" s="152">
        <v>90</v>
      </c>
      <c r="D345" s="153">
        <v>0.5625</v>
      </c>
      <c r="E345" s="153">
        <v>1.7863475965917317</v>
      </c>
      <c r="F345" s="155">
        <v>178.47600000000003</v>
      </c>
      <c r="G345" s="155">
        <v>1131.8353000000002</v>
      </c>
      <c r="H345" s="155">
        <v>7.0739706250000012</v>
      </c>
      <c r="I345" s="155">
        <v>24.450071545633897</v>
      </c>
      <c r="J345" s="155">
        <v>1600</v>
      </c>
      <c r="K345" s="155">
        <v>205050</v>
      </c>
      <c r="L345" s="155">
        <v>1281.5625</v>
      </c>
      <c r="M345" s="155">
        <v>272.05379341121852</v>
      </c>
      <c r="N345" s="156">
        <v>18</v>
      </c>
      <c r="O345" s="156">
        <v>501</v>
      </c>
      <c r="P345" s="156">
        <v>3.1312500000000001</v>
      </c>
      <c r="Q345" s="156">
        <v>5.0396189770618838</v>
      </c>
      <c r="R345" s="158">
        <v>0.59168704156479213</v>
      </c>
      <c r="S345" s="158">
        <v>18</v>
      </c>
      <c r="T345" s="158">
        <v>531</v>
      </c>
      <c r="U345" s="158">
        <v>3.3187500000000001</v>
      </c>
      <c r="V345" s="158">
        <v>4.7176530181860556</v>
      </c>
      <c r="W345" s="158">
        <v>0.56723716381418088</v>
      </c>
      <c r="X345" s="158">
        <v>1.158924205378973</v>
      </c>
      <c r="Y345" s="159">
        <v>29</v>
      </c>
      <c r="Z345" s="159">
        <v>73</v>
      </c>
      <c r="AA345" s="159">
        <v>58</v>
      </c>
      <c r="AB345" s="159">
        <v>87</v>
      </c>
      <c r="AC345" s="159">
        <v>73</v>
      </c>
      <c r="AD345" s="157">
        <v>20.45</v>
      </c>
    </row>
    <row r="346" spans="1:30" s="154" customFormat="1" ht="11.35">
      <c r="A346" s="152">
        <v>333</v>
      </c>
      <c r="B346" s="152">
        <v>9</v>
      </c>
      <c r="C346" s="152">
        <v>78</v>
      </c>
      <c r="D346" s="153">
        <v>0.48749999999999999</v>
      </c>
      <c r="E346" s="153">
        <v>1.6096700704955214</v>
      </c>
      <c r="F346" s="155">
        <v>803.14200000000017</v>
      </c>
      <c r="G346" s="155">
        <v>2034.6264000000006</v>
      </c>
      <c r="H346" s="155">
        <v>12.716415000000003</v>
      </c>
      <c r="I346" s="155">
        <v>71.133636247294547</v>
      </c>
      <c r="J346" s="155">
        <v>1600</v>
      </c>
      <c r="K346" s="155">
        <v>207750</v>
      </c>
      <c r="L346" s="155">
        <v>1298.4375</v>
      </c>
      <c r="M346" s="155">
        <v>272.85019474719991</v>
      </c>
      <c r="N346" s="156">
        <v>15</v>
      </c>
      <c r="O346" s="156">
        <v>438</v>
      </c>
      <c r="P346" s="156">
        <v>2.7374999999999998</v>
      </c>
      <c r="Q346" s="156">
        <v>4.2076412968572861</v>
      </c>
      <c r="R346" s="158">
        <v>0.62273901808785526</v>
      </c>
      <c r="S346" s="158">
        <v>18</v>
      </c>
      <c r="T346" s="158">
        <v>507</v>
      </c>
      <c r="U346" s="158">
        <v>3.1687500000000002</v>
      </c>
      <c r="V346" s="158">
        <v>4.6041024569357996</v>
      </c>
      <c r="W346" s="158">
        <v>0.56330749354005172</v>
      </c>
      <c r="X346" s="158">
        <v>1.1860465116279069</v>
      </c>
      <c r="Y346" s="159">
        <v>27</v>
      </c>
      <c r="Z346" s="159">
        <v>70</v>
      </c>
      <c r="AA346" s="159">
        <v>63</v>
      </c>
      <c r="AB346" s="159">
        <v>78</v>
      </c>
      <c r="AC346" s="159">
        <v>82</v>
      </c>
      <c r="AD346" s="157">
        <v>19.350000000000001</v>
      </c>
    </row>
    <row r="347" spans="1:30" s="154" customFormat="1" ht="11.35">
      <c r="A347" s="152">
        <v>334</v>
      </c>
      <c r="B347" s="152">
        <v>9</v>
      </c>
      <c r="C347" s="152">
        <v>54</v>
      </c>
      <c r="D347" s="153">
        <v>0.33750000000000002</v>
      </c>
      <c r="E347" s="153">
        <v>1.3867635730531609</v>
      </c>
      <c r="F347" s="155">
        <v>535.42800000000011</v>
      </c>
      <c r="G347" s="155">
        <v>1279.078</v>
      </c>
      <c r="H347" s="155">
        <v>7.9942374999999997</v>
      </c>
      <c r="I347" s="155">
        <v>49.221647291855938</v>
      </c>
      <c r="J347" s="155">
        <v>1600</v>
      </c>
      <c r="K347" s="155">
        <v>199350</v>
      </c>
      <c r="L347" s="155">
        <v>1245.9375</v>
      </c>
      <c r="M347" s="155">
        <v>272.30508434890481</v>
      </c>
      <c r="N347" s="156">
        <v>15</v>
      </c>
      <c r="O347" s="156">
        <v>561</v>
      </c>
      <c r="P347" s="156">
        <v>3.5062500000000001</v>
      </c>
      <c r="Q347" s="156">
        <v>4.7011264206189471</v>
      </c>
      <c r="R347" s="158">
        <v>0.55791962174940901</v>
      </c>
      <c r="S347" s="158">
        <v>18</v>
      </c>
      <c r="T347" s="158">
        <v>603</v>
      </c>
      <c r="U347" s="158">
        <v>3.7687499999999998</v>
      </c>
      <c r="V347" s="158">
        <v>5.0272488631532326</v>
      </c>
      <c r="W347" s="158">
        <v>0.52482269503546097</v>
      </c>
      <c r="X347" s="158">
        <v>1.08274231678487</v>
      </c>
      <c r="Y347" s="159">
        <v>35</v>
      </c>
      <c r="Z347" s="159">
        <v>76</v>
      </c>
      <c r="AA347" s="159">
        <v>49</v>
      </c>
      <c r="AB347" s="159">
        <v>84</v>
      </c>
      <c r="AC347" s="159">
        <v>76</v>
      </c>
      <c r="AD347" s="157">
        <v>21.15</v>
      </c>
    </row>
    <row r="348" spans="1:30" s="154" customFormat="1" ht="11.35">
      <c r="A348" s="152">
        <v>335</v>
      </c>
      <c r="B348" s="152">
        <v>9</v>
      </c>
      <c r="C348" s="152">
        <v>48</v>
      </c>
      <c r="D348" s="153">
        <v>0.3</v>
      </c>
      <c r="E348" s="153">
        <v>1.2224318478514495</v>
      </c>
      <c r="F348" s="155">
        <v>267.71400000000006</v>
      </c>
      <c r="G348" s="155">
        <v>1335.5954000000004</v>
      </c>
      <c r="H348" s="155">
        <v>8.3474712500000017</v>
      </c>
      <c r="I348" s="155">
        <v>43.011053029647726</v>
      </c>
      <c r="J348" s="155">
        <v>1600</v>
      </c>
      <c r="K348" s="155">
        <v>199950</v>
      </c>
      <c r="L348" s="155">
        <v>1249.6875</v>
      </c>
      <c r="M348" s="155">
        <v>286.18598402582575</v>
      </c>
      <c r="N348" s="156">
        <v>15</v>
      </c>
      <c r="O348" s="156">
        <v>504</v>
      </c>
      <c r="P348" s="156">
        <v>3.15</v>
      </c>
      <c r="Q348" s="156">
        <v>4.6475800154489004</v>
      </c>
      <c r="R348" s="158">
        <v>0.58924205378973105</v>
      </c>
      <c r="S348" s="158">
        <v>15</v>
      </c>
      <c r="T348" s="158">
        <v>540</v>
      </c>
      <c r="U348" s="158">
        <v>3.375</v>
      </c>
      <c r="V348" s="158">
        <v>4.5733023450918528</v>
      </c>
      <c r="W348" s="158">
        <v>0.55990220048899753</v>
      </c>
      <c r="X348" s="158">
        <v>1.1491442542787285</v>
      </c>
      <c r="Y348" s="159">
        <v>39</v>
      </c>
      <c r="Z348" s="159">
        <v>67</v>
      </c>
      <c r="AA348" s="159">
        <v>54</v>
      </c>
      <c r="AB348" s="159">
        <v>70</v>
      </c>
      <c r="AC348" s="159">
        <v>90</v>
      </c>
      <c r="AD348" s="157">
        <v>20.45</v>
      </c>
    </row>
    <row r="349" spans="1:30" s="154" customFormat="1" ht="11.35">
      <c r="A349" s="152">
        <v>336</v>
      </c>
      <c r="B349" s="152">
        <v>6</v>
      </c>
      <c r="C349" s="152">
        <v>18</v>
      </c>
      <c r="D349" s="153">
        <v>0.1125</v>
      </c>
      <c r="E349" s="153">
        <v>0.74384264921584919</v>
      </c>
      <c r="F349" s="155">
        <v>47.593600000000009</v>
      </c>
      <c r="G349" s="155">
        <v>150.21730000000002</v>
      </c>
      <c r="H349" s="155">
        <v>0.9388581250000001</v>
      </c>
      <c r="I349" s="155">
        <v>6.388135107201327</v>
      </c>
      <c r="J349" s="155">
        <v>1600</v>
      </c>
      <c r="K349" s="155">
        <v>200300</v>
      </c>
      <c r="L349" s="155">
        <v>1251.875</v>
      </c>
      <c r="M349" s="155">
        <v>284.44404010224144</v>
      </c>
      <c r="N349" s="156">
        <v>18</v>
      </c>
      <c r="O349" s="156">
        <v>522</v>
      </c>
      <c r="P349" s="156">
        <v>3.2625000000000002</v>
      </c>
      <c r="Q349" s="156">
        <v>4.715140206803115</v>
      </c>
      <c r="R349" s="158">
        <v>0.58173076923076927</v>
      </c>
      <c r="S349" s="158">
        <v>18</v>
      </c>
      <c r="T349" s="158">
        <v>585</v>
      </c>
      <c r="U349" s="158">
        <v>3.65625</v>
      </c>
      <c r="V349" s="158">
        <v>4.8603735589021833</v>
      </c>
      <c r="W349" s="158">
        <v>0.53125</v>
      </c>
      <c r="X349" s="158">
        <v>1.1129807692307692</v>
      </c>
      <c r="Y349" s="159">
        <v>38</v>
      </c>
      <c r="Z349" s="159">
        <v>68</v>
      </c>
      <c r="AA349" s="159">
        <v>54</v>
      </c>
      <c r="AB349" s="159">
        <v>83</v>
      </c>
      <c r="AC349" s="159">
        <v>77</v>
      </c>
      <c r="AD349" s="157">
        <v>20.8</v>
      </c>
    </row>
    <row r="350" spans="1:30" s="154" customFormat="1" ht="11.35">
      <c r="A350" s="152">
        <v>337</v>
      </c>
      <c r="B350" s="152">
        <v>18</v>
      </c>
      <c r="C350" s="152">
        <v>96</v>
      </c>
      <c r="D350" s="153">
        <v>0.6</v>
      </c>
      <c r="E350" s="153">
        <v>2.3017630650323611</v>
      </c>
      <c r="F350" s="155">
        <v>267.71400000000006</v>
      </c>
      <c r="G350" s="155">
        <v>1522.9952000000003</v>
      </c>
      <c r="H350" s="155">
        <v>9.5187200000000018</v>
      </c>
      <c r="I350" s="155">
        <v>41.023809236030111</v>
      </c>
      <c r="J350" s="155">
        <v>1600</v>
      </c>
      <c r="K350" s="155">
        <v>205300</v>
      </c>
      <c r="L350" s="155">
        <v>1283.125</v>
      </c>
      <c r="M350" s="155">
        <v>287.46820989130816</v>
      </c>
      <c r="N350" s="156">
        <v>18</v>
      </c>
      <c r="O350" s="156">
        <v>453</v>
      </c>
      <c r="P350" s="156">
        <v>2.8312499999999998</v>
      </c>
      <c r="Q350" s="156">
        <v>4.5422155054679214</v>
      </c>
      <c r="R350" s="158">
        <v>0.62623762376237624</v>
      </c>
      <c r="S350" s="158">
        <v>18</v>
      </c>
      <c r="T350" s="158">
        <v>513</v>
      </c>
      <c r="U350" s="158">
        <v>3.2062499999999998</v>
      </c>
      <c r="V350" s="158">
        <v>4.675773066946781</v>
      </c>
      <c r="W350" s="158">
        <v>0.57673267326732669</v>
      </c>
      <c r="X350" s="158">
        <v>1.2029702970297029</v>
      </c>
      <c r="Y350" s="159">
        <v>34</v>
      </c>
      <c r="Z350" s="159">
        <v>63</v>
      </c>
      <c r="AA350" s="159">
        <v>63</v>
      </c>
      <c r="AB350" s="159">
        <v>83</v>
      </c>
      <c r="AC350" s="159">
        <v>77</v>
      </c>
      <c r="AD350" s="157">
        <v>20.2</v>
      </c>
    </row>
    <row r="351" spans="1:30" s="154" customFormat="1" ht="11.35">
      <c r="A351" s="152">
        <v>338</v>
      </c>
      <c r="B351" s="152">
        <v>12</v>
      </c>
      <c r="C351" s="152">
        <v>63</v>
      </c>
      <c r="D351" s="153">
        <v>0.39374999999999999</v>
      </c>
      <c r="E351" s="153">
        <v>1.5463362054797005</v>
      </c>
      <c r="F351" s="155">
        <v>535.42800000000011</v>
      </c>
      <c r="G351" s="155">
        <v>2129.8136000000004</v>
      </c>
      <c r="H351" s="155">
        <v>13.311335000000003</v>
      </c>
      <c r="I351" s="155">
        <v>67.578940677697631</v>
      </c>
      <c r="J351" s="155">
        <v>1600</v>
      </c>
      <c r="K351" s="155">
        <v>201100</v>
      </c>
      <c r="L351" s="155">
        <v>1256.875</v>
      </c>
      <c r="M351" s="155">
        <v>262.99481665026337</v>
      </c>
      <c r="N351" s="156">
        <v>18</v>
      </c>
      <c r="O351" s="156">
        <v>483</v>
      </c>
      <c r="P351" s="156">
        <v>3.0187499999999998</v>
      </c>
      <c r="Q351" s="156">
        <v>4.2492646422645883</v>
      </c>
      <c r="R351" s="158">
        <v>0.60148514851485146</v>
      </c>
      <c r="S351" s="158">
        <v>18</v>
      </c>
      <c r="T351" s="158">
        <v>543</v>
      </c>
      <c r="U351" s="158">
        <v>3.3937499999999998</v>
      </c>
      <c r="V351" s="158">
        <v>4.8422886566129311</v>
      </c>
      <c r="W351" s="158">
        <v>0.55198019801980192</v>
      </c>
      <c r="X351" s="158">
        <v>1.1534653465346534</v>
      </c>
      <c r="Y351" s="159">
        <v>30</v>
      </c>
      <c r="Z351" s="159">
        <v>81</v>
      </c>
      <c r="AA351" s="159">
        <v>49</v>
      </c>
      <c r="AB351" s="159">
        <v>80</v>
      </c>
      <c r="AC351" s="159">
        <v>80</v>
      </c>
      <c r="AD351" s="157">
        <v>20.2</v>
      </c>
    </row>
    <row r="352" spans="1:30" s="154" customFormat="1" ht="11.35">
      <c r="A352" s="152">
        <v>339</v>
      </c>
      <c r="B352" s="152">
        <v>12</v>
      </c>
      <c r="C352" s="152">
        <v>159</v>
      </c>
      <c r="D352" s="153">
        <v>0.99375000000000002</v>
      </c>
      <c r="E352" s="153">
        <v>2.4197740811434412</v>
      </c>
      <c r="F352" s="155">
        <v>535.42800000000011</v>
      </c>
      <c r="G352" s="155">
        <v>3679.5802000000012</v>
      </c>
      <c r="H352" s="155">
        <v>22.997376250000009</v>
      </c>
      <c r="I352" s="155">
        <v>82.006588524211338</v>
      </c>
      <c r="J352" s="155">
        <v>1600</v>
      </c>
      <c r="K352" s="155">
        <v>202650</v>
      </c>
      <c r="L352" s="155">
        <v>1266.5625</v>
      </c>
      <c r="M352" s="155">
        <v>264.97430010659735</v>
      </c>
      <c r="N352" s="156">
        <v>18</v>
      </c>
      <c r="O352" s="156">
        <v>387</v>
      </c>
      <c r="P352" s="156">
        <v>2.4187500000000002</v>
      </c>
      <c r="Q352" s="156">
        <v>4.32845183443444</v>
      </c>
      <c r="R352" s="158">
        <v>0.64754098360655743</v>
      </c>
      <c r="S352" s="158">
        <v>18</v>
      </c>
      <c r="T352" s="158">
        <v>444</v>
      </c>
      <c r="U352" s="158">
        <v>2.7749999999999999</v>
      </c>
      <c r="V352" s="158">
        <v>4.3681955170838798</v>
      </c>
      <c r="W352" s="158">
        <v>0.59562841530054644</v>
      </c>
      <c r="X352" s="158">
        <v>1.2431693989071038</v>
      </c>
      <c r="Y352" s="159">
        <v>29</v>
      </c>
      <c r="Z352" s="159">
        <v>79</v>
      </c>
      <c r="AA352" s="159">
        <v>52</v>
      </c>
      <c r="AB352" s="159">
        <v>78</v>
      </c>
      <c r="AC352" s="159">
        <v>82</v>
      </c>
      <c r="AD352" s="157">
        <v>18.3</v>
      </c>
    </row>
    <row r="353" spans="1:30" s="154" customFormat="1" ht="11.35">
      <c r="A353" s="152">
        <v>340</v>
      </c>
      <c r="B353" s="152">
        <v>6</v>
      </c>
      <c r="C353" s="152">
        <v>30</v>
      </c>
      <c r="D353" s="153">
        <v>0.1875</v>
      </c>
      <c r="E353" s="153">
        <v>0.87010083995943432</v>
      </c>
      <c r="F353" s="155">
        <v>535.42800000000011</v>
      </c>
      <c r="G353" s="155">
        <v>1213.6368000000002</v>
      </c>
      <c r="H353" s="155">
        <v>7.585230000000001</v>
      </c>
      <c r="I353" s="155">
        <v>59.836914328273636</v>
      </c>
      <c r="J353" s="155">
        <v>1600</v>
      </c>
      <c r="K353" s="155">
        <v>197900</v>
      </c>
      <c r="L353" s="155">
        <v>1236.875</v>
      </c>
      <c r="M353" s="155">
        <v>276.06212840978088</v>
      </c>
      <c r="N353" s="156">
        <v>18</v>
      </c>
      <c r="O353" s="156">
        <v>522</v>
      </c>
      <c r="P353" s="156">
        <v>3.2625000000000002</v>
      </c>
      <c r="Q353" s="156">
        <v>4.6181042422679059</v>
      </c>
      <c r="R353" s="158">
        <v>0.59058823529411764</v>
      </c>
      <c r="S353" s="158">
        <v>21</v>
      </c>
      <c r="T353" s="158">
        <v>633</v>
      </c>
      <c r="U353" s="158">
        <v>3.9562499999999998</v>
      </c>
      <c r="V353" s="158">
        <v>5.2273432950714369</v>
      </c>
      <c r="W353" s="158">
        <v>0.50352941176470589</v>
      </c>
      <c r="X353" s="158">
        <v>1.0941176470588236</v>
      </c>
      <c r="Y353" s="159">
        <v>38</v>
      </c>
      <c r="Z353" s="159">
        <v>74</v>
      </c>
      <c r="AA353" s="159">
        <v>48</v>
      </c>
      <c r="AB353" s="159">
        <v>71</v>
      </c>
      <c r="AC353" s="159">
        <v>89</v>
      </c>
      <c r="AD353" s="157">
        <v>21.25</v>
      </c>
    </row>
    <row r="354" spans="1:30" s="154" customFormat="1" ht="11.35">
      <c r="A354" s="152">
        <v>341</v>
      </c>
      <c r="B354" s="152">
        <v>15</v>
      </c>
      <c r="C354" s="152">
        <v>159</v>
      </c>
      <c r="D354" s="153">
        <v>0.99375000000000002</v>
      </c>
      <c r="E354" s="153">
        <v>2.4661146968689853</v>
      </c>
      <c r="F354" s="155">
        <v>535.42800000000011</v>
      </c>
      <c r="G354" s="155">
        <v>3801.5388000000016</v>
      </c>
      <c r="H354" s="155">
        <v>23.759617500000012</v>
      </c>
      <c r="I354" s="155">
        <v>71.462847678240934</v>
      </c>
      <c r="J354" s="155">
        <v>1600</v>
      </c>
      <c r="K354" s="155">
        <v>215300</v>
      </c>
      <c r="L354" s="155">
        <v>1345.625</v>
      </c>
      <c r="M354" s="155">
        <v>258.83067362672239</v>
      </c>
      <c r="N354" s="156">
        <v>18</v>
      </c>
      <c r="O354" s="156">
        <v>396</v>
      </c>
      <c r="P354" s="156">
        <v>2.4750000000000001</v>
      </c>
      <c r="Q354" s="156">
        <v>4.223251005635797</v>
      </c>
      <c r="R354" s="158">
        <v>0.65445026178010479</v>
      </c>
      <c r="S354" s="158">
        <v>15</v>
      </c>
      <c r="T354" s="158">
        <v>405</v>
      </c>
      <c r="U354" s="158">
        <v>2.53125</v>
      </c>
      <c r="V354" s="158">
        <v>4.1145880602631877</v>
      </c>
      <c r="W354" s="158">
        <v>0.6465968586387435</v>
      </c>
      <c r="X354" s="158">
        <v>1.3010471204188483</v>
      </c>
      <c r="Y354" s="159">
        <v>18</v>
      </c>
      <c r="Z354" s="159">
        <v>68</v>
      </c>
      <c r="AA354" s="159">
        <v>74</v>
      </c>
      <c r="AB354" s="159">
        <v>83</v>
      </c>
      <c r="AC354" s="159">
        <v>77</v>
      </c>
      <c r="AD354" s="157">
        <v>19.100000000000001</v>
      </c>
    </row>
    <row r="355" spans="1:30" s="154" customFormat="1" ht="11.35">
      <c r="A355" s="152">
        <v>342</v>
      </c>
      <c r="B355" s="152">
        <v>12</v>
      </c>
      <c r="C355" s="152">
        <v>75</v>
      </c>
      <c r="D355" s="153">
        <v>0.46875</v>
      </c>
      <c r="E355" s="153">
        <v>1.7659315249871372</v>
      </c>
      <c r="F355" s="155">
        <v>535.42800000000011</v>
      </c>
      <c r="G355" s="155">
        <v>1099.1147000000001</v>
      </c>
      <c r="H355" s="155">
        <v>6.8694668750000005</v>
      </c>
      <c r="I355" s="155">
        <v>46.274479068107787</v>
      </c>
      <c r="J355" s="155">
        <v>1600</v>
      </c>
      <c r="K355" s="155">
        <v>203500</v>
      </c>
      <c r="L355" s="155">
        <v>1271.875</v>
      </c>
      <c r="M355" s="155">
        <v>294.05468943269466</v>
      </c>
      <c r="N355" s="156">
        <v>15</v>
      </c>
      <c r="O355" s="156">
        <v>444</v>
      </c>
      <c r="P355" s="156">
        <v>2.7749999999999999</v>
      </c>
      <c r="Q355" s="156">
        <v>4.1828490786895891</v>
      </c>
      <c r="R355" s="158">
        <v>0.62051282051282053</v>
      </c>
      <c r="S355" s="158">
        <v>21</v>
      </c>
      <c r="T355" s="158">
        <v>489</v>
      </c>
      <c r="U355" s="158">
        <v>3.0562499999999999</v>
      </c>
      <c r="V355" s="158">
        <v>4.5822282830229932</v>
      </c>
      <c r="W355" s="158">
        <v>0.58205128205128198</v>
      </c>
      <c r="X355" s="158">
        <v>1.2025641025641025</v>
      </c>
      <c r="Y355" s="159">
        <v>38</v>
      </c>
      <c r="Z355" s="159">
        <v>60</v>
      </c>
      <c r="AA355" s="159">
        <v>62</v>
      </c>
      <c r="AB355" s="159">
        <v>79</v>
      </c>
      <c r="AC355" s="159">
        <v>81</v>
      </c>
      <c r="AD355" s="157">
        <v>19.5</v>
      </c>
    </row>
    <row r="356" spans="1:30" s="154" customFormat="1" ht="11.35">
      <c r="A356" s="152">
        <v>343</v>
      </c>
      <c r="B356" s="152">
        <v>12</v>
      </c>
      <c r="C356" s="152">
        <v>75</v>
      </c>
      <c r="D356" s="153">
        <v>0.46875</v>
      </c>
      <c r="E356" s="153">
        <v>1.6670007526794828</v>
      </c>
      <c r="F356" s="155">
        <v>267.71400000000006</v>
      </c>
      <c r="G356" s="155">
        <v>1399.5493000000001</v>
      </c>
      <c r="H356" s="155">
        <v>8.7471831250000012</v>
      </c>
      <c r="I356" s="155">
        <v>39.678881885742065</v>
      </c>
      <c r="J356" s="155">
        <v>1600</v>
      </c>
      <c r="K356" s="155">
        <v>207300</v>
      </c>
      <c r="L356" s="155">
        <v>1295.625</v>
      </c>
      <c r="M356" s="155">
        <v>268.72559125663196</v>
      </c>
      <c r="N356" s="156">
        <v>18</v>
      </c>
      <c r="O356" s="156">
        <v>555</v>
      </c>
      <c r="P356" s="156">
        <v>3.46875</v>
      </c>
      <c r="Q356" s="156">
        <v>5.0306255472084596</v>
      </c>
      <c r="R356" s="158">
        <v>0.56367924528301883</v>
      </c>
      <c r="S356" s="158">
        <v>18</v>
      </c>
      <c r="T356" s="158">
        <v>582</v>
      </c>
      <c r="U356" s="158">
        <v>3.6375000000000002</v>
      </c>
      <c r="V356" s="158">
        <v>5.0624868972576769</v>
      </c>
      <c r="W356" s="158">
        <v>0.54245283018867929</v>
      </c>
      <c r="X356" s="158">
        <v>1.1061320754716981</v>
      </c>
      <c r="Y356" s="159">
        <v>26</v>
      </c>
      <c r="Z356" s="159">
        <v>73</v>
      </c>
      <c r="AA356" s="159">
        <v>61</v>
      </c>
      <c r="AB356" s="159">
        <v>85</v>
      </c>
      <c r="AC356" s="159">
        <v>75</v>
      </c>
      <c r="AD356" s="157">
        <v>21.2</v>
      </c>
    </row>
    <row r="357" spans="1:30" s="154" customFormat="1" ht="11.35">
      <c r="A357" s="152">
        <v>344</v>
      </c>
      <c r="B357" s="152">
        <v>9</v>
      </c>
      <c r="C357" s="152">
        <v>54</v>
      </c>
      <c r="D357" s="153">
        <v>0.33750000000000002</v>
      </c>
      <c r="E357" s="153">
        <v>1.1649358229954616</v>
      </c>
      <c r="F357" s="155">
        <v>267.71400000000006</v>
      </c>
      <c r="G357" s="155">
        <v>1035.1608000000003</v>
      </c>
      <c r="H357" s="155">
        <v>6.4697550000000019</v>
      </c>
      <c r="I357" s="155">
        <v>33.260050851227881</v>
      </c>
      <c r="J357" s="155">
        <v>1600</v>
      </c>
      <c r="K357" s="155">
        <v>205150</v>
      </c>
      <c r="L357" s="155">
        <v>1282.1875</v>
      </c>
      <c r="M357" s="155">
        <v>278.32308241959947</v>
      </c>
      <c r="N357" s="156">
        <v>15</v>
      </c>
      <c r="O357" s="156">
        <v>414</v>
      </c>
      <c r="P357" s="156">
        <v>2.5874999999999999</v>
      </c>
      <c r="Q357" s="156">
        <v>4.0303682120283133</v>
      </c>
      <c r="R357" s="158">
        <v>0.63779527559055116</v>
      </c>
      <c r="S357" s="158">
        <v>18</v>
      </c>
      <c r="T357" s="158">
        <v>462</v>
      </c>
      <c r="U357" s="158">
        <v>2.8875000000000002</v>
      </c>
      <c r="V357" s="158">
        <v>4.3725667087697486</v>
      </c>
      <c r="W357" s="158">
        <v>0.59580052493438329</v>
      </c>
      <c r="X357" s="158">
        <v>1.2335958005249346</v>
      </c>
      <c r="Y357" s="159">
        <v>31</v>
      </c>
      <c r="Z357" s="159">
        <v>69</v>
      </c>
      <c r="AA357" s="159">
        <v>60</v>
      </c>
      <c r="AB357" s="159">
        <v>84</v>
      </c>
      <c r="AC357" s="159">
        <v>76</v>
      </c>
      <c r="AD357" s="157">
        <v>19.05</v>
      </c>
    </row>
    <row r="358" spans="1:30" s="154" customFormat="1" ht="11.35">
      <c r="A358" s="152">
        <v>345</v>
      </c>
      <c r="B358" s="152">
        <v>9</v>
      </c>
      <c r="C358" s="152">
        <v>30</v>
      </c>
      <c r="D358" s="153">
        <v>0.1875</v>
      </c>
      <c r="E358" s="153">
        <v>0.93288960701034962</v>
      </c>
      <c r="F358" s="155">
        <v>267.71400000000006</v>
      </c>
      <c r="G358" s="155">
        <v>1073.8306000000002</v>
      </c>
      <c r="H358" s="155">
        <v>6.7114412500000018</v>
      </c>
      <c r="I358" s="155">
        <v>38.245453925306649</v>
      </c>
      <c r="J358" s="155">
        <v>1600</v>
      </c>
      <c r="K358" s="155">
        <v>204050</v>
      </c>
      <c r="L358" s="155">
        <v>1275.3125</v>
      </c>
      <c r="M358" s="155">
        <v>281.22580259290783</v>
      </c>
      <c r="N358" s="156">
        <v>15</v>
      </c>
      <c r="O358" s="156">
        <v>555</v>
      </c>
      <c r="P358" s="156">
        <v>3.46875</v>
      </c>
      <c r="Q358" s="156">
        <v>4.705037946230795</v>
      </c>
      <c r="R358" s="158">
        <v>0.55528846153846156</v>
      </c>
      <c r="S358" s="158">
        <v>18</v>
      </c>
      <c r="T358" s="158">
        <v>558</v>
      </c>
      <c r="U358" s="158">
        <v>3.4874999999999998</v>
      </c>
      <c r="V358" s="158">
        <v>4.7925354694999491</v>
      </c>
      <c r="W358" s="158">
        <v>0.55288461538461542</v>
      </c>
      <c r="X358" s="158">
        <v>1.1081730769230771</v>
      </c>
      <c r="Y358" s="159">
        <v>33</v>
      </c>
      <c r="Z358" s="159">
        <v>68</v>
      </c>
      <c r="AA358" s="159">
        <v>59</v>
      </c>
      <c r="AB358" s="159">
        <v>84</v>
      </c>
      <c r="AC358" s="159">
        <v>76</v>
      </c>
      <c r="AD358" s="157">
        <v>20.8</v>
      </c>
    </row>
    <row r="359" spans="1:30" s="154" customFormat="1" ht="11.35">
      <c r="A359" s="152">
        <v>346</v>
      </c>
      <c r="B359" s="152">
        <v>6</v>
      </c>
      <c r="C359" s="152">
        <v>36</v>
      </c>
      <c r="D359" s="153">
        <v>0.22500000000000001</v>
      </c>
      <c r="E359" s="153">
        <v>0.92450904870210737</v>
      </c>
      <c r="F359" s="155">
        <v>535.42800000000011</v>
      </c>
      <c r="G359" s="155">
        <v>1204.7130000000002</v>
      </c>
      <c r="H359" s="155">
        <v>7.5294562500000008</v>
      </c>
      <c r="I359" s="155">
        <v>48.300341226916451</v>
      </c>
      <c r="J359" s="155">
        <v>1600</v>
      </c>
      <c r="K359" s="155">
        <v>202650</v>
      </c>
      <c r="L359" s="155">
        <v>1266.5625</v>
      </c>
      <c r="M359" s="155">
        <v>264.97430010659735</v>
      </c>
      <c r="N359" s="156">
        <v>15</v>
      </c>
      <c r="O359" s="156">
        <v>468</v>
      </c>
      <c r="P359" s="156">
        <v>2.9249999999999998</v>
      </c>
      <c r="Q359" s="156">
        <v>4.21520159995959</v>
      </c>
      <c r="R359" s="158">
        <v>0.61481481481481481</v>
      </c>
      <c r="S359" s="158">
        <v>18</v>
      </c>
      <c r="T359" s="158">
        <v>537</v>
      </c>
      <c r="U359" s="158">
        <v>3.3562500000000002</v>
      </c>
      <c r="V359" s="158">
        <v>4.6056389760117424</v>
      </c>
      <c r="W359" s="158">
        <v>0.55802469135802468</v>
      </c>
      <c r="X359" s="158">
        <v>1.1728395061728394</v>
      </c>
      <c r="Y359" s="159">
        <v>29</v>
      </c>
      <c r="Z359" s="159">
        <v>79</v>
      </c>
      <c r="AA359" s="159">
        <v>52</v>
      </c>
      <c r="AB359" s="159">
        <v>77</v>
      </c>
      <c r="AC359" s="159">
        <v>83</v>
      </c>
      <c r="AD359" s="157">
        <v>20.25</v>
      </c>
    </row>
    <row r="360" spans="1:30" s="154" customFormat="1" ht="11.35">
      <c r="A360" s="152">
        <v>347</v>
      </c>
      <c r="B360" s="152">
        <v>9</v>
      </c>
      <c r="C360" s="152">
        <v>48</v>
      </c>
      <c r="D360" s="153">
        <v>0.3</v>
      </c>
      <c r="E360" s="153">
        <v>1.1260215487733292</v>
      </c>
      <c r="F360" s="155">
        <v>267.71400000000006</v>
      </c>
      <c r="G360" s="155">
        <v>889.40540000000021</v>
      </c>
      <c r="H360" s="155">
        <v>5.5587837500000017</v>
      </c>
      <c r="I360" s="155">
        <v>31.123078053334453</v>
      </c>
      <c r="J360" s="155">
        <v>1600</v>
      </c>
      <c r="K360" s="155">
        <v>196750</v>
      </c>
      <c r="L360" s="155">
        <v>1229.6875</v>
      </c>
      <c r="M360" s="155">
        <v>249.48354674074125</v>
      </c>
      <c r="N360" s="156">
        <v>18</v>
      </c>
      <c r="O360" s="156">
        <v>498</v>
      </c>
      <c r="P360" s="156">
        <v>3.1124999999999998</v>
      </c>
      <c r="Q360" s="156">
        <v>4.5626146922777382</v>
      </c>
      <c r="R360" s="158">
        <v>0.57974683544303796</v>
      </c>
      <c r="S360" s="158">
        <v>15</v>
      </c>
      <c r="T360" s="158">
        <v>516</v>
      </c>
      <c r="U360" s="158">
        <v>3.2250000000000001</v>
      </c>
      <c r="V360" s="158">
        <v>4.495910091090547</v>
      </c>
      <c r="W360" s="158">
        <v>0.56455696202531647</v>
      </c>
      <c r="X360" s="158">
        <v>1.1443037974683543</v>
      </c>
      <c r="Y360" s="159">
        <v>31</v>
      </c>
      <c r="Z360" s="159">
        <v>90</v>
      </c>
      <c r="AA360" s="159">
        <v>39</v>
      </c>
      <c r="AB360" s="159">
        <v>83</v>
      </c>
      <c r="AC360" s="159">
        <v>77</v>
      </c>
      <c r="AD360" s="157">
        <v>19.75</v>
      </c>
    </row>
    <row r="361" spans="1:30" s="154" customFormat="1" ht="11.35">
      <c r="A361" s="152">
        <v>348</v>
      </c>
      <c r="B361" s="152">
        <v>9</v>
      </c>
      <c r="C361" s="152">
        <v>81</v>
      </c>
      <c r="D361" s="153">
        <v>0.50624999999999998</v>
      </c>
      <c r="E361" s="153">
        <v>1.6213856757212215</v>
      </c>
      <c r="F361" s="155">
        <v>803.14200000000017</v>
      </c>
      <c r="G361" s="155">
        <v>2455.5323000000008</v>
      </c>
      <c r="H361" s="155">
        <v>15.347076875000004</v>
      </c>
      <c r="I361" s="155">
        <v>82.754634334137208</v>
      </c>
      <c r="J361" s="155">
        <v>1600</v>
      </c>
      <c r="K361" s="155">
        <v>207000</v>
      </c>
      <c r="L361" s="155">
        <v>1293.75</v>
      </c>
      <c r="M361" s="155">
        <v>274.07649393609421</v>
      </c>
      <c r="N361" s="156">
        <v>15</v>
      </c>
      <c r="O361" s="156">
        <v>498</v>
      </c>
      <c r="P361" s="156">
        <v>3.1124999999999998</v>
      </c>
      <c r="Q361" s="156">
        <v>4.7688553272326759</v>
      </c>
      <c r="R361" s="158">
        <v>0.5980629539951573</v>
      </c>
      <c r="S361" s="158">
        <v>15</v>
      </c>
      <c r="T361" s="158">
        <v>549</v>
      </c>
      <c r="U361" s="158">
        <v>3.4312499999999999</v>
      </c>
      <c r="V361" s="158">
        <v>4.6603126666505323</v>
      </c>
      <c r="W361" s="158">
        <v>0.55690072639225174</v>
      </c>
      <c r="X361" s="158">
        <v>1.154963680387409</v>
      </c>
      <c r="Y361" s="159">
        <v>28</v>
      </c>
      <c r="Z361" s="159">
        <v>70</v>
      </c>
      <c r="AA361" s="159">
        <v>62</v>
      </c>
      <c r="AB361" s="159">
        <v>89</v>
      </c>
      <c r="AC361" s="159">
        <v>71</v>
      </c>
      <c r="AD361" s="157">
        <v>20.65</v>
      </c>
    </row>
    <row r="362" spans="1:30" s="154" customFormat="1" ht="11.35">
      <c r="A362" s="152">
        <v>349</v>
      </c>
      <c r="B362" s="152">
        <v>6</v>
      </c>
      <c r="C362" s="152">
        <v>30</v>
      </c>
      <c r="D362" s="153">
        <v>0.1875</v>
      </c>
      <c r="E362" s="153">
        <v>0.80241381127713762</v>
      </c>
      <c r="F362" s="155">
        <v>267.71400000000006</v>
      </c>
      <c r="G362" s="155">
        <v>483.37250000000006</v>
      </c>
      <c r="H362" s="155">
        <v>3.0210781250000003</v>
      </c>
      <c r="I362" s="155">
        <v>22.381672819610909</v>
      </c>
      <c r="J362" s="155">
        <v>1600</v>
      </c>
      <c r="K362" s="155">
        <v>203550</v>
      </c>
      <c r="L362" s="155">
        <v>1272.1875</v>
      </c>
      <c r="M362" s="155">
        <v>273.84674563401262</v>
      </c>
      <c r="N362" s="156">
        <v>18</v>
      </c>
      <c r="O362" s="156">
        <v>492</v>
      </c>
      <c r="P362" s="156">
        <v>3.0750000000000002</v>
      </c>
      <c r="Q362" s="156">
        <v>4.6736919267764208</v>
      </c>
      <c r="R362" s="158">
        <v>0.59506172839506177</v>
      </c>
      <c r="S362" s="158">
        <v>15</v>
      </c>
      <c r="T362" s="158">
        <v>555</v>
      </c>
      <c r="U362" s="158">
        <v>3.46875</v>
      </c>
      <c r="V362" s="158">
        <v>4.729037657897357</v>
      </c>
      <c r="W362" s="158">
        <v>0.54320987654320985</v>
      </c>
      <c r="X362" s="158">
        <v>1.1382716049382715</v>
      </c>
      <c r="Y362" s="159">
        <v>31</v>
      </c>
      <c r="Z362" s="159">
        <v>73</v>
      </c>
      <c r="AA362" s="159">
        <v>56</v>
      </c>
      <c r="AB362" s="159">
        <v>89</v>
      </c>
      <c r="AC362" s="159">
        <v>71</v>
      </c>
      <c r="AD362" s="157">
        <v>20.25</v>
      </c>
    </row>
    <row r="363" spans="1:30" s="154" customFormat="1" ht="11.35">
      <c r="A363" s="152">
        <v>350</v>
      </c>
      <c r="B363" s="152">
        <v>12</v>
      </c>
      <c r="C363" s="152">
        <v>69</v>
      </c>
      <c r="D363" s="153">
        <v>0.43125000000000002</v>
      </c>
      <c r="E363" s="153">
        <v>1.5726509886416222</v>
      </c>
      <c r="F363" s="155">
        <v>267.71400000000006</v>
      </c>
      <c r="G363" s="155">
        <v>1592.8983000000003</v>
      </c>
      <c r="H363" s="155">
        <v>9.9556143750000015</v>
      </c>
      <c r="I363" s="155">
        <v>44.336860752924963</v>
      </c>
      <c r="J363" s="155">
        <v>1600</v>
      </c>
      <c r="K363" s="155">
        <v>205300</v>
      </c>
      <c r="L363" s="155">
        <v>1283.125</v>
      </c>
      <c r="M363" s="155">
        <v>263.49653608406675</v>
      </c>
      <c r="N363" s="156">
        <v>18</v>
      </c>
      <c r="O363" s="156">
        <v>468</v>
      </c>
      <c r="P363" s="156">
        <v>2.9249999999999998</v>
      </c>
      <c r="Q363" s="156">
        <v>4.5633900010723156</v>
      </c>
      <c r="R363" s="158">
        <v>0.61764705882352933</v>
      </c>
      <c r="S363" s="158">
        <v>15</v>
      </c>
      <c r="T363" s="158">
        <v>564</v>
      </c>
      <c r="U363" s="158">
        <v>3.5249999999999999</v>
      </c>
      <c r="V363" s="158">
        <v>4.7767123769466666</v>
      </c>
      <c r="W363" s="158">
        <v>0.53921568627450978</v>
      </c>
      <c r="X363" s="158">
        <v>1.1568627450980391</v>
      </c>
      <c r="Y363" s="159">
        <v>26</v>
      </c>
      <c r="Z363" s="159">
        <v>78</v>
      </c>
      <c r="AA363" s="159">
        <v>56</v>
      </c>
      <c r="AB363" s="159">
        <v>81</v>
      </c>
      <c r="AC363" s="159">
        <v>79</v>
      </c>
      <c r="AD363" s="157">
        <v>20.399999999999999</v>
      </c>
    </row>
    <row r="364" spans="1:30" s="154" customFormat="1" ht="11.35">
      <c r="A364" s="152">
        <v>351</v>
      </c>
      <c r="B364" s="152">
        <v>15</v>
      </c>
      <c r="C364" s="152">
        <v>159</v>
      </c>
      <c r="D364" s="153">
        <v>0.99375000000000002</v>
      </c>
      <c r="E364" s="153">
        <v>2.5783249279255447</v>
      </c>
      <c r="F364" s="155">
        <v>1070.8560000000002</v>
      </c>
      <c r="G364" s="155">
        <v>4363.7382000000007</v>
      </c>
      <c r="H364" s="155">
        <v>27.273363750000005</v>
      </c>
      <c r="I364" s="155">
        <v>116.10888094562621</v>
      </c>
      <c r="J364" s="155">
        <v>1600</v>
      </c>
      <c r="K364" s="155">
        <v>199200</v>
      </c>
      <c r="L364" s="155">
        <v>1245</v>
      </c>
      <c r="M364" s="155">
        <v>262.49887690685171</v>
      </c>
      <c r="N364" s="156">
        <v>18</v>
      </c>
      <c r="O364" s="156">
        <v>486</v>
      </c>
      <c r="P364" s="156">
        <v>3.0375000000000001</v>
      </c>
      <c r="Q364" s="156">
        <v>4.898835055976102</v>
      </c>
      <c r="R364" s="158">
        <v>0.58673469387755106</v>
      </c>
      <c r="S364" s="158">
        <v>18</v>
      </c>
      <c r="T364" s="158">
        <v>498</v>
      </c>
      <c r="U364" s="158">
        <v>3.1124999999999998</v>
      </c>
      <c r="V364" s="158">
        <v>4.6970986629042191</v>
      </c>
      <c r="W364" s="158">
        <v>0.57653061224489799</v>
      </c>
      <c r="X364" s="158">
        <v>1.1632653061224492</v>
      </c>
      <c r="Y364" s="159">
        <v>32</v>
      </c>
      <c r="Z364" s="159">
        <v>82</v>
      </c>
      <c r="AA364" s="159">
        <v>46</v>
      </c>
      <c r="AB364" s="159">
        <v>84</v>
      </c>
      <c r="AC364" s="159">
        <v>76</v>
      </c>
      <c r="AD364" s="157">
        <v>19.600000000000001</v>
      </c>
    </row>
    <row r="365" spans="1:30" s="154" customFormat="1" ht="11.35">
      <c r="A365" s="152">
        <v>352</v>
      </c>
      <c r="B365" s="152">
        <v>9</v>
      </c>
      <c r="C365" s="152">
        <v>72</v>
      </c>
      <c r="D365" s="153">
        <v>0.45</v>
      </c>
      <c r="E365" s="153">
        <v>1.6206218233565852</v>
      </c>
      <c r="F365" s="155">
        <v>535.42800000000011</v>
      </c>
      <c r="G365" s="155">
        <v>1555.7158000000002</v>
      </c>
      <c r="H365" s="155">
        <v>9.7232237500000007</v>
      </c>
      <c r="I365" s="155">
        <v>61.197109371034649</v>
      </c>
      <c r="J365" s="155">
        <v>1600</v>
      </c>
      <c r="K365" s="155">
        <v>197400</v>
      </c>
      <c r="L365" s="155">
        <v>1233.75</v>
      </c>
      <c r="M365" s="155">
        <v>268.09073372541985</v>
      </c>
      <c r="N365" s="156">
        <v>15</v>
      </c>
      <c r="O365" s="156">
        <v>486</v>
      </c>
      <c r="P365" s="156">
        <v>3.0375000000000001</v>
      </c>
      <c r="Q365" s="156">
        <v>4.6131988656012766</v>
      </c>
      <c r="R365" s="158">
        <v>0.6029411764705882</v>
      </c>
      <c r="S365" s="158">
        <v>18</v>
      </c>
      <c r="T365" s="158">
        <v>543</v>
      </c>
      <c r="U365" s="158">
        <v>3.3937499999999998</v>
      </c>
      <c r="V365" s="158">
        <v>4.8656114238913375</v>
      </c>
      <c r="W365" s="158">
        <v>0.55637254901960775</v>
      </c>
      <c r="X365" s="158">
        <v>1.159313725490196</v>
      </c>
      <c r="Y365" s="159">
        <v>36</v>
      </c>
      <c r="Z365" s="159">
        <v>79</v>
      </c>
      <c r="AA365" s="159">
        <v>45</v>
      </c>
      <c r="AB365" s="159">
        <v>70</v>
      </c>
      <c r="AC365" s="159">
        <v>90</v>
      </c>
      <c r="AD365" s="157">
        <v>20.399999999999999</v>
      </c>
    </row>
    <row r="366" spans="1:30" s="154" customFormat="1" ht="11.35">
      <c r="A366" s="152">
        <v>353</v>
      </c>
      <c r="B366" s="152">
        <v>9</v>
      </c>
      <c r="C366" s="152">
        <v>48</v>
      </c>
      <c r="D366" s="153">
        <v>0.3</v>
      </c>
      <c r="E366" s="153">
        <v>1.2224318478514495</v>
      </c>
      <c r="F366" s="155">
        <v>267.71400000000006</v>
      </c>
      <c r="G366" s="155">
        <v>1182.4035000000003</v>
      </c>
      <c r="H366" s="155">
        <v>7.3900218750000022</v>
      </c>
      <c r="I366" s="155">
        <v>38.683980311170842</v>
      </c>
      <c r="J366" s="155">
        <v>1600</v>
      </c>
      <c r="K366" s="155">
        <v>202650</v>
      </c>
      <c r="L366" s="155">
        <v>1266.5625</v>
      </c>
      <c r="M366" s="155">
        <v>288.82334892939741</v>
      </c>
      <c r="N366" s="156">
        <v>18</v>
      </c>
      <c r="O366" s="156">
        <v>606</v>
      </c>
      <c r="P366" s="156">
        <v>3.7875000000000001</v>
      </c>
      <c r="Q366" s="156">
        <v>5.1302377744741525</v>
      </c>
      <c r="R366" s="158">
        <v>0.53986332574031892</v>
      </c>
      <c r="S366" s="158">
        <v>18</v>
      </c>
      <c r="T366" s="158">
        <v>621</v>
      </c>
      <c r="U366" s="158">
        <v>3.8812500000000001</v>
      </c>
      <c r="V366" s="158">
        <v>5.3369153163920089</v>
      </c>
      <c r="W366" s="158">
        <v>0.52847380410022782</v>
      </c>
      <c r="X366" s="158">
        <v>1.0683371298405469</v>
      </c>
      <c r="Y366" s="159">
        <v>37</v>
      </c>
      <c r="Z366" s="159">
        <v>64</v>
      </c>
      <c r="AA366" s="159">
        <v>59</v>
      </c>
      <c r="AB366" s="159">
        <v>85</v>
      </c>
      <c r="AC366" s="159">
        <v>75</v>
      </c>
      <c r="AD366" s="157">
        <v>21.95</v>
      </c>
    </row>
    <row r="367" spans="1:30" s="154" customFormat="1" ht="11.35">
      <c r="A367" s="152">
        <v>354</v>
      </c>
      <c r="B367" s="152">
        <v>18</v>
      </c>
      <c r="C367" s="152">
        <v>195</v>
      </c>
      <c r="D367" s="153">
        <v>1.21875</v>
      </c>
      <c r="E367" s="153">
        <v>3.4361596872419091</v>
      </c>
      <c r="F367" s="155">
        <v>1338.5700000000002</v>
      </c>
      <c r="G367" s="155">
        <v>6978.4116000000004</v>
      </c>
      <c r="H367" s="155">
        <v>43.615072500000004</v>
      </c>
      <c r="I367" s="155">
        <v>180.00543098319258</v>
      </c>
      <c r="J367" s="155">
        <v>1600</v>
      </c>
      <c r="K367" s="155">
        <v>207400</v>
      </c>
      <c r="L367" s="155">
        <v>1296.25</v>
      </c>
      <c r="M367" s="155">
        <v>275.03859077426631</v>
      </c>
      <c r="N367" s="156">
        <v>15</v>
      </c>
      <c r="O367" s="156">
        <v>480</v>
      </c>
      <c r="P367" s="156">
        <v>3</v>
      </c>
      <c r="Q367" s="156">
        <v>4.4254836640052533</v>
      </c>
      <c r="R367" s="158">
        <v>0.60396039603960394</v>
      </c>
      <c r="S367" s="158">
        <v>18</v>
      </c>
      <c r="T367" s="158">
        <v>540</v>
      </c>
      <c r="U367" s="158">
        <v>3.375</v>
      </c>
      <c r="V367" s="158">
        <v>5.0216512356072149</v>
      </c>
      <c r="W367" s="158">
        <v>0.55445544554455439</v>
      </c>
      <c r="X367" s="158">
        <v>1.1584158415841583</v>
      </c>
      <c r="Y367" s="159">
        <v>28</v>
      </c>
      <c r="Z367" s="159">
        <v>69</v>
      </c>
      <c r="AA367" s="159">
        <v>63</v>
      </c>
      <c r="AB367" s="159">
        <v>77</v>
      </c>
      <c r="AC367" s="159">
        <v>83</v>
      </c>
      <c r="AD367" s="157">
        <v>20.2</v>
      </c>
    </row>
    <row r="368" spans="1:30" s="154" customFormat="1" ht="11.35">
      <c r="A368" s="152">
        <v>355</v>
      </c>
      <c r="B368" s="152">
        <v>6</v>
      </c>
      <c r="C368" s="152">
        <v>12</v>
      </c>
      <c r="D368" s="153">
        <v>7.4999999999999997E-2</v>
      </c>
      <c r="E368" s="153">
        <v>0.66870756786562147</v>
      </c>
      <c r="F368" s="155">
        <v>130.88240000000002</v>
      </c>
      <c r="G368" s="155">
        <v>220.12040000000002</v>
      </c>
      <c r="H368" s="155">
        <v>1.3757525000000002</v>
      </c>
      <c r="I368" s="155">
        <v>12.486670146224842</v>
      </c>
      <c r="J368" s="155">
        <v>1600</v>
      </c>
      <c r="K368" s="155">
        <v>202150</v>
      </c>
      <c r="L368" s="155">
        <v>1263.4375</v>
      </c>
      <c r="M368" s="155">
        <v>281.54570408828124</v>
      </c>
      <c r="N368" s="156">
        <v>18</v>
      </c>
      <c r="O368" s="156">
        <v>561</v>
      </c>
      <c r="P368" s="156">
        <v>3.5062500000000001</v>
      </c>
      <c r="Q368" s="156">
        <v>4.6283198182086167</v>
      </c>
      <c r="R368" s="158">
        <v>0.56712962962962965</v>
      </c>
      <c r="S368" s="158">
        <v>18</v>
      </c>
      <c r="T368" s="158">
        <v>603</v>
      </c>
      <c r="U368" s="158">
        <v>3.7687499999999998</v>
      </c>
      <c r="V368" s="158">
        <v>5.1496130098234953</v>
      </c>
      <c r="W368" s="158">
        <v>0.53472222222222221</v>
      </c>
      <c r="X368" s="158">
        <v>1.1018518518518519</v>
      </c>
      <c r="Y368" s="159">
        <v>35</v>
      </c>
      <c r="Z368" s="159">
        <v>69</v>
      </c>
      <c r="AA368" s="159">
        <v>56</v>
      </c>
      <c r="AB368" s="159">
        <v>75</v>
      </c>
      <c r="AC368" s="159">
        <v>85</v>
      </c>
      <c r="AD368" s="157">
        <v>21.6</v>
      </c>
    </row>
    <row r="369" spans="1:30" s="154" customFormat="1" ht="11.35">
      <c r="A369" s="152">
        <v>356</v>
      </c>
      <c r="B369" s="152">
        <v>12</v>
      </c>
      <c r="C369" s="152">
        <v>108</v>
      </c>
      <c r="D369" s="153">
        <v>0.67500000000000004</v>
      </c>
      <c r="E369" s="153">
        <v>2.0452429850569169</v>
      </c>
      <c r="F369" s="155">
        <v>535.42800000000011</v>
      </c>
      <c r="G369" s="155">
        <v>2938.9048000000007</v>
      </c>
      <c r="H369" s="155">
        <v>18.368155000000005</v>
      </c>
      <c r="I369" s="155">
        <v>71.860105969268119</v>
      </c>
      <c r="J369" s="155">
        <v>1600</v>
      </c>
      <c r="K369" s="155">
        <v>211600</v>
      </c>
      <c r="L369" s="155">
        <v>1322.5</v>
      </c>
      <c r="M369" s="155">
        <v>271.71711149510861</v>
      </c>
      <c r="N369" s="156">
        <v>18</v>
      </c>
      <c r="O369" s="156">
        <v>486</v>
      </c>
      <c r="P369" s="156">
        <v>3.0375000000000001</v>
      </c>
      <c r="Q369" s="156">
        <v>4.4888225963928221</v>
      </c>
      <c r="R369" s="158">
        <v>0.61057692307692313</v>
      </c>
      <c r="S369" s="158">
        <v>21</v>
      </c>
      <c r="T369" s="158">
        <v>537</v>
      </c>
      <c r="U369" s="158">
        <v>3.3562500000000002</v>
      </c>
      <c r="V369" s="158">
        <v>5.0173872212837916</v>
      </c>
      <c r="W369" s="158">
        <v>0.56971153846153855</v>
      </c>
      <c r="X369" s="158">
        <v>1.1802884615384617</v>
      </c>
      <c r="Y369" s="159">
        <v>24</v>
      </c>
      <c r="Z369" s="159">
        <v>66</v>
      </c>
      <c r="AA369" s="159">
        <v>70</v>
      </c>
      <c r="AB369" s="159">
        <v>75</v>
      </c>
      <c r="AC369" s="159">
        <v>85</v>
      </c>
      <c r="AD369" s="157">
        <v>20.8</v>
      </c>
    </row>
    <row r="370" spans="1:30" s="154" customFormat="1" ht="11.35">
      <c r="A370" s="152">
        <v>357</v>
      </c>
      <c r="B370" s="152">
        <v>12</v>
      </c>
      <c r="C370" s="152">
        <v>198</v>
      </c>
      <c r="D370" s="153">
        <v>1.2375</v>
      </c>
      <c r="E370" s="153">
        <v>2.7824415774774987</v>
      </c>
      <c r="F370" s="155">
        <v>803.14200000000017</v>
      </c>
      <c r="G370" s="155">
        <v>4335.4795000000013</v>
      </c>
      <c r="H370" s="155">
        <v>27.096746875000008</v>
      </c>
      <c r="I370" s="155">
        <v>103.4009649941187</v>
      </c>
      <c r="J370" s="155">
        <v>1600</v>
      </c>
      <c r="K370" s="155">
        <v>209700</v>
      </c>
      <c r="L370" s="155">
        <v>1310.625</v>
      </c>
      <c r="M370" s="155">
        <v>274.11306371297451</v>
      </c>
      <c r="N370" s="156">
        <v>15</v>
      </c>
      <c r="O370" s="156">
        <v>369</v>
      </c>
      <c r="P370" s="156">
        <v>2.3062499999999999</v>
      </c>
      <c r="Q370" s="156">
        <v>3.8980673731072195</v>
      </c>
      <c r="R370" s="158">
        <v>0.6544943820224719</v>
      </c>
      <c r="S370" s="158">
        <v>15</v>
      </c>
      <c r="T370" s="158">
        <v>393</v>
      </c>
      <c r="U370" s="158">
        <v>2.4562499999999998</v>
      </c>
      <c r="V370" s="158">
        <v>3.9792652445888113</v>
      </c>
      <c r="W370" s="158">
        <v>0.63202247191011229</v>
      </c>
      <c r="X370" s="158">
        <v>1.2865168539325842</v>
      </c>
      <c r="Y370" s="159">
        <v>26</v>
      </c>
      <c r="Z370" s="159">
        <v>67</v>
      </c>
      <c r="AA370" s="159">
        <v>67</v>
      </c>
      <c r="AB370" s="159">
        <v>77</v>
      </c>
      <c r="AC370" s="159">
        <v>83</v>
      </c>
      <c r="AD370" s="157">
        <v>17.8</v>
      </c>
    </row>
    <row r="371" spans="1:30" s="154" customFormat="1" ht="11.35">
      <c r="A371" s="152">
        <v>358</v>
      </c>
      <c r="B371" s="152">
        <v>6</v>
      </c>
      <c r="C371" s="152">
        <v>57</v>
      </c>
      <c r="D371" s="153">
        <v>0.35625000000000001</v>
      </c>
      <c r="E371" s="153">
        <v>1.1834650914334184</v>
      </c>
      <c r="F371" s="155">
        <v>535.42800000000011</v>
      </c>
      <c r="G371" s="155">
        <v>1558.6904</v>
      </c>
      <c r="H371" s="155">
        <v>9.741814999999999</v>
      </c>
      <c r="I371" s="155">
        <v>50.186488141045956</v>
      </c>
      <c r="J371" s="155">
        <v>1600</v>
      </c>
      <c r="K371" s="155">
        <v>208550</v>
      </c>
      <c r="L371" s="155">
        <v>1303.4375</v>
      </c>
      <c r="M371" s="155">
        <v>274.67086507217482</v>
      </c>
      <c r="N371" s="156">
        <v>18</v>
      </c>
      <c r="O371" s="156">
        <v>489</v>
      </c>
      <c r="P371" s="156">
        <v>3.0562499999999999</v>
      </c>
      <c r="Q371" s="156">
        <v>4.4442696834089537</v>
      </c>
      <c r="R371" s="158">
        <v>0.59653465346534651</v>
      </c>
      <c r="S371" s="158">
        <v>15</v>
      </c>
      <c r="T371" s="158">
        <v>513</v>
      </c>
      <c r="U371" s="158">
        <v>3.2062499999999998</v>
      </c>
      <c r="V371" s="158">
        <v>4.5779027290044523</v>
      </c>
      <c r="W371" s="158">
        <v>0.57673267326732669</v>
      </c>
      <c r="X371" s="158">
        <v>1.1732673267326732</v>
      </c>
      <c r="Y371" s="159">
        <v>27</v>
      </c>
      <c r="Z371" s="159">
        <v>68</v>
      </c>
      <c r="AA371" s="159">
        <v>65</v>
      </c>
      <c r="AB371" s="159">
        <v>75</v>
      </c>
      <c r="AC371" s="159">
        <v>85</v>
      </c>
      <c r="AD371" s="157">
        <v>20.2</v>
      </c>
    </row>
    <row r="372" spans="1:30" s="154" customFormat="1" ht="11.35">
      <c r="A372" s="152">
        <v>359</v>
      </c>
      <c r="B372" s="152">
        <v>9</v>
      </c>
      <c r="C372" s="152">
        <v>51</v>
      </c>
      <c r="D372" s="153">
        <v>0.31874999999999998</v>
      </c>
      <c r="E372" s="153">
        <v>1.1941780942366667</v>
      </c>
      <c r="F372" s="155">
        <v>267.71400000000006</v>
      </c>
      <c r="G372" s="155">
        <v>884.94350000000009</v>
      </c>
      <c r="H372" s="155">
        <v>5.5308968750000007</v>
      </c>
      <c r="I372" s="155">
        <v>27.093822812616107</v>
      </c>
      <c r="J372" s="155">
        <v>1600</v>
      </c>
      <c r="K372" s="155">
        <v>196850</v>
      </c>
      <c r="L372" s="155">
        <v>1230.3125</v>
      </c>
      <c r="M372" s="155">
        <v>281.00766988570115</v>
      </c>
      <c r="N372" s="156">
        <v>18</v>
      </c>
      <c r="O372" s="156">
        <v>498</v>
      </c>
      <c r="P372" s="156">
        <v>3.1124999999999998</v>
      </c>
      <c r="Q372" s="156">
        <v>4.3854928080902518</v>
      </c>
      <c r="R372" s="158">
        <v>0.59012345679012346</v>
      </c>
      <c r="S372" s="158">
        <v>18</v>
      </c>
      <c r="T372" s="158">
        <v>564</v>
      </c>
      <c r="U372" s="158">
        <v>3.5249999999999999</v>
      </c>
      <c r="V372" s="158">
        <v>4.823879281320659</v>
      </c>
      <c r="W372" s="158">
        <v>0.53580246913580243</v>
      </c>
      <c r="X372" s="158">
        <v>1.1259259259259258</v>
      </c>
      <c r="Y372" s="159">
        <v>41</v>
      </c>
      <c r="Z372" s="159">
        <v>71</v>
      </c>
      <c r="AA372" s="159">
        <v>48</v>
      </c>
      <c r="AB372" s="159">
        <v>82</v>
      </c>
      <c r="AC372" s="159">
        <v>78</v>
      </c>
      <c r="AD372" s="157">
        <v>20.25</v>
      </c>
    </row>
    <row r="373" spans="1:30" s="154" customFormat="1" ht="11.35">
      <c r="A373" s="152">
        <v>360</v>
      </c>
      <c r="B373" s="152">
        <v>6</v>
      </c>
      <c r="C373" s="152">
        <v>21</v>
      </c>
      <c r="D373" s="153">
        <v>0.13125000000000001</v>
      </c>
      <c r="E373" s="153">
        <v>0.70149772387640263</v>
      </c>
      <c r="F373" s="155">
        <v>89.238000000000014</v>
      </c>
      <c r="G373" s="155">
        <v>270.68860000000001</v>
      </c>
      <c r="H373" s="155">
        <v>1.6918037500000001</v>
      </c>
      <c r="I373" s="155">
        <v>9.5859598322308397</v>
      </c>
      <c r="J373" s="155">
        <v>1600</v>
      </c>
      <c r="K373" s="155">
        <v>203950</v>
      </c>
      <c r="L373" s="155">
        <v>1274.6875</v>
      </c>
      <c r="M373" s="155">
        <v>275.00696817929867</v>
      </c>
      <c r="N373" s="156">
        <v>15</v>
      </c>
      <c r="O373" s="156">
        <v>546</v>
      </c>
      <c r="P373" s="156">
        <v>3.4125000000000001</v>
      </c>
      <c r="Q373" s="156">
        <v>4.5202375125441501</v>
      </c>
      <c r="R373" s="158">
        <v>0.56563245823389019</v>
      </c>
      <c r="S373" s="158">
        <v>18</v>
      </c>
      <c r="T373" s="158">
        <v>564</v>
      </c>
      <c r="U373" s="158">
        <v>3.5249999999999999</v>
      </c>
      <c r="V373" s="158">
        <v>4.7648476979758403</v>
      </c>
      <c r="W373" s="158">
        <v>0.55131264916467781</v>
      </c>
      <c r="X373" s="158">
        <v>1.1169451073985681</v>
      </c>
      <c r="Y373" s="159">
        <v>31</v>
      </c>
      <c r="Z373" s="159">
        <v>72</v>
      </c>
      <c r="AA373" s="159">
        <v>57</v>
      </c>
      <c r="AB373" s="159">
        <v>78</v>
      </c>
      <c r="AC373" s="159">
        <v>82</v>
      </c>
      <c r="AD373" s="157">
        <v>20.95</v>
      </c>
    </row>
    <row r="374" spans="1:30" s="154" customFormat="1" ht="11.35">
      <c r="A374" s="152">
        <v>361</v>
      </c>
      <c r="B374" s="152">
        <v>9</v>
      </c>
      <c r="C374" s="152">
        <v>69</v>
      </c>
      <c r="D374" s="153">
        <v>0.43125000000000002</v>
      </c>
      <c r="E374" s="153">
        <v>1.5726509886416222</v>
      </c>
      <c r="F374" s="155">
        <v>535.42800000000011</v>
      </c>
      <c r="G374" s="155">
        <v>1203.2257000000002</v>
      </c>
      <c r="H374" s="155">
        <v>7.5201606250000008</v>
      </c>
      <c r="I374" s="155">
        <v>45.44059670142601</v>
      </c>
      <c r="J374" s="155">
        <v>1600</v>
      </c>
      <c r="K374" s="155">
        <v>201350</v>
      </c>
      <c r="L374" s="155">
        <v>1258.4375</v>
      </c>
      <c r="M374" s="155">
        <v>279.04948023851188</v>
      </c>
      <c r="N374" s="156">
        <v>18</v>
      </c>
      <c r="O374" s="156">
        <v>522</v>
      </c>
      <c r="P374" s="156">
        <v>3.2625000000000002</v>
      </c>
      <c r="Q374" s="156">
        <v>4.581185889149598</v>
      </c>
      <c r="R374" s="158">
        <v>0.57766990291262144</v>
      </c>
      <c r="S374" s="158">
        <v>21</v>
      </c>
      <c r="T374" s="158">
        <v>564</v>
      </c>
      <c r="U374" s="158">
        <v>3.5249999999999999</v>
      </c>
      <c r="V374" s="158">
        <v>5.0531141154886798</v>
      </c>
      <c r="W374" s="158">
        <v>0.5436893203883495</v>
      </c>
      <c r="X374" s="158">
        <v>1.121359223300971</v>
      </c>
      <c r="Y374" s="159">
        <v>35</v>
      </c>
      <c r="Z374" s="159">
        <v>71</v>
      </c>
      <c r="AA374" s="159">
        <v>54</v>
      </c>
      <c r="AB374" s="159">
        <v>83</v>
      </c>
      <c r="AC374" s="159">
        <v>77</v>
      </c>
      <c r="AD374" s="157">
        <v>20.6</v>
      </c>
    </row>
    <row r="375" spans="1:30" s="154" customFormat="1" ht="11.35">
      <c r="A375" s="152">
        <v>362</v>
      </c>
      <c r="B375" s="152">
        <v>6</v>
      </c>
      <c r="C375" s="152">
        <v>60</v>
      </c>
      <c r="D375" s="153">
        <v>0.375</v>
      </c>
      <c r="E375" s="153">
        <v>1.3352972957077867</v>
      </c>
      <c r="F375" s="155">
        <v>535.42800000000011</v>
      </c>
      <c r="G375" s="155">
        <v>2028.6772000000003</v>
      </c>
      <c r="H375" s="155">
        <v>12.679232500000001</v>
      </c>
      <c r="I375" s="155">
        <v>65.630972272758669</v>
      </c>
      <c r="J375" s="155">
        <v>1600</v>
      </c>
      <c r="K375" s="155">
        <v>204900</v>
      </c>
      <c r="L375" s="155">
        <v>1280.625</v>
      </c>
      <c r="M375" s="155">
        <v>286.43259604219577</v>
      </c>
      <c r="N375" s="156">
        <v>18</v>
      </c>
      <c r="O375" s="156">
        <v>510</v>
      </c>
      <c r="P375" s="156">
        <v>3.1875</v>
      </c>
      <c r="Q375" s="156">
        <v>4.584891101770503</v>
      </c>
      <c r="R375" s="158">
        <v>0.59330143540669855</v>
      </c>
      <c r="S375" s="158">
        <v>18</v>
      </c>
      <c r="T375" s="158">
        <v>609</v>
      </c>
      <c r="U375" s="158">
        <v>3.8062499999999999</v>
      </c>
      <c r="V375" s="158">
        <v>5.0885206546529993</v>
      </c>
      <c r="W375" s="158">
        <v>0.5143540669856459</v>
      </c>
      <c r="X375" s="158">
        <v>1.1076555023923444</v>
      </c>
      <c r="Y375" s="159">
        <v>34</v>
      </c>
      <c r="Z375" s="159">
        <v>64</v>
      </c>
      <c r="AA375" s="159">
        <v>62</v>
      </c>
      <c r="AB375" s="159">
        <v>72</v>
      </c>
      <c r="AC375" s="159">
        <v>88</v>
      </c>
      <c r="AD375" s="157">
        <v>20.9</v>
      </c>
    </row>
    <row r="376" spans="1:30" s="154" customFormat="1" ht="11.35">
      <c r="A376" s="152">
        <v>363</v>
      </c>
      <c r="B376" s="152">
        <v>9</v>
      </c>
      <c r="C376" s="152">
        <v>114</v>
      </c>
      <c r="D376" s="153">
        <v>0.71250000000000002</v>
      </c>
      <c r="E376" s="153">
        <v>1.9177669797655932</v>
      </c>
      <c r="F376" s="155">
        <v>535.42800000000011</v>
      </c>
      <c r="G376" s="155">
        <v>2619.1353000000004</v>
      </c>
      <c r="H376" s="155">
        <v>16.369595625000002</v>
      </c>
      <c r="I376" s="155">
        <v>76.791432007731387</v>
      </c>
      <c r="J376" s="155">
        <v>1600</v>
      </c>
      <c r="K376" s="155">
        <v>201500</v>
      </c>
      <c r="L376" s="155">
        <v>1259.375</v>
      </c>
      <c r="M376" s="155">
        <v>288.24929702031261</v>
      </c>
      <c r="N376" s="156">
        <v>15</v>
      </c>
      <c r="O376" s="156">
        <v>408</v>
      </c>
      <c r="P376" s="156">
        <v>2.5499999999999998</v>
      </c>
      <c r="Q376" s="156">
        <v>3.9696965332425269</v>
      </c>
      <c r="R376" s="158">
        <v>0.64583333333333326</v>
      </c>
      <c r="S376" s="158">
        <v>18</v>
      </c>
      <c r="T376" s="158">
        <v>480</v>
      </c>
      <c r="U376" s="158">
        <v>3</v>
      </c>
      <c r="V376" s="158">
        <v>4.5640101532802575</v>
      </c>
      <c r="W376" s="158">
        <v>0.58333333333333337</v>
      </c>
      <c r="X376" s="158">
        <v>1.2291666666666665</v>
      </c>
      <c r="Y376" s="159">
        <v>38</v>
      </c>
      <c r="Z376" s="159">
        <v>65</v>
      </c>
      <c r="AA376" s="159">
        <v>57</v>
      </c>
      <c r="AB376" s="159">
        <v>91</v>
      </c>
      <c r="AC376" s="159">
        <v>69</v>
      </c>
      <c r="AD376" s="157">
        <v>19.2</v>
      </c>
    </row>
    <row r="377" spans="1:30" s="154" customFormat="1" ht="11.35">
      <c r="A377" s="152">
        <v>364</v>
      </c>
      <c r="B377" s="152">
        <v>15</v>
      </c>
      <c r="C377" s="152">
        <v>105</v>
      </c>
      <c r="D377" s="153">
        <v>0.65625</v>
      </c>
      <c r="E377" s="153">
        <v>2.3473439426095317</v>
      </c>
      <c r="F377" s="155">
        <v>267.71400000000006</v>
      </c>
      <c r="G377" s="155">
        <v>1801.1203000000003</v>
      </c>
      <c r="H377" s="155">
        <v>11.257001875000002</v>
      </c>
      <c r="I377" s="155">
        <v>42.473872007449671</v>
      </c>
      <c r="J377" s="155">
        <v>1600</v>
      </c>
      <c r="K377" s="155">
        <v>197650</v>
      </c>
      <c r="L377" s="155">
        <v>1235.3125</v>
      </c>
      <c r="M377" s="155">
        <v>283.98538777848785</v>
      </c>
      <c r="N377" s="156">
        <v>18</v>
      </c>
      <c r="O377" s="156">
        <v>477</v>
      </c>
      <c r="P377" s="156">
        <v>2.9812500000000002</v>
      </c>
      <c r="Q377" s="156">
        <v>4.32845183443444</v>
      </c>
      <c r="R377" s="158">
        <v>0.60545905707196035</v>
      </c>
      <c r="S377" s="158">
        <v>18</v>
      </c>
      <c r="T377" s="158">
        <v>537</v>
      </c>
      <c r="U377" s="158">
        <v>3.3562500000000002</v>
      </c>
      <c r="V377" s="158">
        <v>4.9720563492002618</v>
      </c>
      <c r="W377" s="158">
        <v>0.55583126550868489</v>
      </c>
      <c r="X377" s="158">
        <v>1.1612903225806452</v>
      </c>
      <c r="Y377" s="159">
        <v>41</v>
      </c>
      <c r="Z377" s="159">
        <v>69</v>
      </c>
      <c r="AA377" s="159">
        <v>50</v>
      </c>
      <c r="AB377" s="159">
        <v>83</v>
      </c>
      <c r="AC377" s="159">
        <v>77</v>
      </c>
      <c r="AD377" s="157">
        <v>20.149999999999999</v>
      </c>
    </row>
    <row r="378" spans="1:30" s="154" customFormat="1" ht="11.35">
      <c r="A378" s="152">
        <v>365</v>
      </c>
      <c r="B378" s="152">
        <v>12</v>
      </c>
      <c r="C378" s="152">
        <v>63</v>
      </c>
      <c r="D378" s="153">
        <v>0.39374999999999999</v>
      </c>
      <c r="E378" s="153">
        <v>1.652506672266951</v>
      </c>
      <c r="F378" s="155">
        <v>535.42800000000011</v>
      </c>
      <c r="G378" s="155">
        <v>2165.5088000000001</v>
      </c>
      <c r="H378" s="155">
        <v>13.53443</v>
      </c>
      <c r="I378" s="155">
        <v>75.994257594785523</v>
      </c>
      <c r="J378" s="155">
        <v>1600</v>
      </c>
      <c r="K378" s="155">
        <v>210500</v>
      </c>
      <c r="L378" s="155">
        <v>1315.625</v>
      </c>
      <c r="M378" s="155">
        <v>275.70307494583949</v>
      </c>
      <c r="N378" s="156">
        <v>15</v>
      </c>
      <c r="O378" s="156">
        <v>483</v>
      </c>
      <c r="P378" s="156">
        <v>3.0187499999999998</v>
      </c>
      <c r="Q378" s="156">
        <v>4.6438867301285622</v>
      </c>
      <c r="R378" s="158">
        <v>0.60344827586206895</v>
      </c>
      <c r="S378" s="158">
        <v>18</v>
      </c>
      <c r="T378" s="158">
        <v>495</v>
      </c>
      <c r="U378" s="158">
        <v>3.09375</v>
      </c>
      <c r="V378" s="158">
        <v>4.443632820284483</v>
      </c>
      <c r="W378" s="158">
        <v>0.59359605911330049</v>
      </c>
      <c r="X378" s="158">
        <v>1.1970443349753694</v>
      </c>
      <c r="Y378" s="159">
        <v>26</v>
      </c>
      <c r="Z378" s="159">
        <v>65</v>
      </c>
      <c r="AA378" s="159">
        <v>69</v>
      </c>
      <c r="AB378" s="159">
        <v>80</v>
      </c>
      <c r="AC378" s="159">
        <v>80</v>
      </c>
      <c r="AD378" s="157">
        <v>20.3</v>
      </c>
    </row>
    <row r="379" spans="1:30" s="154" customFormat="1" ht="11.35">
      <c r="A379" s="152">
        <v>366</v>
      </c>
      <c r="B379" s="152">
        <v>9</v>
      </c>
      <c r="C379" s="152">
        <v>39</v>
      </c>
      <c r="D379" s="153">
        <v>0.24374999999999999</v>
      </c>
      <c r="E379" s="153">
        <v>1.164176362830643</v>
      </c>
      <c r="F379" s="155">
        <v>535.42800000000011</v>
      </c>
      <c r="G379" s="155">
        <v>963.77040000000022</v>
      </c>
      <c r="H379" s="155">
        <v>6.0235650000000014</v>
      </c>
      <c r="I379" s="155">
        <v>44.715492213140429</v>
      </c>
      <c r="J379" s="155">
        <v>1600</v>
      </c>
      <c r="K379" s="155">
        <v>201450</v>
      </c>
      <c r="L379" s="155">
        <v>1259.0625</v>
      </c>
      <c r="M379" s="155">
        <v>285.21600966602722</v>
      </c>
      <c r="N379" s="156">
        <v>18</v>
      </c>
      <c r="O379" s="156">
        <v>519</v>
      </c>
      <c r="P379" s="156">
        <v>3.2437499999999999</v>
      </c>
      <c r="Q379" s="156">
        <v>4.8170907410538959</v>
      </c>
      <c r="R379" s="158">
        <v>0.58809523809523812</v>
      </c>
      <c r="S379" s="158">
        <v>18</v>
      </c>
      <c r="T379" s="158">
        <v>561</v>
      </c>
      <c r="U379" s="158">
        <v>3.5062500000000001</v>
      </c>
      <c r="V379" s="158">
        <v>4.7846674338798296</v>
      </c>
      <c r="W379" s="158">
        <v>0.55476190476190479</v>
      </c>
      <c r="X379" s="158">
        <v>1.1428571428571428</v>
      </c>
      <c r="Y379" s="159">
        <v>37</v>
      </c>
      <c r="Z379" s="159">
        <v>67</v>
      </c>
      <c r="AA379" s="159">
        <v>56</v>
      </c>
      <c r="AB379" s="159">
        <v>74</v>
      </c>
      <c r="AC379" s="159">
        <v>86</v>
      </c>
      <c r="AD379" s="157">
        <v>21</v>
      </c>
    </row>
    <row r="380" spans="1:30" s="154" customFormat="1" ht="11.35">
      <c r="A380" s="152">
        <v>367</v>
      </c>
      <c r="B380" s="152">
        <v>9</v>
      </c>
      <c r="C380" s="152">
        <v>84</v>
      </c>
      <c r="D380" s="153">
        <v>0.52500000000000002</v>
      </c>
      <c r="E380" s="153">
        <v>1.5252590253263945</v>
      </c>
      <c r="F380" s="155">
        <v>267.71400000000006</v>
      </c>
      <c r="G380" s="155">
        <v>1615.2078000000004</v>
      </c>
      <c r="H380" s="155">
        <v>10.095048750000002</v>
      </c>
      <c r="I380" s="155">
        <v>40.102284875364703</v>
      </c>
      <c r="J380" s="155">
        <v>1600</v>
      </c>
      <c r="K380" s="155">
        <v>208550</v>
      </c>
      <c r="L380" s="155">
        <v>1303.4375</v>
      </c>
      <c r="M380" s="155">
        <v>274.67086507217482</v>
      </c>
      <c r="N380" s="156">
        <v>15</v>
      </c>
      <c r="O380" s="156">
        <v>456</v>
      </c>
      <c r="P380" s="156">
        <v>2.85</v>
      </c>
      <c r="Q380" s="156">
        <v>4.1317911507247729</v>
      </c>
      <c r="R380" s="158">
        <v>0.6142131979695431</v>
      </c>
      <c r="S380" s="158">
        <v>18</v>
      </c>
      <c r="T380" s="158">
        <v>486</v>
      </c>
      <c r="U380" s="158">
        <v>3.0375000000000001</v>
      </c>
      <c r="V380" s="158">
        <v>4.5139720198763325</v>
      </c>
      <c r="W380" s="158">
        <v>0.58883248730964466</v>
      </c>
      <c r="X380" s="158">
        <v>1.2030456852791878</v>
      </c>
      <c r="Y380" s="159">
        <v>27</v>
      </c>
      <c r="Z380" s="159">
        <v>68</v>
      </c>
      <c r="AA380" s="159">
        <v>65</v>
      </c>
      <c r="AB380" s="159">
        <v>76</v>
      </c>
      <c r="AC380" s="159">
        <v>84</v>
      </c>
      <c r="AD380" s="157">
        <v>19.7</v>
      </c>
    </row>
    <row r="381" spans="1:30" s="154" customFormat="1" ht="11.35">
      <c r="A381" s="152">
        <v>368</v>
      </c>
      <c r="B381" s="152">
        <v>3</v>
      </c>
      <c r="C381" s="152">
        <v>30</v>
      </c>
      <c r="D381" s="153">
        <v>0.1875</v>
      </c>
      <c r="E381" s="153">
        <v>0.72846439676794816</v>
      </c>
      <c r="F381" s="155">
        <v>267.71400000000006</v>
      </c>
      <c r="G381" s="155">
        <v>1200.2511000000004</v>
      </c>
      <c r="H381" s="155">
        <v>7.5015693750000025</v>
      </c>
      <c r="I381" s="155">
        <v>42.269554132794958</v>
      </c>
      <c r="J381" s="155">
        <v>1600</v>
      </c>
      <c r="K381" s="155">
        <v>203700</v>
      </c>
      <c r="L381" s="155">
        <v>1273.125</v>
      </c>
      <c r="M381" s="155">
        <v>283.16981037786138</v>
      </c>
      <c r="N381" s="156">
        <v>18</v>
      </c>
      <c r="O381" s="156">
        <v>501</v>
      </c>
      <c r="P381" s="156">
        <v>3.1312500000000001</v>
      </c>
      <c r="Q381" s="156">
        <v>4.6663816736876873</v>
      </c>
      <c r="R381" s="158">
        <v>0.59661835748792269</v>
      </c>
      <c r="S381" s="158">
        <v>21</v>
      </c>
      <c r="T381" s="158">
        <v>555</v>
      </c>
      <c r="U381" s="158">
        <v>3.46875</v>
      </c>
      <c r="V381" s="158">
        <v>4.7409919549584902</v>
      </c>
      <c r="W381" s="158">
        <v>0.5531400966183575</v>
      </c>
      <c r="X381" s="158">
        <v>1.1497584541062802</v>
      </c>
      <c r="Y381" s="159">
        <v>34</v>
      </c>
      <c r="Z381" s="159">
        <v>67</v>
      </c>
      <c r="AA381" s="159">
        <v>59</v>
      </c>
      <c r="AB381" s="159">
        <v>78</v>
      </c>
      <c r="AC381" s="159">
        <v>82</v>
      </c>
      <c r="AD381" s="157">
        <v>20.7</v>
      </c>
    </row>
    <row r="382" spans="1:30" s="154" customFormat="1" ht="11.35">
      <c r="A382" s="152">
        <v>369</v>
      </c>
      <c r="B382" s="152">
        <v>6</v>
      </c>
      <c r="C382" s="152">
        <v>57</v>
      </c>
      <c r="D382" s="153">
        <v>0.35625000000000001</v>
      </c>
      <c r="E382" s="153">
        <v>1.1346286068452964</v>
      </c>
      <c r="F382" s="155">
        <v>535.42800000000011</v>
      </c>
      <c r="G382" s="155">
        <v>1777.3235000000004</v>
      </c>
      <c r="H382" s="155">
        <v>11.108271875000003</v>
      </c>
      <c r="I382" s="155">
        <v>63.761617606951575</v>
      </c>
      <c r="J382" s="155">
        <v>1600</v>
      </c>
      <c r="K382" s="155">
        <v>210000</v>
      </c>
      <c r="L382" s="155">
        <v>1312.5</v>
      </c>
      <c r="M382" s="155">
        <v>268.64439566228572</v>
      </c>
      <c r="N382" s="156">
        <v>18</v>
      </c>
      <c r="O382" s="156">
        <v>498</v>
      </c>
      <c r="P382" s="156">
        <v>3.1124999999999998</v>
      </c>
      <c r="Q382" s="156">
        <v>4.7925354694999491</v>
      </c>
      <c r="R382" s="158">
        <v>0.60476190476190472</v>
      </c>
      <c r="S382" s="158">
        <v>15</v>
      </c>
      <c r="T382" s="158">
        <v>549</v>
      </c>
      <c r="U382" s="158">
        <v>3.4312499999999999</v>
      </c>
      <c r="V382" s="158">
        <v>4.6603126666505323</v>
      </c>
      <c r="W382" s="158">
        <v>0.56428571428571428</v>
      </c>
      <c r="X382" s="158">
        <v>1.1690476190476189</v>
      </c>
      <c r="Y382" s="159">
        <v>24</v>
      </c>
      <c r="Z382" s="159">
        <v>70</v>
      </c>
      <c r="AA382" s="159">
        <v>66</v>
      </c>
      <c r="AB382" s="159">
        <v>87</v>
      </c>
      <c r="AC382" s="159">
        <v>73</v>
      </c>
      <c r="AD382" s="157">
        <v>21</v>
      </c>
    </row>
    <row r="383" spans="1:30" s="154" customFormat="1" ht="11.35">
      <c r="A383" s="152">
        <v>370</v>
      </c>
      <c r="B383" s="152">
        <v>6</v>
      </c>
      <c r="C383" s="152">
        <v>45</v>
      </c>
      <c r="D383" s="153">
        <v>0.28125</v>
      </c>
      <c r="E383" s="153">
        <v>1.0531287616807572</v>
      </c>
      <c r="F383" s="155">
        <v>535.42800000000011</v>
      </c>
      <c r="G383" s="155">
        <v>1897.7948000000006</v>
      </c>
      <c r="H383" s="155">
        <v>11.861217500000004</v>
      </c>
      <c r="I383" s="155">
        <v>66.799382580128395</v>
      </c>
      <c r="J383" s="155">
        <v>1600</v>
      </c>
      <c r="K383" s="155">
        <v>202350</v>
      </c>
      <c r="L383" s="155">
        <v>1264.6875</v>
      </c>
      <c r="M383" s="155">
        <v>270.19657850856635</v>
      </c>
      <c r="N383" s="156">
        <v>18</v>
      </c>
      <c r="O383" s="156">
        <v>489</v>
      </c>
      <c r="P383" s="156">
        <v>3.0562499999999999</v>
      </c>
      <c r="Q383" s="156">
        <v>4.569858694813882</v>
      </c>
      <c r="R383" s="158">
        <v>0.58942065491183881</v>
      </c>
      <c r="S383" s="158">
        <v>21</v>
      </c>
      <c r="T383" s="158">
        <v>516</v>
      </c>
      <c r="U383" s="158">
        <v>3.2250000000000001</v>
      </c>
      <c r="V383" s="158">
        <v>4.8472906262255764</v>
      </c>
      <c r="W383" s="158">
        <v>0.56675062972292201</v>
      </c>
      <c r="X383" s="158">
        <v>1.1561712846347607</v>
      </c>
      <c r="Y383" s="159">
        <v>31</v>
      </c>
      <c r="Z383" s="159">
        <v>76</v>
      </c>
      <c r="AA383" s="159">
        <v>53</v>
      </c>
      <c r="AB383" s="159">
        <v>61</v>
      </c>
      <c r="AC383" s="159">
        <v>99</v>
      </c>
      <c r="AD383" s="157">
        <v>19.850000000000001</v>
      </c>
    </row>
    <row r="384" spans="1:30" s="154" customFormat="1" ht="11.35">
      <c r="A384" s="152">
        <v>371</v>
      </c>
      <c r="B384" s="152">
        <v>12</v>
      </c>
      <c r="C384" s="152">
        <v>78</v>
      </c>
      <c r="D384" s="153">
        <v>0.48749999999999999</v>
      </c>
      <c r="E384" s="153">
        <v>1.6096700704955214</v>
      </c>
      <c r="F384" s="155">
        <v>535.42800000000011</v>
      </c>
      <c r="G384" s="155">
        <v>1887.3837000000008</v>
      </c>
      <c r="H384" s="155">
        <v>11.796148125000006</v>
      </c>
      <c r="I384" s="155">
        <v>62.561654716894843</v>
      </c>
      <c r="J384" s="155">
        <v>1600</v>
      </c>
      <c r="K384" s="155">
        <v>198250</v>
      </c>
      <c r="L384" s="155">
        <v>1239.0625</v>
      </c>
      <c r="M384" s="155">
        <v>274.35870766516251</v>
      </c>
      <c r="N384" s="156">
        <v>15</v>
      </c>
      <c r="O384" s="156">
        <v>480</v>
      </c>
      <c r="P384" s="156">
        <v>3</v>
      </c>
      <c r="Q384" s="156">
        <v>4.5763955496017923</v>
      </c>
      <c r="R384" s="158">
        <v>0.59595959595959602</v>
      </c>
      <c r="S384" s="158">
        <v>18</v>
      </c>
      <c r="T384" s="158">
        <v>492</v>
      </c>
      <c r="U384" s="158">
        <v>3.0750000000000002</v>
      </c>
      <c r="V384" s="158">
        <v>4.5757770759791834</v>
      </c>
      <c r="W384" s="158">
        <v>0.58585858585858586</v>
      </c>
      <c r="X384" s="158">
        <v>1.1818181818181819</v>
      </c>
      <c r="Y384" s="159">
        <v>37</v>
      </c>
      <c r="Z384" s="159">
        <v>75</v>
      </c>
      <c r="AA384" s="159">
        <v>48</v>
      </c>
      <c r="AB384" s="159">
        <v>73</v>
      </c>
      <c r="AC384" s="159">
        <v>87</v>
      </c>
      <c r="AD384" s="157">
        <v>19.8</v>
      </c>
    </row>
    <row r="385" spans="1:30" s="154" customFormat="1" ht="11.35">
      <c r="A385" s="152">
        <v>372</v>
      </c>
      <c r="B385" s="152">
        <v>12</v>
      </c>
      <c r="C385" s="152">
        <v>129</v>
      </c>
      <c r="D385" s="153">
        <v>0.80625000000000002</v>
      </c>
      <c r="E385" s="153">
        <v>2.2750958926503992</v>
      </c>
      <c r="F385" s="155">
        <v>803.14200000000017</v>
      </c>
      <c r="G385" s="155">
        <v>3514.4899000000005</v>
      </c>
      <c r="H385" s="155">
        <v>21.965561875000002</v>
      </c>
      <c r="I385" s="155">
        <v>93.959483390417816</v>
      </c>
      <c r="J385" s="155">
        <v>1600</v>
      </c>
      <c r="K385" s="155">
        <v>202600</v>
      </c>
      <c r="L385" s="155">
        <v>1266.25</v>
      </c>
      <c r="M385" s="155">
        <v>285.80406271456491</v>
      </c>
      <c r="N385" s="156">
        <v>15</v>
      </c>
      <c r="O385" s="156">
        <v>453</v>
      </c>
      <c r="P385" s="156">
        <v>2.8312499999999998</v>
      </c>
      <c r="Q385" s="156">
        <v>4.6041024569357996</v>
      </c>
      <c r="R385" s="158">
        <v>0.6167512690355329</v>
      </c>
      <c r="S385" s="158">
        <v>18</v>
      </c>
      <c r="T385" s="158">
        <v>501</v>
      </c>
      <c r="U385" s="158">
        <v>3.1312500000000001</v>
      </c>
      <c r="V385" s="158">
        <v>4.8332208293130643</v>
      </c>
      <c r="W385" s="158">
        <v>0.57614213197969544</v>
      </c>
      <c r="X385" s="158">
        <v>1.1928934010152283</v>
      </c>
      <c r="Y385" s="159">
        <v>36</v>
      </c>
      <c r="Z385" s="159">
        <v>66</v>
      </c>
      <c r="AA385" s="159">
        <v>58</v>
      </c>
      <c r="AB385" s="159">
        <v>74</v>
      </c>
      <c r="AC385" s="159">
        <v>86</v>
      </c>
      <c r="AD385" s="157">
        <v>19.7</v>
      </c>
    </row>
    <row r="386" spans="1:30" s="154" customFormat="1" ht="11.35">
      <c r="A386" s="152">
        <v>373</v>
      </c>
      <c r="B386" s="152">
        <v>6</v>
      </c>
      <c r="C386" s="152">
        <v>54</v>
      </c>
      <c r="D386" s="153">
        <v>0.33750000000000002</v>
      </c>
      <c r="E386" s="153">
        <v>1.1152882696990505</v>
      </c>
      <c r="F386" s="155">
        <v>267.71400000000006</v>
      </c>
      <c r="G386" s="155">
        <v>1488.7873000000002</v>
      </c>
      <c r="H386" s="155">
        <v>9.3049206250000012</v>
      </c>
      <c r="I386" s="155">
        <v>43.100641914246921</v>
      </c>
      <c r="J386" s="155">
        <v>1600</v>
      </c>
      <c r="K386" s="155">
        <v>198350</v>
      </c>
      <c r="L386" s="155">
        <v>1239.6875</v>
      </c>
      <c r="M386" s="155">
        <v>280.67175007347674</v>
      </c>
      <c r="N386" s="156">
        <v>18</v>
      </c>
      <c r="O386" s="156">
        <v>492</v>
      </c>
      <c r="P386" s="156">
        <v>3.0750000000000002</v>
      </c>
      <c r="Q386" s="156">
        <v>4.6978517772227253</v>
      </c>
      <c r="R386" s="158">
        <v>0.60000000000000009</v>
      </c>
      <c r="S386" s="158">
        <v>18</v>
      </c>
      <c r="T386" s="158">
        <v>576</v>
      </c>
      <c r="U386" s="158">
        <v>3.6</v>
      </c>
      <c r="V386" s="158">
        <v>5.2102945992833023</v>
      </c>
      <c r="W386" s="158">
        <v>0.53170731707317076</v>
      </c>
      <c r="X386" s="158">
        <v>1.1317073170731708</v>
      </c>
      <c r="Y386" s="159">
        <v>39</v>
      </c>
      <c r="Z386" s="159">
        <v>71</v>
      </c>
      <c r="AA386" s="159">
        <v>50</v>
      </c>
      <c r="AB386" s="159">
        <v>82</v>
      </c>
      <c r="AC386" s="159">
        <v>78</v>
      </c>
      <c r="AD386" s="157">
        <v>20.5</v>
      </c>
    </row>
    <row r="387" spans="1:30" s="154" customFormat="1" ht="11.35">
      <c r="A387" s="152">
        <v>374</v>
      </c>
      <c r="B387" s="152">
        <v>9</v>
      </c>
      <c r="C387" s="152">
        <v>75</v>
      </c>
      <c r="D387" s="153">
        <v>0.46875</v>
      </c>
      <c r="E387" s="153">
        <v>1.5251430492759417</v>
      </c>
      <c r="F387" s="155">
        <v>803.14200000000017</v>
      </c>
      <c r="G387" s="155">
        <v>1838.3028000000002</v>
      </c>
      <c r="H387" s="155">
        <v>11.489392500000001</v>
      </c>
      <c r="I387" s="155">
        <v>70.969188077635579</v>
      </c>
      <c r="J387" s="155">
        <v>1600</v>
      </c>
      <c r="K387" s="155">
        <v>204450</v>
      </c>
      <c r="L387" s="155">
        <v>1277.8125</v>
      </c>
      <c r="M387" s="155">
        <v>282.32786122948454</v>
      </c>
      <c r="N387" s="156">
        <v>18</v>
      </c>
      <c r="O387" s="156">
        <v>567</v>
      </c>
      <c r="P387" s="156">
        <v>3.5437500000000002</v>
      </c>
      <c r="Q387" s="156">
        <v>4.9777452840826983</v>
      </c>
      <c r="R387" s="158">
        <v>0.55000000000000004</v>
      </c>
      <c r="S387" s="158">
        <v>18</v>
      </c>
      <c r="T387" s="158">
        <v>579</v>
      </c>
      <c r="U387" s="158">
        <v>3.6187499999999999</v>
      </c>
      <c r="V387" s="158">
        <v>5.1808450720299826</v>
      </c>
      <c r="W387" s="158">
        <v>0.54047619047619044</v>
      </c>
      <c r="X387" s="158">
        <v>1.0904761904761906</v>
      </c>
      <c r="Y387" s="159">
        <v>33</v>
      </c>
      <c r="Z387" s="159">
        <v>67</v>
      </c>
      <c r="AA387" s="159">
        <v>60</v>
      </c>
      <c r="AB387" s="159">
        <v>81</v>
      </c>
      <c r="AC387" s="159">
        <v>79</v>
      </c>
      <c r="AD387" s="157">
        <v>21</v>
      </c>
    </row>
    <row r="388" spans="1:30" s="154" customFormat="1" ht="11.35">
      <c r="A388" s="152">
        <v>375</v>
      </c>
      <c r="B388" s="152">
        <v>6</v>
      </c>
      <c r="C388" s="152">
        <v>15</v>
      </c>
      <c r="D388" s="153">
        <v>9.375E-2</v>
      </c>
      <c r="E388" s="153">
        <v>0.70752358451256547</v>
      </c>
      <c r="F388" s="155">
        <v>267.71400000000006</v>
      </c>
      <c r="G388" s="155">
        <v>404.54560000000009</v>
      </c>
      <c r="H388" s="155">
        <v>2.5284100000000005</v>
      </c>
      <c r="I388" s="155">
        <v>22.553430627837521</v>
      </c>
      <c r="J388" s="155">
        <v>1600</v>
      </c>
      <c r="K388" s="155">
        <v>200300</v>
      </c>
      <c r="L388" s="155">
        <v>1251.875</v>
      </c>
      <c r="M388" s="155">
        <v>260.19389842937176</v>
      </c>
      <c r="N388" s="156">
        <v>15</v>
      </c>
      <c r="O388" s="156">
        <v>516</v>
      </c>
      <c r="P388" s="156">
        <v>3.2250000000000001</v>
      </c>
      <c r="Q388" s="156">
        <v>4.3681955170838798</v>
      </c>
      <c r="R388" s="158">
        <v>0.59144893111638963</v>
      </c>
      <c r="S388" s="158">
        <v>18</v>
      </c>
      <c r="T388" s="158">
        <v>570</v>
      </c>
      <c r="U388" s="158">
        <v>3.5625</v>
      </c>
      <c r="V388" s="158">
        <v>4.7842607520280733</v>
      </c>
      <c r="W388" s="158">
        <v>0.54869358669833734</v>
      </c>
      <c r="X388" s="158">
        <v>1.1401425178147271</v>
      </c>
      <c r="Y388" s="159">
        <v>30</v>
      </c>
      <c r="Z388" s="159">
        <v>83</v>
      </c>
      <c r="AA388" s="159">
        <v>47</v>
      </c>
      <c r="AB388" s="159">
        <v>82</v>
      </c>
      <c r="AC388" s="159">
        <v>78</v>
      </c>
      <c r="AD388" s="157">
        <v>21.05</v>
      </c>
    </row>
    <row r="389" spans="1:30" s="154" customFormat="1" ht="11.35">
      <c r="A389" s="152">
        <v>376</v>
      </c>
      <c r="B389" s="152">
        <v>6</v>
      </c>
      <c r="C389" s="152">
        <v>24</v>
      </c>
      <c r="D389" s="153">
        <v>0.15</v>
      </c>
      <c r="E389" s="153">
        <v>0.73715414020074144</v>
      </c>
      <c r="F389" s="155">
        <v>267.71400000000006</v>
      </c>
      <c r="G389" s="155">
        <v>713.90400000000011</v>
      </c>
      <c r="H389" s="155">
        <v>4.4619000000000009</v>
      </c>
      <c r="I389" s="155">
        <v>30.687100581885666</v>
      </c>
      <c r="J389" s="155">
        <v>1600</v>
      </c>
      <c r="K389" s="155">
        <v>204050</v>
      </c>
      <c r="L389" s="155">
        <v>1275.3125</v>
      </c>
      <c r="M389" s="155">
        <v>256.67178433597616</v>
      </c>
      <c r="N389" s="156">
        <v>18</v>
      </c>
      <c r="O389" s="156">
        <v>528</v>
      </c>
      <c r="P389" s="156">
        <v>3.3</v>
      </c>
      <c r="Q389" s="156">
        <v>4.5912139225937691</v>
      </c>
      <c r="R389" s="158">
        <v>0.57384987893462458</v>
      </c>
      <c r="S389" s="158">
        <v>18</v>
      </c>
      <c r="T389" s="158">
        <v>567</v>
      </c>
      <c r="U389" s="158">
        <v>3.5437500000000002</v>
      </c>
      <c r="V389" s="158">
        <v>4.9435134744125167</v>
      </c>
      <c r="W389" s="158">
        <v>0.5423728813559322</v>
      </c>
      <c r="X389" s="158">
        <v>1.1162227602905568</v>
      </c>
      <c r="Y389" s="159">
        <v>25</v>
      </c>
      <c r="Z389" s="159">
        <v>83</v>
      </c>
      <c r="AA389" s="159">
        <v>52</v>
      </c>
      <c r="AB389" s="159">
        <v>77</v>
      </c>
      <c r="AC389" s="159">
        <v>83</v>
      </c>
      <c r="AD389" s="157">
        <v>20.65</v>
      </c>
    </row>
    <row r="390" spans="1:30" s="154" customFormat="1" ht="11.35">
      <c r="A390" s="152">
        <v>377</v>
      </c>
      <c r="B390" s="152">
        <v>9</v>
      </c>
      <c r="C390" s="152">
        <v>54</v>
      </c>
      <c r="D390" s="153">
        <v>0.33750000000000002</v>
      </c>
      <c r="E390" s="153">
        <v>1.2583682156021487</v>
      </c>
      <c r="F390" s="155">
        <v>267.71400000000006</v>
      </c>
      <c r="G390" s="155">
        <v>1578.0253000000005</v>
      </c>
      <c r="H390" s="155">
        <v>9.8626581250000029</v>
      </c>
      <c r="I390" s="155">
        <v>45.594452206394507</v>
      </c>
      <c r="J390" s="155">
        <v>1600</v>
      </c>
      <c r="K390" s="155">
        <v>203350</v>
      </c>
      <c r="L390" s="155">
        <v>1270.9375</v>
      </c>
      <c r="M390" s="155">
        <v>285.08367275538268</v>
      </c>
      <c r="N390" s="156">
        <v>15</v>
      </c>
      <c r="O390" s="156">
        <v>495</v>
      </c>
      <c r="P390" s="156">
        <v>3.09375</v>
      </c>
      <c r="Q390" s="156">
        <v>4.5443957814948206</v>
      </c>
      <c r="R390" s="158">
        <v>0.59057071960297769</v>
      </c>
      <c r="S390" s="158">
        <v>18</v>
      </c>
      <c r="T390" s="158">
        <v>528</v>
      </c>
      <c r="U390" s="158">
        <v>3.3</v>
      </c>
      <c r="V390" s="158">
        <v>4.7725630944562729</v>
      </c>
      <c r="W390" s="158">
        <v>0.56327543424317617</v>
      </c>
      <c r="X390" s="158">
        <v>1.1538461538461537</v>
      </c>
      <c r="Y390" s="159">
        <v>35</v>
      </c>
      <c r="Z390" s="159">
        <v>66</v>
      </c>
      <c r="AA390" s="159">
        <v>59</v>
      </c>
      <c r="AB390" s="159">
        <v>85</v>
      </c>
      <c r="AC390" s="159">
        <v>75</v>
      </c>
      <c r="AD390" s="157">
        <v>20.149999999999999</v>
      </c>
    </row>
    <row r="391" spans="1:30" s="154" customFormat="1" ht="11.35">
      <c r="A391" s="152">
        <v>378</v>
      </c>
      <c r="B391" s="152">
        <v>9</v>
      </c>
      <c r="C391" s="152">
        <v>93</v>
      </c>
      <c r="D391" s="153">
        <v>0.58125000000000004</v>
      </c>
      <c r="E391" s="153">
        <v>1.7643281365961678</v>
      </c>
      <c r="F391" s="155">
        <v>535.42800000000011</v>
      </c>
      <c r="G391" s="155">
        <v>1936.4646000000002</v>
      </c>
      <c r="H391" s="155">
        <v>12.102903750000001</v>
      </c>
      <c r="I391" s="155">
        <v>55.008097693741995</v>
      </c>
      <c r="J391" s="155">
        <v>1600</v>
      </c>
      <c r="K391" s="155">
        <v>205450</v>
      </c>
      <c r="L391" s="155">
        <v>1284.0625</v>
      </c>
      <c r="M391" s="155">
        <v>273.13529459032458</v>
      </c>
      <c r="N391" s="156">
        <v>15</v>
      </c>
      <c r="O391" s="156">
        <v>408</v>
      </c>
      <c r="P391" s="156">
        <v>2.5499999999999998</v>
      </c>
      <c r="Q391" s="156">
        <v>4.1235632146125347</v>
      </c>
      <c r="R391" s="158">
        <v>0.64583333333333326</v>
      </c>
      <c r="S391" s="158">
        <v>18</v>
      </c>
      <c r="T391" s="158">
        <v>447</v>
      </c>
      <c r="U391" s="158">
        <v>2.7937500000000002</v>
      </c>
      <c r="V391" s="158">
        <v>4.1770515239774415</v>
      </c>
      <c r="W391" s="158">
        <v>0.61197916666666674</v>
      </c>
      <c r="X391" s="158">
        <v>1.2578125</v>
      </c>
      <c r="Y391" s="159">
        <v>29</v>
      </c>
      <c r="Z391" s="159">
        <v>72</v>
      </c>
      <c r="AA391" s="159">
        <v>59</v>
      </c>
      <c r="AB391" s="159">
        <v>96</v>
      </c>
      <c r="AC391" s="159">
        <v>64</v>
      </c>
      <c r="AD391" s="157">
        <v>19.2</v>
      </c>
    </row>
    <row r="392" spans="1:30" s="154" customFormat="1" ht="11.35">
      <c r="A392" s="152">
        <v>379</v>
      </c>
      <c r="B392" s="152">
        <v>6</v>
      </c>
      <c r="C392" s="152">
        <v>24</v>
      </c>
      <c r="D392" s="153">
        <v>0.15</v>
      </c>
      <c r="E392" s="153">
        <v>0.81031091167829261</v>
      </c>
      <c r="F392" s="155">
        <v>535.42800000000011</v>
      </c>
      <c r="G392" s="155">
        <v>727.28970000000015</v>
      </c>
      <c r="H392" s="155">
        <v>4.5455606250000011</v>
      </c>
      <c r="I392" s="155">
        <v>43.042501004978028</v>
      </c>
      <c r="J392" s="155">
        <v>1600</v>
      </c>
      <c r="K392" s="155">
        <v>200800</v>
      </c>
      <c r="L392" s="155">
        <v>1255</v>
      </c>
      <c r="M392" s="155">
        <v>291.77401438733045</v>
      </c>
      <c r="N392" s="156">
        <v>18</v>
      </c>
      <c r="O392" s="156">
        <v>492</v>
      </c>
      <c r="P392" s="156">
        <v>3.0750000000000002</v>
      </c>
      <c r="Q392" s="156">
        <v>4.4757206650659196</v>
      </c>
      <c r="R392" s="158">
        <v>0.59803921568627449</v>
      </c>
      <c r="S392" s="158">
        <v>21</v>
      </c>
      <c r="T392" s="158">
        <v>576</v>
      </c>
      <c r="U392" s="158">
        <v>3.6</v>
      </c>
      <c r="V392" s="158">
        <v>4.8850947732256156</v>
      </c>
      <c r="W392" s="158">
        <v>0.52941176470588236</v>
      </c>
      <c r="X392" s="158">
        <v>1.1274509803921569</v>
      </c>
      <c r="Y392" s="159">
        <v>40</v>
      </c>
      <c r="Z392" s="159">
        <v>63</v>
      </c>
      <c r="AA392" s="159">
        <v>57</v>
      </c>
      <c r="AB392" s="159">
        <v>84</v>
      </c>
      <c r="AC392" s="159">
        <v>76</v>
      </c>
      <c r="AD392" s="157">
        <v>20.399999999999999</v>
      </c>
    </row>
    <row r="393" spans="1:30" s="154" customFormat="1" ht="11.35">
      <c r="A393" s="152">
        <v>380</v>
      </c>
      <c r="B393" s="152">
        <v>6</v>
      </c>
      <c r="C393" s="152">
        <v>48</v>
      </c>
      <c r="D393" s="153">
        <v>0.3</v>
      </c>
      <c r="E393" s="153">
        <v>1.1260215487733292</v>
      </c>
      <c r="F393" s="155">
        <v>65.441200000000009</v>
      </c>
      <c r="G393" s="155">
        <v>243.91720000000004</v>
      </c>
      <c r="H393" s="155">
        <v>1.5244825000000002</v>
      </c>
      <c r="I393" s="155">
        <v>7.7416373348176668</v>
      </c>
      <c r="J393" s="155">
        <v>1600</v>
      </c>
      <c r="K393" s="155">
        <v>199150</v>
      </c>
      <c r="L393" s="155">
        <v>1244.6875</v>
      </c>
      <c r="M393" s="155">
        <v>283.48665154425453</v>
      </c>
      <c r="N393" s="156">
        <v>15</v>
      </c>
      <c r="O393" s="156">
        <v>435</v>
      </c>
      <c r="P393" s="156">
        <v>2.71875</v>
      </c>
      <c r="Q393" s="156">
        <v>4.1590575175106999</v>
      </c>
      <c r="R393" s="158">
        <v>0.63659147869674182</v>
      </c>
      <c r="S393" s="158">
        <v>18</v>
      </c>
      <c r="T393" s="158">
        <v>504</v>
      </c>
      <c r="U393" s="158">
        <v>3.15</v>
      </c>
      <c r="V393" s="158">
        <v>4.5862797847657468</v>
      </c>
      <c r="W393" s="158">
        <v>0.57894736842105254</v>
      </c>
      <c r="X393" s="158">
        <v>1.2155388471177944</v>
      </c>
      <c r="Y393" s="159">
        <v>39</v>
      </c>
      <c r="Z393" s="159">
        <v>69</v>
      </c>
      <c r="AA393" s="159">
        <v>52</v>
      </c>
      <c r="AB393" s="159">
        <v>80</v>
      </c>
      <c r="AC393" s="159">
        <v>80</v>
      </c>
      <c r="AD393" s="157">
        <v>19.95</v>
      </c>
    </row>
    <row r="394" spans="1:30" s="154" customFormat="1" ht="11.35">
      <c r="A394" s="152">
        <v>381</v>
      </c>
      <c r="B394" s="152">
        <v>6</v>
      </c>
      <c r="C394" s="152">
        <v>36</v>
      </c>
      <c r="D394" s="153">
        <v>0.22500000000000001</v>
      </c>
      <c r="E394" s="153">
        <v>0.92450904870210737</v>
      </c>
      <c r="F394" s="155">
        <v>130.88240000000002</v>
      </c>
      <c r="G394" s="155">
        <v>493.78360000000015</v>
      </c>
      <c r="H394" s="155">
        <v>3.0861475000000009</v>
      </c>
      <c r="I394" s="155">
        <v>14.52617563446292</v>
      </c>
      <c r="J394" s="155">
        <v>1600</v>
      </c>
      <c r="K394" s="155">
        <v>200900</v>
      </c>
      <c r="L394" s="155">
        <v>1255.625</v>
      </c>
      <c r="M394" s="155">
        <v>274.60592118467787</v>
      </c>
      <c r="N394" s="156">
        <v>18</v>
      </c>
      <c r="O394" s="156">
        <v>501</v>
      </c>
      <c r="P394" s="156">
        <v>3.1312500000000001</v>
      </c>
      <c r="Q394" s="156">
        <v>4.5434615055957268</v>
      </c>
      <c r="R394" s="158">
        <v>0.58457711442786076</v>
      </c>
      <c r="S394" s="158">
        <v>15</v>
      </c>
      <c r="T394" s="158">
        <v>552</v>
      </c>
      <c r="U394" s="158">
        <v>3.45</v>
      </c>
      <c r="V394" s="158">
        <v>4.6645997219523281</v>
      </c>
      <c r="W394" s="158">
        <v>0.54228855721393043</v>
      </c>
      <c r="X394" s="158">
        <v>1.1268656716417911</v>
      </c>
      <c r="Y394" s="159">
        <v>34</v>
      </c>
      <c r="Z394" s="159">
        <v>74</v>
      </c>
      <c r="AA394" s="159">
        <v>52</v>
      </c>
      <c r="AB394" s="159">
        <v>80</v>
      </c>
      <c r="AC394" s="159">
        <v>80</v>
      </c>
      <c r="AD394" s="157">
        <v>20.100000000000001</v>
      </c>
    </row>
    <row r="395" spans="1:30" s="154" customFormat="1" ht="11.35">
      <c r="A395" s="152">
        <v>382</v>
      </c>
      <c r="B395" s="152">
        <v>9</v>
      </c>
      <c r="C395" s="152">
        <v>96</v>
      </c>
      <c r="D395" s="153">
        <v>0.6</v>
      </c>
      <c r="E395" s="153">
        <v>1.7740264404232409</v>
      </c>
      <c r="F395" s="155">
        <v>267.71400000000006</v>
      </c>
      <c r="G395" s="155">
        <v>1383.1890000000001</v>
      </c>
      <c r="H395" s="155">
        <v>8.6449312500000008</v>
      </c>
      <c r="I395" s="155">
        <v>34.602436408834642</v>
      </c>
      <c r="J395" s="155">
        <v>1600</v>
      </c>
      <c r="K395" s="155">
        <v>205350</v>
      </c>
      <c r="L395" s="155">
        <v>1283.4375</v>
      </c>
      <c r="M395" s="155">
        <v>266.74852566302258</v>
      </c>
      <c r="N395" s="156">
        <v>18</v>
      </c>
      <c r="O395" s="156">
        <v>453</v>
      </c>
      <c r="P395" s="156">
        <v>2.8312499999999998</v>
      </c>
      <c r="Q395" s="156">
        <v>4.4668194965875143</v>
      </c>
      <c r="R395" s="158">
        <v>0.62437810945273631</v>
      </c>
      <c r="S395" s="158">
        <v>18</v>
      </c>
      <c r="T395" s="158">
        <v>498</v>
      </c>
      <c r="U395" s="158">
        <v>3.1124999999999998</v>
      </c>
      <c r="V395" s="158">
        <v>4.5996821055044785</v>
      </c>
      <c r="W395" s="158">
        <v>0.58706467661691542</v>
      </c>
      <c r="X395" s="158">
        <v>1.2114427860696517</v>
      </c>
      <c r="Y395" s="159">
        <v>27</v>
      </c>
      <c r="Z395" s="159">
        <v>76</v>
      </c>
      <c r="AA395" s="159">
        <v>57</v>
      </c>
      <c r="AB395" s="159">
        <v>73</v>
      </c>
      <c r="AC395" s="159">
        <v>87</v>
      </c>
      <c r="AD395" s="157">
        <v>20.100000000000001</v>
      </c>
    </row>
    <row r="396" spans="1:30" s="154" customFormat="1" ht="11.35">
      <c r="A396" s="152">
        <v>383</v>
      </c>
      <c r="B396" s="152">
        <v>12</v>
      </c>
      <c r="C396" s="152">
        <v>105</v>
      </c>
      <c r="D396" s="153">
        <v>0.65625</v>
      </c>
      <c r="E396" s="153">
        <v>2.0651248306186569</v>
      </c>
      <c r="F396" s="155">
        <v>1070.8560000000002</v>
      </c>
      <c r="G396" s="155">
        <v>4038.0195000000008</v>
      </c>
      <c r="H396" s="155">
        <v>25.237621875000006</v>
      </c>
      <c r="I396" s="155">
        <v>123.2353009227897</v>
      </c>
      <c r="J396" s="155">
        <v>1600</v>
      </c>
      <c r="K396" s="155">
        <v>206100</v>
      </c>
      <c r="L396" s="155">
        <v>1288.125</v>
      </c>
      <c r="M396" s="155">
        <v>265.67154142762132</v>
      </c>
      <c r="N396" s="156">
        <v>15</v>
      </c>
      <c r="O396" s="156">
        <v>429</v>
      </c>
      <c r="P396" s="156">
        <v>2.6812499999999999</v>
      </c>
      <c r="Q396" s="156">
        <v>4.3166663631286166</v>
      </c>
      <c r="R396" s="158">
        <v>0.6295336787564767</v>
      </c>
      <c r="S396" s="158">
        <v>18</v>
      </c>
      <c r="T396" s="158">
        <v>465</v>
      </c>
      <c r="U396" s="158">
        <v>2.90625</v>
      </c>
      <c r="V396" s="158">
        <v>4.5319229331154904</v>
      </c>
      <c r="W396" s="158">
        <v>0.5984455958549223</v>
      </c>
      <c r="X396" s="158">
        <v>1.2279792746113989</v>
      </c>
      <c r="Y396" s="159">
        <v>26</v>
      </c>
      <c r="Z396" s="159">
        <v>76</v>
      </c>
      <c r="AA396" s="159">
        <v>58</v>
      </c>
      <c r="AB396" s="159">
        <v>83</v>
      </c>
      <c r="AC396" s="159">
        <v>77</v>
      </c>
      <c r="AD396" s="157">
        <v>19.3</v>
      </c>
    </row>
    <row r="397" spans="1:30" s="154" customFormat="1" ht="11.35">
      <c r="A397" s="152">
        <v>384</v>
      </c>
      <c r="B397" s="152">
        <v>9</v>
      </c>
      <c r="C397" s="152">
        <v>78</v>
      </c>
      <c r="D397" s="153">
        <v>0.48749999999999999</v>
      </c>
      <c r="E397" s="153">
        <v>1.5004716239701512</v>
      </c>
      <c r="F397" s="155">
        <v>803.14200000000017</v>
      </c>
      <c r="G397" s="155">
        <v>2333.5737000000004</v>
      </c>
      <c r="H397" s="155">
        <v>14.584835625000002</v>
      </c>
      <c r="I397" s="155">
        <v>80.299387453305158</v>
      </c>
      <c r="J397" s="155">
        <v>1600</v>
      </c>
      <c r="K397" s="155">
        <v>206100</v>
      </c>
      <c r="L397" s="155">
        <v>1288.125</v>
      </c>
      <c r="M397" s="155">
        <v>265.67154142762132</v>
      </c>
      <c r="N397" s="156">
        <v>18</v>
      </c>
      <c r="O397" s="156">
        <v>489</v>
      </c>
      <c r="P397" s="156">
        <v>3.0562499999999999</v>
      </c>
      <c r="Q397" s="156">
        <v>4.5200418473601314</v>
      </c>
      <c r="R397" s="158">
        <v>0.60532687651331718</v>
      </c>
      <c r="S397" s="158">
        <v>24</v>
      </c>
      <c r="T397" s="158">
        <v>561</v>
      </c>
      <c r="U397" s="158">
        <v>3.5062500000000001</v>
      </c>
      <c r="V397" s="158">
        <v>5.0382148118719634</v>
      </c>
      <c r="W397" s="158">
        <v>0.54721549636803868</v>
      </c>
      <c r="X397" s="158">
        <v>1.152542372881356</v>
      </c>
      <c r="Y397" s="159">
        <v>26</v>
      </c>
      <c r="Z397" s="159">
        <v>76</v>
      </c>
      <c r="AA397" s="159">
        <v>58</v>
      </c>
      <c r="AB397" s="159">
        <v>83</v>
      </c>
      <c r="AC397" s="159">
        <v>77</v>
      </c>
      <c r="AD397" s="157">
        <v>20.65</v>
      </c>
    </row>
    <row r="398" spans="1:30" s="154" customFormat="1" ht="11.35">
      <c r="A398" s="152">
        <v>385</v>
      </c>
      <c r="B398" s="152">
        <v>12</v>
      </c>
      <c r="C398" s="152">
        <v>159</v>
      </c>
      <c r="D398" s="153">
        <v>0.99375000000000002</v>
      </c>
      <c r="E398" s="153">
        <v>2.4430542668846709</v>
      </c>
      <c r="F398" s="155">
        <v>803.14200000000017</v>
      </c>
      <c r="G398" s="155">
        <v>3993.4005000000011</v>
      </c>
      <c r="H398" s="155">
        <v>24.958753125000008</v>
      </c>
      <c r="I398" s="155">
        <v>84.288972525736682</v>
      </c>
      <c r="J398" s="155">
        <v>1600</v>
      </c>
      <c r="K398" s="155">
        <v>209350</v>
      </c>
      <c r="L398" s="155">
        <v>1308.4375</v>
      </c>
      <c r="M398" s="155">
        <v>276.38853992161108</v>
      </c>
      <c r="N398" s="156">
        <v>15</v>
      </c>
      <c r="O398" s="156">
        <v>357</v>
      </c>
      <c r="P398" s="156">
        <v>2.2312500000000002</v>
      </c>
      <c r="Q398" s="156">
        <v>3.9129230737559966</v>
      </c>
      <c r="R398" s="158">
        <v>0.6835106382978724</v>
      </c>
      <c r="S398" s="158">
        <v>18</v>
      </c>
      <c r="T398" s="158">
        <v>441</v>
      </c>
      <c r="U398" s="158">
        <v>2.7562500000000001</v>
      </c>
      <c r="V398" s="158">
        <v>4.513776083092945</v>
      </c>
      <c r="W398" s="158">
        <v>0.60904255319148937</v>
      </c>
      <c r="X398" s="158">
        <v>1.2925531914893618</v>
      </c>
      <c r="Y398" s="159">
        <v>27</v>
      </c>
      <c r="Z398" s="159">
        <v>66</v>
      </c>
      <c r="AA398" s="159">
        <v>67</v>
      </c>
      <c r="AB398" s="159">
        <v>80</v>
      </c>
      <c r="AC398" s="159">
        <v>80</v>
      </c>
      <c r="AD398" s="157">
        <v>18.8</v>
      </c>
    </row>
    <row r="399" spans="1:30" s="154" customFormat="1" ht="11.35">
      <c r="A399" s="152">
        <v>386</v>
      </c>
      <c r="B399" s="152">
        <v>6</v>
      </c>
      <c r="C399" s="152">
        <v>12</v>
      </c>
      <c r="D399" s="153">
        <v>7.4999999999999997E-2</v>
      </c>
      <c r="E399" s="153">
        <v>0.5778946825771486</v>
      </c>
      <c r="F399" s="155">
        <v>130.88240000000002</v>
      </c>
      <c r="G399" s="155">
        <v>199.29820000000001</v>
      </c>
      <c r="H399" s="155">
        <v>1.24561375</v>
      </c>
      <c r="I399" s="155">
        <v>11.057055262878569</v>
      </c>
      <c r="J399" s="155">
        <v>1600</v>
      </c>
      <c r="K399" s="155">
        <v>203600</v>
      </c>
      <c r="L399" s="155">
        <v>1272.5</v>
      </c>
      <c r="M399" s="155">
        <v>276.98965764131259</v>
      </c>
      <c r="N399" s="156">
        <v>18</v>
      </c>
      <c r="O399" s="156">
        <v>522</v>
      </c>
      <c r="P399" s="156">
        <v>3.2625000000000002</v>
      </c>
      <c r="Q399" s="156">
        <v>4.3270212857746806</v>
      </c>
      <c r="R399" s="158">
        <v>0.58669833729216159</v>
      </c>
      <c r="S399" s="158">
        <v>18</v>
      </c>
      <c r="T399" s="158">
        <v>594</v>
      </c>
      <c r="U399" s="158">
        <v>3.7124999999999999</v>
      </c>
      <c r="V399" s="158">
        <v>4.8582258583320348</v>
      </c>
      <c r="W399" s="158">
        <v>0.52969121140142517</v>
      </c>
      <c r="X399" s="158">
        <v>1.1163895486935869</v>
      </c>
      <c r="Y399" s="159">
        <v>32</v>
      </c>
      <c r="Z399" s="159">
        <v>71</v>
      </c>
      <c r="AA399" s="159">
        <v>57</v>
      </c>
      <c r="AB399" s="159">
        <v>79</v>
      </c>
      <c r="AC399" s="159">
        <v>81</v>
      </c>
      <c r="AD399" s="157">
        <v>21.05</v>
      </c>
    </row>
    <row r="400" spans="1:30" s="154" customFormat="1" ht="11.35">
      <c r="A400" s="152">
        <v>387</v>
      </c>
      <c r="B400" s="152">
        <v>6</v>
      </c>
      <c r="C400" s="152">
        <v>24</v>
      </c>
      <c r="D400" s="153">
        <v>0.15</v>
      </c>
      <c r="E400" s="153">
        <v>0.73715414020074144</v>
      </c>
      <c r="F400" s="155">
        <v>65.441200000000009</v>
      </c>
      <c r="G400" s="155">
        <v>294.48540000000008</v>
      </c>
      <c r="H400" s="155">
        <v>1.8405337500000005</v>
      </c>
      <c r="I400" s="155">
        <v>9.3761238286497992</v>
      </c>
      <c r="J400" s="155">
        <v>1600</v>
      </c>
      <c r="K400" s="155">
        <v>203950</v>
      </c>
      <c r="L400" s="155">
        <v>1274.6875</v>
      </c>
      <c r="M400" s="155">
        <v>275.00696817929867</v>
      </c>
      <c r="N400" s="156">
        <v>18</v>
      </c>
      <c r="O400" s="156">
        <v>558</v>
      </c>
      <c r="P400" s="156">
        <v>3.4874999999999998</v>
      </c>
      <c r="Q400" s="156">
        <v>4.7807100601527051</v>
      </c>
      <c r="R400" s="158">
        <v>0.55502392344497598</v>
      </c>
      <c r="S400" s="158">
        <v>15</v>
      </c>
      <c r="T400" s="158">
        <v>564</v>
      </c>
      <c r="U400" s="158">
        <v>3.5249999999999999</v>
      </c>
      <c r="V400" s="158">
        <v>4.7050755412699381</v>
      </c>
      <c r="W400" s="158">
        <v>0.55023923444976075</v>
      </c>
      <c r="X400" s="158">
        <v>1.1052631578947367</v>
      </c>
      <c r="Y400" s="159">
        <v>31</v>
      </c>
      <c r="Z400" s="159">
        <v>72</v>
      </c>
      <c r="AA400" s="159">
        <v>57</v>
      </c>
      <c r="AB400" s="159">
        <v>84</v>
      </c>
      <c r="AC400" s="159">
        <v>76</v>
      </c>
      <c r="AD400" s="157">
        <v>20.9</v>
      </c>
    </row>
    <row r="401" spans="1:30" s="154" customFormat="1" ht="11.35">
      <c r="A401" s="152">
        <v>388</v>
      </c>
      <c r="B401" s="152">
        <v>12</v>
      </c>
      <c r="C401" s="152">
        <v>126</v>
      </c>
      <c r="D401" s="153">
        <v>0.78749999999999998</v>
      </c>
      <c r="E401" s="153">
        <v>2.2441748494083478</v>
      </c>
      <c r="F401" s="155">
        <v>803.14200000000017</v>
      </c>
      <c r="G401" s="155">
        <v>3410.3789000000011</v>
      </c>
      <c r="H401" s="155">
        <v>21.314868125000007</v>
      </c>
      <c r="I401" s="155">
        <v>91.571839859493664</v>
      </c>
      <c r="J401" s="155">
        <v>1600</v>
      </c>
      <c r="K401" s="155">
        <v>203600</v>
      </c>
      <c r="L401" s="155">
        <v>1272.5</v>
      </c>
      <c r="M401" s="155">
        <v>276.98965764131259</v>
      </c>
      <c r="N401" s="156">
        <v>18</v>
      </c>
      <c r="O401" s="156">
        <v>492</v>
      </c>
      <c r="P401" s="156">
        <v>3.0750000000000002</v>
      </c>
      <c r="Q401" s="156">
        <v>4.6736919267764208</v>
      </c>
      <c r="R401" s="158">
        <v>0.60765550239234456</v>
      </c>
      <c r="S401" s="158">
        <v>21</v>
      </c>
      <c r="T401" s="158">
        <v>597</v>
      </c>
      <c r="U401" s="158">
        <v>3.7312500000000002</v>
      </c>
      <c r="V401" s="158">
        <v>5.2314023697969345</v>
      </c>
      <c r="W401" s="158">
        <v>0.52392344497607657</v>
      </c>
      <c r="X401" s="158">
        <v>1.1315789473684212</v>
      </c>
      <c r="Y401" s="159">
        <v>32</v>
      </c>
      <c r="Z401" s="159">
        <v>71</v>
      </c>
      <c r="AA401" s="159">
        <v>57</v>
      </c>
      <c r="AB401" s="159">
        <v>86</v>
      </c>
      <c r="AC401" s="159">
        <v>74</v>
      </c>
      <c r="AD401" s="157">
        <v>20.9</v>
      </c>
    </row>
    <row r="402" spans="1:30" s="154" customFormat="1" ht="11.35">
      <c r="A402" s="152">
        <v>389</v>
      </c>
      <c r="B402" s="152">
        <v>6</v>
      </c>
      <c r="C402" s="152">
        <v>42</v>
      </c>
      <c r="D402" s="153">
        <v>0.26250000000000001</v>
      </c>
      <c r="E402" s="153">
        <v>0.97443742841025582</v>
      </c>
      <c r="F402" s="155">
        <v>535.42800000000011</v>
      </c>
      <c r="G402" s="155">
        <v>1832.3536000000006</v>
      </c>
      <c r="H402" s="155">
        <v>11.452210000000004</v>
      </c>
      <c r="I402" s="155">
        <v>66.645261707216832</v>
      </c>
      <c r="J402" s="155">
        <v>1600</v>
      </c>
      <c r="K402" s="155">
        <v>203900</v>
      </c>
      <c r="L402" s="155">
        <v>1274.375</v>
      </c>
      <c r="M402" s="155">
        <v>271.84366460784292</v>
      </c>
      <c r="N402" s="156">
        <v>15</v>
      </c>
      <c r="O402" s="156">
        <v>480</v>
      </c>
      <c r="P402" s="156">
        <v>3</v>
      </c>
      <c r="Q402" s="156">
        <v>4.3740228019179455</v>
      </c>
      <c r="R402" s="158">
        <v>0.60784313725490191</v>
      </c>
      <c r="S402" s="158">
        <v>18</v>
      </c>
      <c r="T402" s="158">
        <v>549</v>
      </c>
      <c r="U402" s="158">
        <v>3.4312499999999999</v>
      </c>
      <c r="V402" s="158">
        <v>4.7206516379407253</v>
      </c>
      <c r="W402" s="158">
        <v>0.55147058823529405</v>
      </c>
      <c r="X402" s="158">
        <v>1.159313725490196</v>
      </c>
      <c r="Y402" s="159">
        <v>30</v>
      </c>
      <c r="Z402" s="159">
        <v>74</v>
      </c>
      <c r="AA402" s="159">
        <v>56</v>
      </c>
      <c r="AB402" s="159">
        <v>82</v>
      </c>
      <c r="AC402" s="159">
        <v>78</v>
      </c>
      <c r="AD402" s="157">
        <v>20.399999999999999</v>
      </c>
    </row>
    <row r="403" spans="1:30" s="154" customFormat="1" ht="11.35">
      <c r="A403" s="152">
        <v>390</v>
      </c>
      <c r="B403" s="152">
        <v>9</v>
      </c>
      <c r="C403" s="152">
        <v>54</v>
      </c>
      <c r="D403" s="153">
        <v>0.33750000000000002</v>
      </c>
      <c r="E403" s="153">
        <v>1.3025736498208256</v>
      </c>
      <c r="F403" s="155">
        <v>196.32360000000006</v>
      </c>
      <c r="G403" s="155">
        <v>757.03570000000013</v>
      </c>
      <c r="H403" s="155">
        <v>4.7314731250000008</v>
      </c>
      <c r="I403" s="155">
        <v>21.588415012024662</v>
      </c>
      <c r="J403" s="155">
        <v>1600</v>
      </c>
      <c r="K403" s="155">
        <v>204150</v>
      </c>
      <c r="L403" s="155">
        <v>1275.9375</v>
      </c>
      <c r="M403" s="155">
        <v>263.32249848341326</v>
      </c>
      <c r="N403" s="156">
        <v>18</v>
      </c>
      <c r="O403" s="156">
        <v>480</v>
      </c>
      <c r="P403" s="156">
        <v>3</v>
      </c>
      <c r="Q403" s="156">
        <v>4.5515910550131231</v>
      </c>
      <c r="R403" s="158">
        <v>0.60396039603960394</v>
      </c>
      <c r="S403" s="158">
        <v>18</v>
      </c>
      <c r="T403" s="158">
        <v>537</v>
      </c>
      <c r="U403" s="158">
        <v>3.3562500000000002</v>
      </c>
      <c r="V403" s="158">
        <v>4.8100352056139135</v>
      </c>
      <c r="W403" s="158">
        <v>0.55693069306930698</v>
      </c>
      <c r="X403" s="158">
        <v>1.1608910891089108</v>
      </c>
      <c r="Y403" s="159">
        <v>27</v>
      </c>
      <c r="Z403" s="159">
        <v>79</v>
      </c>
      <c r="AA403" s="159">
        <v>54</v>
      </c>
      <c r="AB403" s="159">
        <v>91</v>
      </c>
      <c r="AC403" s="159">
        <v>69</v>
      </c>
      <c r="AD403" s="157">
        <v>20.2</v>
      </c>
    </row>
    <row r="404" spans="1:30" s="154" customFormat="1" ht="11.35">
      <c r="A404" s="152">
        <v>391</v>
      </c>
      <c r="B404" s="152">
        <v>12</v>
      </c>
      <c r="C404" s="152">
        <v>99</v>
      </c>
      <c r="D404" s="153">
        <v>0.61875000000000002</v>
      </c>
      <c r="E404" s="153">
        <v>1.8149341170016622</v>
      </c>
      <c r="F404" s="155">
        <v>803.14200000000017</v>
      </c>
      <c r="G404" s="155">
        <v>2431.7355000000011</v>
      </c>
      <c r="H404" s="155">
        <v>15.198346875000007</v>
      </c>
      <c r="I404" s="155">
        <v>74.463091843846712</v>
      </c>
      <c r="J404" s="155">
        <v>1600</v>
      </c>
      <c r="K404" s="155">
        <v>200150</v>
      </c>
      <c r="L404" s="155">
        <v>1250.9375</v>
      </c>
      <c r="M404" s="155">
        <v>275.09128702117874</v>
      </c>
      <c r="N404" s="156">
        <v>18</v>
      </c>
      <c r="O404" s="156">
        <v>402</v>
      </c>
      <c r="P404" s="156">
        <v>2.5125000000000002</v>
      </c>
      <c r="Q404" s="156">
        <v>4.0359820296176032</v>
      </c>
      <c r="R404" s="158">
        <v>0.65013054830287209</v>
      </c>
      <c r="S404" s="158">
        <v>18</v>
      </c>
      <c r="T404" s="158">
        <v>417</v>
      </c>
      <c r="U404" s="158">
        <v>2.6062500000000002</v>
      </c>
      <c r="V404" s="158">
        <v>4.2972813915882409</v>
      </c>
      <c r="W404" s="158">
        <v>0.63707571801566576</v>
      </c>
      <c r="X404" s="158">
        <v>1.2872062663185377</v>
      </c>
      <c r="Y404" s="159">
        <v>35</v>
      </c>
      <c r="Z404" s="159">
        <v>74</v>
      </c>
      <c r="AA404" s="159">
        <v>51</v>
      </c>
      <c r="AB404" s="159">
        <v>79</v>
      </c>
      <c r="AC404" s="159">
        <v>81</v>
      </c>
      <c r="AD404" s="157">
        <v>19.149999999999999</v>
      </c>
    </row>
    <row r="405" spans="1:30" s="154" customFormat="1" ht="11.35">
      <c r="A405" s="152">
        <v>392</v>
      </c>
      <c r="B405" s="152">
        <v>9</v>
      </c>
      <c r="C405" s="152">
        <v>69</v>
      </c>
      <c r="D405" s="153">
        <v>0.43125000000000002</v>
      </c>
      <c r="E405" s="153">
        <v>1.4214080847512534</v>
      </c>
      <c r="F405" s="155">
        <v>267.71400000000006</v>
      </c>
      <c r="G405" s="155">
        <v>1398.0619999999999</v>
      </c>
      <c r="H405" s="155">
        <v>8.7378874999999994</v>
      </c>
      <c r="I405" s="155">
        <v>36.483826859799372</v>
      </c>
      <c r="J405" s="155">
        <v>1600</v>
      </c>
      <c r="K405" s="155">
        <v>211150</v>
      </c>
      <c r="L405" s="155">
        <v>1319.6875</v>
      </c>
      <c r="M405" s="155">
        <v>267.82943477533507</v>
      </c>
      <c r="N405" s="156">
        <v>18</v>
      </c>
      <c r="O405" s="156">
        <v>477</v>
      </c>
      <c r="P405" s="156">
        <v>2.9812500000000002</v>
      </c>
      <c r="Q405" s="156">
        <v>4.3153548794796768</v>
      </c>
      <c r="R405" s="158">
        <v>0.61594202898550732</v>
      </c>
      <c r="S405" s="158">
        <v>21</v>
      </c>
      <c r="T405" s="158">
        <v>546</v>
      </c>
      <c r="U405" s="158">
        <v>3.4125000000000001</v>
      </c>
      <c r="V405" s="158">
        <v>5.3038344975459486</v>
      </c>
      <c r="W405" s="158">
        <v>0.56038647342995174</v>
      </c>
      <c r="X405" s="158">
        <v>1.1763285024154591</v>
      </c>
      <c r="Y405" s="159">
        <v>23</v>
      </c>
      <c r="Z405" s="159">
        <v>69</v>
      </c>
      <c r="AA405" s="159">
        <v>68</v>
      </c>
      <c r="AB405" s="159">
        <v>78</v>
      </c>
      <c r="AC405" s="159">
        <v>82</v>
      </c>
      <c r="AD405" s="157">
        <v>20.7</v>
      </c>
    </row>
    <row r="406" spans="1:30" s="154" customFormat="1" ht="11.35">
      <c r="A406" s="152">
        <v>393</v>
      </c>
      <c r="B406" s="152">
        <v>9</v>
      </c>
      <c r="C406" s="152">
        <v>69</v>
      </c>
      <c r="D406" s="153">
        <v>0.43125000000000002</v>
      </c>
      <c r="E406" s="153">
        <v>1.4214080847512534</v>
      </c>
      <c r="F406" s="155">
        <v>267.71400000000006</v>
      </c>
      <c r="G406" s="155">
        <v>1738.6537000000003</v>
      </c>
      <c r="H406" s="155">
        <v>10.866585625000003</v>
      </c>
      <c r="I406" s="155">
        <v>45.835290120946134</v>
      </c>
      <c r="J406" s="155">
        <v>1600</v>
      </c>
      <c r="K406" s="155">
        <v>203750</v>
      </c>
      <c r="L406" s="155">
        <v>1273.4375</v>
      </c>
      <c r="M406" s="155">
        <v>262.12255733319307</v>
      </c>
      <c r="N406" s="156">
        <v>18</v>
      </c>
      <c r="O406" s="156">
        <v>480</v>
      </c>
      <c r="P406" s="156">
        <v>3</v>
      </c>
      <c r="Q406" s="156">
        <v>4.5515910550131231</v>
      </c>
      <c r="R406" s="158">
        <v>0.59390862944162437</v>
      </c>
      <c r="S406" s="158">
        <v>15</v>
      </c>
      <c r="T406" s="158">
        <v>492</v>
      </c>
      <c r="U406" s="158">
        <v>3.0750000000000002</v>
      </c>
      <c r="V406" s="158">
        <v>4.4376179229614481</v>
      </c>
      <c r="W406" s="158">
        <v>0.58375634517766495</v>
      </c>
      <c r="X406" s="158">
        <v>1.1776649746192893</v>
      </c>
      <c r="Y406" s="159">
        <v>27</v>
      </c>
      <c r="Z406" s="159">
        <v>80</v>
      </c>
      <c r="AA406" s="159">
        <v>53</v>
      </c>
      <c r="AB406" s="159">
        <v>101</v>
      </c>
      <c r="AC406" s="159">
        <v>59</v>
      </c>
      <c r="AD406" s="157">
        <v>19.7</v>
      </c>
    </row>
    <row r="407" spans="1:30" s="154" customFormat="1" ht="11.35">
      <c r="A407" s="152">
        <v>394</v>
      </c>
      <c r="B407" s="152">
        <v>12</v>
      </c>
      <c r="C407" s="152">
        <v>99</v>
      </c>
      <c r="D407" s="153">
        <v>0.61875000000000002</v>
      </c>
      <c r="E407" s="153">
        <v>2.0214941699755857</v>
      </c>
      <c r="F407" s="155">
        <v>1070.8560000000002</v>
      </c>
      <c r="G407" s="155">
        <v>2251.7722000000008</v>
      </c>
      <c r="H407" s="155">
        <v>14.073576250000006</v>
      </c>
      <c r="I407" s="155">
        <v>95.378020306911367</v>
      </c>
      <c r="J407" s="155">
        <v>1600</v>
      </c>
      <c r="K407" s="155">
        <v>208650</v>
      </c>
      <c r="L407" s="155">
        <v>1304.0625</v>
      </c>
      <c r="M407" s="155">
        <v>280.83276178953838</v>
      </c>
      <c r="N407" s="156">
        <v>18</v>
      </c>
      <c r="O407" s="156">
        <v>453</v>
      </c>
      <c r="P407" s="156">
        <v>2.8312499999999998</v>
      </c>
      <c r="Q407" s="156">
        <v>4.4158403760116931</v>
      </c>
      <c r="R407" s="158">
        <v>0.62249999999999994</v>
      </c>
      <c r="S407" s="158">
        <v>18</v>
      </c>
      <c r="T407" s="158">
        <v>519</v>
      </c>
      <c r="U407" s="158">
        <v>3.2437499999999999</v>
      </c>
      <c r="V407" s="158">
        <v>4.852214530403268</v>
      </c>
      <c r="W407" s="158">
        <v>0.5675</v>
      </c>
      <c r="X407" s="158">
        <v>1.19</v>
      </c>
      <c r="Y407" s="159">
        <v>29</v>
      </c>
      <c r="Z407" s="159">
        <v>64</v>
      </c>
      <c r="AA407" s="159">
        <v>67</v>
      </c>
      <c r="AB407" s="159">
        <v>80</v>
      </c>
      <c r="AC407" s="159">
        <v>80</v>
      </c>
      <c r="AD407" s="157">
        <v>20</v>
      </c>
    </row>
    <row r="408" spans="1:30" s="154" customFormat="1" ht="11.35">
      <c r="A408" s="152">
        <v>395</v>
      </c>
      <c r="B408" s="152">
        <v>12</v>
      </c>
      <c r="C408" s="152">
        <v>72</v>
      </c>
      <c r="D408" s="153">
        <v>0.45</v>
      </c>
      <c r="E408" s="153">
        <v>1.7222188408704211</v>
      </c>
      <c r="F408" s="155">
        <v>267.71400000000006</v>
      </c>
      <c r="G408" s="155">
        <v>968.23230000000012</v>
      </c>
      <c r="H408" s="155">
        <v>6.0514518750000006</v>
      </c>
      <c r="I408" s="155">
        <v>31.763594518476825</v>
      </c>
      <c r="J408" s="155">
        <v>1600</v>
      </c>
      <c r="K408" s="155">
        <v>204300</v>
      </c>
      <c r="L408" s="155">
        <v>1276.875</v>
      </c>
      <c r="M408" s="155">
        <v>272.99224192446093</v>
      </c>
      <c r="N408" s="156">
        <v>18</v>
      </c>
      <c r="O408" s="156">
        <v>495</v>
      </c>
      <c r="P408" s="156">
        <v>3.09375</v>
      </c>
      <c r="Q408" s="156">
        <v>4.3405313343127636</v>
      </c>
      <c r="R408" s="158">
        <v>0.60431654676258995</v>
      </c>
      <c r="S408" s="158">
        <v>18</v>
      </c>
      <c r="T408" s="158">
        <v>549</v>
      </c>
      <c r="U408" s="158">
        <v>3.4312499999999999</v>
      </c>
      <c r="V408" s="158">
        <v>4.850756116901815</v>
      </c>
      <c r="W408" s="158">
        <v>0.56115107913669071</v>
      </c>
      <c r="X408" s="158">
        <v>1.1654676258992807</v>
      </c>
      <c r="Y408" s="159">
        <v>30</v>
      </c>
      <c r="Z408" s="159">
        <v>73</v>
      </c>
      <c r="AA408" s="159">
        <v>57</v>
      </c>
      <c r="AB408" s="159">
        <v>91</v>
      </c>
      <c r="AC408" s="159">
        <v>69</v>
      </c>
      <c r="AD408" s="157">
        <v>20.85</v>
      </c>
    </row>
    <row r="409" spans="1:30" s="154" customFormat="1" ht="11.35">
      <c r="A409" s="152">
        <v>396</v>
      </c>
      <c r="B409" s="152">
        <v>9</v>
      </c>
      <c r="C409" s="152">
        <v>57</v>
      </c>
      <c r="D409" s="153">
        <v>0.35625000000000001</v>
      </c>
      <c r="E409" s="153">
        <v>1.2303646491229014</v>
      </c>
      <c r="F409" s="155">
        <v>535.42800000000011</v>
      </c>
      <c r="G409" s="155">
        <v>1392.1128000000001</v>
      </c>
      <c r="H409" s="155">
        <v>8.700705000000001</v>
      </c>
      <c r="I409" s="155">
        <v>50.526419488088258</v>
      </c>
      <c r="J409" s="155">
        <v>1600</v>
      </c>
      <c r="K409" s="155">
        <v>198450</v>
      </c>
      <c r="L409" s="155">
        <v>1240.3125</v>
      </c>
      <c r="M409" s="155">
        <v>262.81595989129903</v>
      </c>
      <c r="N409" s="156">
        <v>18</v>
      </c>
      <c r="O409" s="156">
        <v>462</v>
      </c>
      <c r="P409" s="156">
        <v>2.8875000000000002</v>
      </c>
      <c r="Q409" s="156">
        <v>4.1738742692005397</v>
      </c>
      <c r="R409" s="158">
        <v>0.61403508771929827</v>
      </c>
      <c r="S409" s="158">
        <v>18</v>
      </c>
      <c r="T409" s="158">
        <v>531</v>
      </c>
      <c r="U409" s="158">
        <v>3.3187500000000001</v>
      </c>
      <c r="V409" s="158">
        <v>4.7535116115887881</v>
      </c>
      <c r="W409" s="158">
        <v>0.55639097744360899</v>
      </c>
      <c r="X409" s="158">
        <v>1.1704260651629073</v>
      </c>
      <c r="Y409" s="159">
        <v>33</v>
      </c>
      <c r="Z409" s="159">
        <v>82</v>
      </c>
      <c r="AA409" s="159">
        <v>45</v>
      </c>
      <c r="AB409" s="159">
        <v>81</v>
      </c>
      <c r="AC409" s="159">
        <v>79</v>
      </c>
      <c r="AD409" s="157">
        <v>19.95</v>
      </c>
    </row>
    <row r="410" spans="1:30" s="154" customFormat="1" ht="11.35">
      <c r="A410" s="152">
        <v>397</v>
      </c>
      <c r="B410" s="152">
        <v>6</v>
      </c>
      <c r="C410" s="152">
        <v>39</v>
      </c>
      <c r="D410" s="153">
        <v>0.24374999999999999</v>
      </c>
      <c r="E410" s="153">
        <v>0.94998758681065909</v>
      </c>
      <c r="F410" s="155">
        <v>267.71400000000006</v>
      </c>
      <c r="G410" s="155">
        <v>651.43740000000025</v>
      </c>
      <c r="H410" s="155">
        <v>4.0714837500000014</v>
      </c>
      <c r="I410" s="155">
        <v>25.010797225723838</v>
      </c>
      <c r="J410" s="155">
        <v>1600</v>
      </c>
      <c r="K410" s="155">
        <v>201850</v>
      </c>
      <c r="L410" s="155">
        <v>1261.5625</v>
      </c>
      <c r="M410" s="155">
        <v>262.38036357296107</v>
      </c>
      <c r="N410" s="156">
        <v>15</v>
      </c>
      <c r="O410" s="156">
        <v>522</v>
      </c>
      <c r="P410" s="156">
        <v>3.2625000000000002</v>
      </c>
      <c r="Q410" s="156">
        <v>4.7390887588386592</v>
      </c>
      <c r="R410" s="158">
        <v>0.56930693069306937</v>
      </c>
      <c r="S410" s="158">
        <v>15</v>
      </c>
      <c r="T410" s="158">
        <v>543</v>
      </c>
      <c r="U410" s="158">
        <v>3.3937499999999998</v>
      </c>
      <c r="V410" s="158">
        <v>4.9003874509890863</v>
      </c>
      <c r="W410" s="158">
        <v>0.55198019801980192</v>
      </c>
      <c r="X410" s="158">
        <v>1.1212871287128712</v>
      </c>
      <c r="Y410" s="159">
        <v>29</v>
      </c>
      <c r="Z410" s="159">
        <v>81</v>
      </c>
      <c r="AA410" s="159">
        <v>50</v>
      </c>
      <c r="AB410" s="159">
        <v>79</v>
      </c>
      <c r="AC410" s="159">
        <v>81</v>
      </c>
      <c r="AD410" s="157">
        <v>20.2</v>
      </c>
    </row>
    <row r="411" spans="1:30" s="154" customFormat="1" ht="11.35">
      <c r="A411" s="152">
        <v>398</v>
      </c>
      <c r="B411" s="152">
        <v>9</v>
      </c>
      <c r="C411" s="152">
        <v>66</v>
      </c>
      <c r="D411" s="153">
        <v>0.41249999999999998</v>
      </c>
      <c r="E411" s="153">
        <v>1.4070241579774228</v>
      </c>
      <c r="F411" s="155">
        <v>267.71400000000006</v>
      </c>
      <c r="G411" s="155">
        <v>1067.8814000000002</v>
      </c>
      <c r="H411" s="155">
        <v>6.6742587500000017</v>
      </c>
      <c r="I411" s="155">
        <v>28.323851198209045</v>
      </c>
      <c r="J411" s="155">
        <v>1600</v>
      </c>
      <c r="K411" s="155">
        <v>204450</v>
      </c>
      <c r="L411" s="155">
        <v>1277.8125</v>
      </c>
      <c r="M411" s="155">
        <v>282.32786122948454</v>
      </c>
      <c r="N411" s="156">
        <v>15</v>
      </c>
      <c r="O411" s="156">
        <v>486</v>
      </c>
      <c r="P411" s="156">
        <v>3.0375000000000001</v>
      </c>
      <c r="Q411" s="156">
        <v>4.3609004609356408</v>
      </c>
      <c r="R411" s="158">
        <v>0.601965601965602</v>
      </c>
      <c r="S411" s="158">
        <v>15</v>
      </c>
      <c r="T411" s="158">
        <v>555</v>
      </c>
      <c r="U411" s="158">
        <v>3.46875</v>
      </c>
      <c r="V411" s="158">
        <v>4.7648105745476128</v>
      </c>
      <c r="W411" s="158">
        <v>0.54545454545454553</v>
      </c>
      <c r="X411" s="158">
        <v>1.1474201474201475</v>
      </c>
      <c r="Y411" s="159">
        <v>33</v>
      </c>
      <c r="Z411" s="159">
        <v>67</v>
      </c>
      <c r="AA411" s="159">
        <v>60</v>
      </c>
      <c r="AB411" s="159">
        <v>84</v>
      </c>
      <c r="AC411" s="159">
        <v>76</v>
      </c>
      <c r="AD411" s="157">
        <v>20.350000000000001</v>
      </c>
    </row>
    <row r="412" spans="1:30" s="154" customFormat="1" ht="11.35">
      <c r="A412" s="152">
        <v>399</v>
      </c>
      <c r="B412" s="152">
        <v>6</v>
      </c>
      <c r="C412" s="152">
        <v>66</v>
      </c>
      <c r="D412" s="153">
        <v>0.41249999999999998</v>
      </c>
      <c r="E412" s="153">
        <v>1.2806616803912896</v>
      </c>
      <c r="F412" s="155">
        <v>267.71400000000006</v>
      </c>
      <c r="G412" s="155">
        <v>886.43080000000032</v>
      </c>
      <c r="H412" s="155">
        <v>5.5401925000000016</v>
      </c>
      <c r="I412" s="155">
        <v>26.476131288366346</v>
      </c>
      <c r="J412" s="155">
        <v>1600</v>
      </c>
      <c r="K412" s="155">
        <v>202350</v>
      </c>
      <c r="L412" s="155">
        <v>1264.6875</v>
      </c>
      <c r="M412" s="155">
        <v>270.19657850856635</v>
      </c>
      <c r="N412" s="156">
        <v>18</v>
      </c>
      <c r="O412" s="156">
        <v>522</v>
      </c>
      <c r="P412" s="156">
        <v>3.2625000000000002</v>
      </c>
      <c r="Q412" s="156">
        <v>4.6303449482325441</v>
      </c>
      <c r="R412" s="158">
        <v>0.57664233576642343</v>
      </c>
      <c r="S412" s="158">
        <v>18</v>
      </c>
      <c r="T412" s="158">
        <v>543</v>
      </c>
      <c r="U412" s="158">
        <v>3.3937499999999998</v>
      </c>
      <c r="V412" s="158">
        <v>4.8070923428256327</v>
      </c>
      <c r="W412" s="158">
        <v>0.55961070559610704</v>
      </c>
      <c r="X412" s="158">
        <v>1.1362530413625305</v>
      </c>
      <c r="Y412" s="159">
        <v>31</v>
      </c>
      <c r="Z412" s="159">
        <v>76</v>
      </c>
      <c r="AA412" s="159">
        <v>53</v>
      </c>
      <c r="AB412" s="159">
        <v>87</v>
      </c>
      <c r="AC412" s="159">
        <v>73</v>
      </c>
      <c r="AD412" s="157">
        <v>20.55</v>
      </c>
    </row>
    <row r="413" spans="1:30" s="154" customFormat="1" ht="11.35">
      <c r="A413" s="152">
        <v>400</v>
      </c>
      <c r="B413" s="152">
        <v>9</v>
      </c>
      <c r="C413" s="152">
        <v>66</v>
      </c>
      <c r="D413" s="153">
        <v>0.41249999999999998</v>
      </c>
      <c r="E413" s="153">
        <v>1.4070241579774228</v>
      </c>
      <c r="F413" s="155">
        <v>535.42800000000011</v>
      </c>
      <c r="G413" s="155">
        <v>1612.2332000000004</v>
      </c>
      <c r="H413" s="155">
        <v>10.076457500000002</v>
      </c>
      <c r="I413" s="155">
        <v>53.533172218773373</v>
      </c>
      <c r="J413" s="155">
        <v>1600</v>
      </c>
      <c r="K413" s="155">
        <v>198850</v>
      </c>
      <c r="L413" s="155">
        <v>1242.8125</v>
      </c>
      <c r="M413" s="155">
        <v>264.32820240168405</v>
      </c>
      <c r="N413" s="156">
        <v>18</v>
      </c>
      <c r="O413" s="156">
        <v>534</v>
      </c>
      <c r="P413" s="156">
        <v>3.3374999999999999</v>
      </c>
      <c r="Q413" s="156">
        <v>4.7462497608588645</v>
      </c>
      <c r="R413" s="158">
        <v>0.58117647058823529</v>
      </c>
      <c r="S413" s="158">
        <v>18</v>
      </c>
      <c r="T413" s="158">
        <v>606</v>
      </c>
      <c r="U413" s="158">
        <v>3.7875000000000001</v>
      </c>
      <c r="V413" s="158">
        <v>5.1302377744741525</v>
      </c>
      <c r="W413" s="158">
        <v>0.52470588235294124</v>
      </c>
      <c r="X413" s="158">
        <v>1.1058823529411765</v>
      </c>
      <c r="Y413" s="159">
        <v>33</v>
      </c>
      <c r="Z413" s="159">
        <v>81</v>
      </c>
      <c r="AA413" s="159">
        <v>46</v>
      </c>
      <c r="AB413" s="159">
        <v>75</v>
      </c>
      <c r="AC413" s="159">
        <v>85</v>
      </c>
      <c r="AD413" s="157">
        <v>21.25</v>
      </c>
    </row>
    <row r="414" spans="1:30" s="154" customFormat="1" ht="11.35">
      <c r="A414" s="152">
        <v>401</v>
      </c>
      <c r="B414" s="152">
        <v>6</v>
      </c>
      <c r="C414" s="152">
        <v>54</v>
      </c>
      <c r="D414" s="153">
        <v>0.33750000000000002</v>
      </c>
      <c r="E414" s="153">
        <v>1.1152882696990505</v>
      </c>
      <c r="F414" s="155">
        <v>267.71400000000006</v>
      </c>
      <c r="G414" s="155">
        <v>1173.4797000000001</v>
      </c>
      <c r="H414" s="155">
        <v>7.3342481250000002</v>
      </c>
      <c r="I414" s="155">
        <v>33.390269629968692</v>
      </c>
      <c r="J414" s="155">
        <v>1600</v>
      </c>
      <c r="K414" s="155">
        <v>204500</v>
      </c>
      <c r="L414" s="155">
        <v>1278.125</v>
      </c>
      <c r="M414" s="155">
        <v>261.20713364429133</v>
      </c>
      <c r="N414" s="156">
        <v>18</v>
      </c>
      <c r="O414" s="156">
        <v>465</v>
      </c>
      <c r="P414" s="156">
        <v>2.90625</v>
      </c>
      <c r="Q414" s="156">
        <v>4.443632820284483</v>
      </c>
      <c r="R414" s="158">
        <v>0.60858585858585856</v>
      </c>
      <c r="S414" s="158">
        <v>18</v>
      </c>
      <c r="T414" s="158">
        <v>483</v>
      </c>
      <c r="U414" s="158">
        <v>3.0187499999999998</v>
      </c>
      <c r="V414" s="158">
        <v>4.631681812807777</v>
      </c>
      <c r="W414" s="158">
        <v>0.59343434343434343</v>
      </c>
      <c r="X414" s="158">
        <v>1.202020202020202</v>
      </c>
      <c r="Y414" s="159">
        <v>26</v>
      </c>
      <c r="Z414" s="159">
        <v>80</v>
      </c>
      <c r="AA414" s="159">
        <v>54</v>
      </c>
      <c r="AB414" s="159">
        <v>80</v>
      </c>
      <c r="AC414" s="159">
        <v>80</v>
      </c>
      <c r="AD414" s="157">
        <v>19.8</v>
      </c>
    </row>
    <row r="415" spans="1:30" s="154" customFormat="1" ht="11.35">
      <c r="A415" s="152">
        <v>402</v>
      </c>
      <c r="B415" s="152">
        <v>12</v>
      </c>
      <c r="C415" s="152">
        <v>156</v>
      </c>
      <c r="D415" s="153">
        <v>0.97499999999999998</v>
      </c>
      <c r="E415" s="153">
        <v>2.5745488705387696</v>
      </c>
      <c r="F415" s="155">
        <v>1070.8560000000002</v>
      </c>
      <c r="G415" s="155">
        <v>4368.2001000000009</v>
      </c>
      <c r="H415" s="155">
        <v>27.301250625000005</v>
      </c>
      <c r="I415" s="155">
        <v>130.94779285534338</v>
      </c>
      <c r="J415" s="155">
        <v>1600</v>
      </c>
      <c r="K415" s="155">
        <v>202800</v>
      </c>
      <c r="L415" s="155">
        <v>1267.5</v>
      </c>
      <c r="M415" s="155">
        <v>274.61808815084021</v>
      </c>
      <c r="N415" s="156">
        <v>15</v>
      </c>
      <c r="O415" s="156">
        <v>468</v>
      </c>
      <c r="P415" s="156">
        <v>2.9249999999999998</v>
      </c>
      <c r="Q415" s="156">
        <v>4.5009432973586474</v>
      </c>
      <c r="R415" s="158">
        <v>0.59375</v>
      </c>
      <c r="S415" s="158">
        <v>18</v>
      </c>
      <c r="T415" s="158">
        <v>483</v>
      </c>
      <c r="U415" s="158">
        <v>3.0187499999999998</v>
      </c>
      <c r="V415" s="158">
        <v>4.656059654840556</v>
      </c>
      <c r="W415" s="158">
        <v>0.58072916666666663</v>
      </c>
      <c r="X415" s="158">
        <v>1.1744791666666665</v>
      </c>
      <c r="Y415" s="159">
        <v>32</v>
      </c>
      <c r="Z415" s="159">
        <v>73</v>
      </c>
      <c r="AA415" s="159">
        <v>55</v>
      </c>
      <c r="AB415" s="159">
        <v>85</v>
      </c>
      <c r="AC415" s="159">
        <v>75</v>
      </c>
      <c r="AD415" s="157">
        <v>19.2</v>
      </c>
    </row>
    <row r="416" spans="1:30" s="154" customFormat="1" ht="11.35">
      <c r="A416" s="152">
        <v>403</v>
      </c>
      <c r="B416" s="152">
        <v>6</v>
      </c>
      <c r="C416" s="152">
        <v>33</v>
      </c>
      <c r="D416" s="153">
        <v>0.20624999999999999</v>
      </c>
      <c r="E416" s="153">
        <v>0.89791424980339851</v>
      </c>
      <c r="F416" s="155">
        <v>89.238000000000014</v>
      </c>
      <c r="G416" s="155">
        <v>166.57760000000005</v>
      </c>
      <c r="H416" s="155">
        <v>1.0411100000000002</v>
      </c>
      <c r="I416" s="155">
        <v>7.4576102757219394</v>
      </c>
      <c r="J416" s="155">
        <v>1600</v>
      </c>
      <c r="K416" s="155">
        <v>193250</v>
      </c>
      <c r="L416" s="155">
        <v>1207.8125</v>
      </c>
      <c r="M416" s="155">
        <v>266.02991243124541</v>
      </c>
      <c r="N416" s="156">
        <v>18</v>
      </c>
      <c r="O416" s="156">
        <v>636</v>
      </c>
      <c r="P416" s="156">
        <v>3.9750000000000001</v>
      </c>
      <c r="Q416" s="156">
        <v>5.2831165759158658</v>
      </c>
      <c r="R416" s="158">
        <v>0.52359550561797752</v>
      </c>
      <c r="S416" s="158">
        <v>18</v>
      </c>
      <c r="T416" s="158">
        <v>651</v>
      </c>
      <c r="U416" s="158">
        <v>4.0687499999999996</v>
      </c>
      <c r="V416" s="158">
        <v>5.172644391411418</v>
      </c>
      <c r="W416" s="158">
        <v>0.51235955056179772</v>
      </c>
      <c r="X416" s="158">
        <v>1.0359550561797752</v>
      </c>
      <c r="Y416" s="159">
        <v>41</v>
      </c>
      <c r="Z416" s="159">
        <v>80</v>
      </c>
      <c r="AA416" s="159">
        <v>39</v>
      </c>
      <c r="AB416" s="159">
        <v>71</v>
      </c>
      <c r="AC416" s="159">
        <v>89</v>
      </c>
      <c r="AD416" s="157">
        <v>22.25</v>
      </c>
    </row>
    <row r="417" spans="1:30" s="154" customFormat="1" ht="11.35">
      <c r="A417" s="152">
        <v>404</v>
      </c>
      <c r="B417" s="152">
        <v>12</v>
      </c>
      <c r="C417" s="152">
        <v>75</v>
      </c>
      <c r="D417" s="153">
        <v>0.46875</v>
      </c>
      <c r="E417" s="153">
        <v>1.889800079273636</v>
      </c>
      <c r="F417" s="155">
        <v>1070.8560000000002</v>
      </c>
      <c r="G417" s="155">
        <v>2323.1626000000001</v>
      </c>
      <c r="H417" s="155">
        <v>14.51976625</v>
      </c>
      <c r="I417" s="155">
        <v>91.693114493002724</v>
      </c>
      <c r="J417" s="155">
        <v>1600</v>
      </c>
      <c r="K417" s="155">
        <v>203250</v>
      </c>
      <c r="L417" s="155">
        <v>1270.3125</v>
      </c>
      <c r="M417" s="155">
        <v>278.94099345594344</v>
      </c>
      <c r="N417" s="156">
        <v>18</v>
      </c>
      <c r="O417" s="156">
        <v>552</v>
      </c>
      <c r="P417" s="156">
        <v>3.45</v>
      </c>
      <c r="Q417" s="156">
        <v>4.6888064217215621</v>
      </c>
      <c r="R417" s="158">
        <v>0.57308584686774944</v>
      </c>
      <c r="S417" s="158">
        <v>15</v>
      </c>
      <c r="T417" s="158">
        <v>600</v>
      </c>
      <c r="U417" s="158">
        <v>3.75</v>
      </c>
      <c r="V417" s="158">
        <v>4.8525426130350215</v>
      </c>
      <c r="W417" s="158">
        <v>0.53596287703016243</v>
      </c>
      <c r="X417" s="158">
        <v>1.1090487238979119</v>
      </c>
      <c r="Y417" s="159">
        <v>33</v>
      </c>
      <c r="Z417" s="159">
        <v>70</v>
      </c>
      <c r="AA417" s="159">
        <v>57</v>
      </c>
      <c r="AB417" s="159">
        <v>92</v>
      </c>
      <c r="AC417" s="159">
        <v>68</v>
      </c>
      <c r="AD417" s="157">
        <v>21.55</v>
      </c>
    </row>
    <row r="418" spans="1:30" s="154" customFormat="1" ht="11.35">
      <c r="A418" s="152">
        <v>405</v>
      </c>
      <c r="B418" s="152">
        <v>6</v>
      </c>
      <c r="C418" s="152">
        <v>15</v>
      </c>
      <c r="D418" s="153">
        <v>9.375E-2</v>
      </c>
      <c r="E418" s="153">
        <v>0.62240025343158245</v>
      </c>
      <c r="F418" s="155">
        <v>89.238000000000014</v>
      </c>
      <c r="G418" s="155">
        <v>223.09500000000006</v>
      </c>
      <c r="H418" s="155">
        <v>1.3943437500000004</v>
      </c>
      <c r="I418" s="155">
        <v>9.5469851126266789</v>
      </c>
      <c r="J418" s="155">
        <v>1600</v>
      </c>
      <c r="K418" s="155">
        <v>199300</v>
      </c>
      <c r="L418" s="155">
        <v>1245.625</v>
      </c>
      <c r="M418" s="155">
        <v>292.59130166722446</v>
      </c>
      <c r="N418" s="156">
        <v>18</v>
      </c>
      <c r="O418" s="156">
        <v>495</v>
      </c>
      <c r="P418" s="156">
        <v>3.09375</v>
      </c>
      <c r="Q418" s="156">
        <v>4.4816844247468905</v>
      </c>
      <c r="R418" s="158">
        <v>0.60431654676258995</v>
      </c>
      <c r="S418" s="158">
        <v>24</v>
      </c>
      <c r="T418" s="158">
        <v>603</v>
      </c>
      <c r="U418" s="158">
        <v>3.7687499999999998</v>
      </c>
      <c r="V418" s="158">
        <v>4.9248718975773542</v>
      </c>
      <c r="W418" s="158">
        <v>0.51798561151079137</v>
      </c>
      <c r="X418" s="158">
        <v>1.1223021582733814</v>
      </c>
      <c r="Y418" s="159">
        <v>42</v>
      </c>
      <c r="Z418" s="159">
        <v>63</v>
      </c>
      <c r="AA418" s="159">
        <v>55</v>
      </c>
      <c r="AB418" s="159">
        <v>72</v>
      </c>
      <c r="AC418" s="159">
        <v>88</v>
      </c>
      <c r="AD418" s="157">
        <v>20.85</v>
      </c>
    </row>
    <row r="419" spans="1:30" s="154" customFormat="1" ht="11.35">
      <c r="A419" s="152">
        <v>406</v>
      </c>
      <c r="B419" s="152">
        <v>6</v>
      </c>
      <c r="C419" s="152">
        <v>27</v>
      </c>
      <c r="D419" s="153">
        <v>0.16875000000000001</v>
      </c>
      <c r="E419" s="153">
        <v>0.84094791528751356</v>
      </c>
      <c r="F419" s="155">
        <v>267.71400000000006</v>
      </c>
      <c r="G419" s="155">
        <v>480.39790000000016</v>
      </c>
      <c r="H419" s="155">
        <v>3.0024868750000011</v>
      </c>
      <c r="I419" s="155">
        <v>22.413382779573084</v>
      </c>
      <c r="J419" s="155">
        <v>1600</v>
      </c>
      <c r="K419" s="155">
        <v>196400</v>
      </c>
      <c r="L419" s="155">
        <v>1227.5</v>
      </c>
      <c r="M419" s="155">
        <v>276.30764004943029</v>
      </c>
      <c r="N419" s="156">
        <v>15</v>
      </c>
      <c r="O419" s="156">
        <v>534</v>
      </c>
      <c r="P419" s="156">
        <v>3.3374999999999999</v>
      </c>
      <c r="Q419" s="156">
        <v>4.6498630533698879</v>
      </c>
      <c r="R419" s="158">
        <v>0.55940594059405935</v>
      </c>
      <c r="S419" s="158">
        <v>18</v>
      </c>
      <c r="T419" s="158">
        <v>543</v>
      </c>
      <c r="U419" s="158">
        <v>3.3937499999999998</v>
      </c>
      <c r="V419" s="158">
        <v>4.7953028314469375</v>
      </c>
      <c r="W419" s="158">
        <v>0.55198019801980192</v>
      </c>
      <c r="X419" s="158">
        <v>1.1113861386138613</v>
      </c>
      <c r="Y419" s="159">
        <v>40</v>
      </c>
      <c r="Z419" s="159">
        <v>74</v>
      </c>
      <c r="AA419" s="159">
        <v>46</v>
      </c>
      <c r="AB419" s="159">
        <v>77</v>
      </c>
      <c r="AC419" s="159">
        <v>83</v>
      </c>
      <c r="AD419" s="157">
        <v>20.2</v>
      </c>
    </row>
    <row r="420" spans="1:30" s="154" customFormat="1" ht="11.35">
      <c r="A420" s="152">
        <v>407</v>
      </c>
      <c r="B420" s="152">
        <v>6</v>
      </c>
      <c r="C420" s="152">
        <v>42</v>
      </c>
      <c r="D420" s="153">
        <v>0.26250000000000001</v>
      </c>
      <c r="E420" s="153">
        <v>1.0308908036531337</v>
      </c>
      <c r="F420" s="155">
        <v>267.71400000000006</v>
      </c>
      <c r="G420" s="155">
        <v>954.84660000000008</v>
      </c>
      <c r="H420" s="155">
        <v>5.9677912500000003</v>
      </c>
      <c r="I420" s="155">
        <v>32.774548809732813</v>
      </c>
      <c r="J420" s="155">
        <v>1600</v>
      </c>
      <c r="K420" s="155">
        <v>199900</v>
      </c>
      <c r="L420" s="155">
        <v>1249.375</v>
      </c>
      <c r="M420" s="155">
        <v>258.74561339823754</v>
      </c>
      <c r="N420" s="156">
        <v>18</v>
      </c>
      <c r="O420" s="156">
        <v>504</v>
      </c>
      <c r="P420" s="156">
        <v>3.15</v>
      </c>
      <c r="Q420" s="156">
        <v>4.767816635704242</v>
      </c>
      <c r="R420" s="158">
        <v>0.5912408759124087</v>
      </c>
      <c r="S420" s="158">
        <v>18</v>
      </c>
      <c r="T420" s="158">
        <v>591</v>
      </c>
      <c r="U420" s="158">
        <v>3.6937500000000001</v>
      </c>
      <c r="V420" s="158">
        <v>4.9245845529209795</v>
      </c>
      <c r="W420" s="158">
        <v>0.52068126520681268</v>
      </c>
      <c r="X420" s="158">
        <v>1.1119221411192215</v>
      </c>
      <c r="Y420" s="159">
        <v>30</v>
      </c>
      <c r="Z420" s="159">
        <v>84</v>
      </c>
      <c r="AA420" s="159">
        <v>46</v>
      </c>
      <c r="AB420" s="159">
        <v>76</v>
      </c>
      <c r="AC420" s="159">
        <v>84</v>
      </c>
      <c r="AD420" s="157">
        <v>20.55</v>
      </c>
    </row>
    <row r="421" spans="1:30" s="154" customFormat="1" ht="11.35">
      <c r="A421" s="152">
        <v>408</v>
      </c>
      <c r="B421" s="152">
        <v>9</v>
      </c>
      <c r="C421" s="152">
        <v>78</v>
      </c>
      <c r="D421" s="153">
        <v>0.48749999999999999</v>
      </c>
      <c r="E421" s="153">
        <v>1.5377329552004257</v>
      </c>
      <c r="F421" s="155">
        <v>267.71400000000006</v>
      </c>
      <c r="G421" s="155">
        <v>1627.1062000000004</v>
      </c>
      <c r="H421" s="155">
        <v>10.169413750000002</v>
      </c>
      <c r="I421" s="155">
        <v>39.039279726054353</v>
      </c>
      <c r="J421" s="155">
        <v>1600</v>
      </c>
      <c r="K421" s="155">
        <v>207950</v>
      </c>
      <c r="L421" s="155">
        <v>1299.6875</v>
      </c>
      <c r="M421" s="155">
        <v>285.1401991584151</v>
      </c>
      <c r="N421" s="156">
        <v>18</v>
      </c>
      <c r="O421" s="156">
        <v>486</v>
      </c>
      <c r="P421" s="156">
        <v>3.0375000000000001</v>
      </c>
      <c r="Q421" s="156">
        <v>4.3609004609356408</v>
      </c>
      <c r="R421" s="158">
        <v>0.59900990099009899</v>
      </c>
      <c r="S421" s="158">
        <v>18</v>
      </c>
      <c r="T421" s="158">
        <v>549</v>
      </c>
      <c r="U421" s="158">
        <v>3.4312499999999999</v>
      </c>
      <c r="V421" s="158">
        <v>4.7802290345381477</v>
      </c>
      <c r="W421" s="158">
        <v>0.54702970297029696</v>
      </c>
      <c r="X421" s="158">
        <v>1.1460396039603959</v>
      </c>
      <c r="Y421" s="159">
        <v>31</v>
      </c>
      <c r="Z421" s="159">
        <v>62</v>
      </c>
      <c r="AA421" s="159">
        <v>67</v>
      </c>
      <c r="AB421" s="159">
        <v>79</v>
      </c>
      <c r="AC421" s="159">
        <v>81</v>
      </c>
      <c r="AD421" s="157">
        <v>20.2</v>
      </c>
    </row>
    <row r="422" spans="1:30" s="154" customFormat="1" ht="11.35">
      <c r="A422" s="152">
        <v>409</v>
      </c>
      <c r="B422" s="152">
        <v>6</v>
      </c>
      <c r="C422" s="152">
        <v>21</v>
      </c>
      <c r="D422" s="153">
        <v>0.13125000000000001</v>
      </c>
      <c r="E422" s="153">
        <v>0.70149772387640263</v>
      </c>
      <c r="F422" s="155">
        <v>267.71400000000006</v>
      </c>
      <c r="G422" s="155">
        <v>362.90120000000007</v>
      </c>
      <c r="H422" s="155">
        <v>2.2681325000000006</v>
      </c>
      <c r="I422" s="155">
        <v>21.425452611661083</v>
      </c>
      <c r="J422" s="155">
        <v>1600</v>
      </c>
      <c r="K422" s="155">
        <v>200350</v>
      </c>
      <c r="L422" s="155">
        <v>1252.1875</v>
      </c>
      <c r="M422" s="155">
        <v>287.49333462330947</v>
      </c>
      <c r="N422" s="156">
        <v>18</v>
      </c>
      <c r="O422" s="156">
        <v>555</v>
      </c>
      <c r="P422" s="156">
        <v>3.46875</v>
      </c>
      <c r="Q422" s="156">
        <v>4.8238426121889395</v>
      </c>
      <c r="R422" s="158">
        <v>0.56572769953051649</v>
      </c>
      <c r="S422" s="158">
        <v>18</v>
      </c>
      <c r="T422" s="158">
        <v>579</v>
      </c>
      <c r="U422" s="158">
        <v>3.6187499999999999</v>
      </c>
      <c r="V422" s="158">
        <v>4.7831884250397207</v>
      </c>
      <c r="W422" s="158">
        <v>0.54694835680751175</v>
      </c>
      <c r="X422" s="158">
        <v>1.1126760563380282</v>
      </c>
      <c r="Y422" s="159">
        <v>39</v>
      </c>
      <c r="Z422" s="159">
        <v>66</v>
      </c>
      <c r="AA422" s="159">
        <v>55</v>
      </c>
      <c r="AB422" s="159">
        <v>87</v>
      </c>
      <c r="AC422" s="159">
        <v>73</v>
      </c>
      <c r="AD422" s="157">
        <v>21.3</v>
      </c>
    </row>
    <row r="423" spans="1:30" s="154" customFormat="1" ht="11.35">
      <c r="A423" s="152">
        <v>410</v>
      </c>
      <c r="B423" s="152">
        <v>9</v>
      </c>
      <c r="C423" s="152">
        <v>69</v>
      </c>
      <c r="D423" s="153">
        <v>0.43125000000000002</v>
      </c>
      <c r="E423" s="153">
        <v>1.4989383035121389</v>
      </c>
      <c r="F423" s="155">
        <v>130.88240000000002</v>
      </c>
      <c r="G423" s="155">
        <v>658.87390000000028</v>
      </c>
      <c r="H423" s="155">
        <v>4.1179618750000015</v>
      </c>
      <c r="I423" s="155">
        <v>16.274802927289851</v>
      </c>
      <c r="J423" s="155">
        <v>1600</v>
      </c>
      <c r="K423" s="155">
        <v>200550</v>
      </c>
      <c r="L423" s="155">
        <v>1253.4375</v>
      </c>
      <c r="M423" s="155">
        <v>276.43973463811682</v>
      </c>
      <c r="N423" s="156">
        <v>15</v>
      </c>
      <c r="O423" s="156">
        <v>420</v>
      </c>
      <c r="P423" s="156">
        <v>2.625</v>
      </c>
      <c r="Q423" s="156">
        <v>4.1584195110869562</v>
      </c>
      <c r="R423" s="158">
        <v>0.64467005076142125</v>
      </c>
      <c r="S423" s="158">
        <v>21</v>
      </c>
      <c r="T423" s="158">
        <v>549</v>
      </c>
      <c r="U423" s="158">
        <v>3.4312499999999999</v>
      </c>
      <c r="V423" s="158">
        <v>5.0676205759593715</v>
      </c>
      <c r="W423" s="158">
        <v>0.53553299492385786</v>
      </c>
      <c r="X423" s="158">
        <v>1.1802030456852792</v>
      </c>
      <c r="Y423" s="159">
        <v>35</v>
      </c>
      <c r="Z423" s="159">
        <v>73</v>
      </c>
      <c r="AA423" s="159">
        <v>52</v>
      </c>
      <c r="AB423" s="159">
        <v>81</v>
      </c>
      <c r="AC423" s="159">
        <v>79</v>
      </c>
      <c r="AD423" s="157">
        <v>19.7</v>
      </c>
    </row>
    <row r="424" spans="1:30" s="154" customFormat="1" ht="11.35">
      <c r="A424" s="152">
        <v>411</v>
      </c>
      <c r="B424" s="152">
        <v>18</v>
      </c>
      <c r="C424" s="152">
        <v>117</v>
      </c>
      <c r="D424" s="153">
        <v>0.73124999999999996</v>
      </c>
      <c r="E424" s="153">
        <v>2.3731248804294323</v>
      </c>
      <c r="F424" s="155">
        <v>535.42800000000011</v>
      </c>
      <c r="G424" s="155">
        <v>2294.9039000000007</v>
      </c>
      <c r="H424" s="155">
        <v>14.343149375000005</v>
      </c>
      <c r="I424" s="155">
        <v>66.183687954562629</v>
      </c>
      <c r="J424" s="155">
        <v>1600</v>
      </c>
      <c r="K424" s="155">
        <v>197500</v>
      </c>
      <c r="L424" s="155">
        <v>1234.375</v>
      </c>
      <c r="M424" s="155">
        <v>274.56011129984108</v>
      </c>
      <c r="N424" s="156">
        <v>18</v>
      </c>
      <c r="O424" s="156">
        <v>498</v>
      </c>
      <c r="P424" s="156">
        <v>3.1124999999999998</v>
      </c>
      <c r="Q424" s="156">
        <v>4.6486455726778484</v>
      </c>
      <c r="R424" s="158">
        <v>0.57868020304568524</v>
      </c>
      <c r="S424" s="158">
        <v>18</v>
      </c>
      <c r="T424" s="158">
        <v>498</v>
      </c>
      <c r="U424" s="158">
        <v>3.1124999999999998</v>
      </c>
      <c r="V424" s="158">
        <v>4.7211387337586501</v>
      </c>
      <c r="W424" s="158">
        <v>0.57868020304568524</v>
      </c>
      <c r="X424" s="158">
        <v>1.1573604060913705</v>
      </c>
      <c r="Y424" s="159">
        <v>38</v>
      </c>
      <c r="Z424" s="159">
        <v>75</v>
      </c>
      <c r="AA424" s="159">
        <v>47</v>
      </c>
      <c r="AB424" s="159">
        <v>85</v>
      </c>
      <c r="AC424" s="159">
        <v>75</v>
      </c>
      <c r="AD424" s="157">
        <v>19.7</v>
      </c>
    </row>
    <row r="425" spans="1:30" s="154" customFormat="1" ht="11.35">
      <c r="A425" s="152">
        <v>412</v>
      </c>
      <c r="B425" s="152">
        <v>6</v>
      </c>
      <c r="C425" s="152">
        <v>45</v>
      </c>
      <c r="D425" s="153">
        <v>0.28125</v>
      </c>
      <c r="E425" s="153">
        <v>0.99793418696296499</v>
      </c>
      <c r="F425" s="155">
        <v>267.71400000000006</v>
      </c>
      <c r="G425" s="155">
        <v>1171.9924000000003</v>
      </c>
      <c r="H425" s="155">
        <v>7.324952500000002</v>
      </c>
      <c r="I425" s="155">
        <v>37.370621232754573</v>
      </c>
      <c r="J425" s="155">
        <v>1600</v>
      </c>
      <c r="K425" s="155">
        <v>203100</v>
      </c>
      <c r="L425" s="155">
        <v>1269.375</v>
      </c>
      <c r="M425" s="155">
        <v>269.46181512659774</v>
      </c>
      <c r="N425" s="156">
        <v>18</v>
      </c>
      <c r="O425" s="156">
        <v>492</v>
      </c>
      <c r="P425" s="156">
        <v>3.0750000000000002</v>
      </c>
      <c r="Q425" s="156">
        <v>4.4630558952950947</v>
      </c>
      <c r="R425" s="158">
        <v>0.6019417475728156</v>
      </c>
      <c r="S425" s="158">
        <v>18</v>
      </c>
      <c r="T425" s="158">
        <v>570</v>
      </c>
      <c r="U425" s="158">
        <v>3.5625</v>
      </c>
      <c r="V425" s="158">
        <v>4.8895826885251186</v>
      </c>
      <c r="W425" s="158">
        <v>0.53883495145631066</v>
      </c>
      <c r="X425" s="158">
        <v>1.1407766990291264</v>
      </c>
      <c r="Y425" s="159">
        <v>30</v>
      </c>
      <c r="Z425" s="159">
        <v>76</v>
      </c>
      <c r="AA425" s="159">
        <v>54</v>
      </c>
      <c r="AB425" s="159">
        <v>82</v>
      </c>
      <c r="AC425" s="159">
        <v>78</v>
      </c>
      <c r="AD425" s="157">
        <v>20.6</v>
      </c>
    </row>
    <row r="426" spans="1:30" s="154" customFormat="1" ht="11.35">
      <c r="A426" s="152">
        <v>413</v>
      </c>
      <c r="B426" s="152">
        <v>3</v>
      </c>
      <c r="C426" s="152">
        <v>9</v>
      </c>
      <c r="D426" s="153">
        <v>5.6250000000000001E-2</v>
      </c>
      <c r="E426" s="153">
        <v>0.40820014513785519</v>
      </c>
      <c r="F426" s="155">
        <v>44.619000000000007</v>
      </c>
      <c r="G426" s="155">
        <v>99.649100000000004</v>
      </c>
      <c r="H426" s="155">
        <v>0.62280687499999998</v>
      </c>
      <c r="I426" s="155">
        <v>5.0332474360464508</v>
      </c>
      <c r="J426" s="155">
        <v>1600</v>
      </c>
      <c r="K426" s="155">
        <v>202800</v>
      </c>
      <c r="L426" s="155">
        <v>1267.5</v>
      </c>
      <c r="M426" s="155">
        <v>274.61808815084021</v>
      </c>
      <c r="N426" s="156">
        <v>18</v>
      </c>
      <c r="O426" s="156">
        <v>558</v>
      </c>
      <c r="P426" s="156">
        <v>3.4874999999999998</v>
      </c>
      <c r="Q426" s="156">
        <v>4.5626146922777382</v>
      </c>
      <c r="R426" s="158">
        <v>0.57534246575342463</v>
      </c>
      <c r="S426" s="158">
        <v>21</v>
      </c>
      <c r="T426" s="158">
        <v>666</v>
      </c>
      <c r="U426" s="158">
        <v>4.1624999999999996</v>
      </c>
      <c r="V426" s="158">
        <v>5.3622105410728187</v>
      </c>
      <c r="W426" s="158">
        <v>0.49315068493150682</v>
      </c>
      <c r="X426" s="158">
        <v>1.0684931506849313</v>
      </c>
      <c r="Y426" s="159">
        <v>32</v>
      </c>
      <c r="Z426" s="159">
        <v>73</v>
      </c>
      <c r="AA426" s="159">
        <v>55</v>
      </c>
      <c r="AB426" s="159">
        <v>93</v>
      </c>
      <c r="AC426" s="159">
        <v>67</v>
      </c>
      <c r="AD426" s="157">
        <v>21.9</v>
      </c>
    </row>
    <row r="427" spans="1:30" s="154" customFormat="1" ht="11.35">
      <c r="A427" s="152">
        <v>414</v>
      </c>
      <c r="B427" s="152">
        <v>12</v>
      </c>
      <c r="C427" s="152">
        <v>33</v>
      </c>
      <c r="D427" s="153">
        <v>0.20624999999999999</v>
      </c>
      <c r="E427" s="153">
        <v>1.2188089608379435</v>
      </c>
      <c r="F427" s="155">
        <v>535.42800000000011</v>
      </c>
      <c r="G427" s="155">
        <v>853.7102000000001</v>
      </c>
      <c r="H427" s="155">
        <v>5.335688750000001</v>
      </c>
      <c r="I427" s="155">
        <v>45.077608696386363</v>
      </c>
      <c r="J427" s="155">
        <v>1600</v>
      </c>
      <c r="K427" s="155">
        <v>201300</v>
      </c>
      <c r="L427" s="155">
        <v>1258.125</v>
      </c>
      <c r="M427" s="155">
        <v>275.91400424017814</v>
      </c>
      <c r="N427" s="156">
        <v>18</v>
      </c>
      <c r="O427" s="156">
        <v>564</v>
      </c>
      <c r="P427" s="156">
        <v>3.5249999999999999</v>
      </c>
      <c r="Q427" s="156">
        <v>4.9967914233337662</v>
      </c>
      <c r="R427" s="158">
        <v>0.56380510440835263</v>
      </c>
      <c r="S427" s="158">
        <v>18</v>
      </c>
      <c r="T427" s="158">
        <v>609</v>
      </c>
      <c r="U427" s="158">
        <v>3.8062499999999999</v>
      </c>
      <c r="V427" s="158">
        <v>4.9987380482949595</v>
      </c>
      <c r="W427" s="158">
        <v>0.52900232018561488</v>
      </c>
      <c r="X427" s="158">
        <v>1.0928074245939676</v>
      </c>
      <c r="Y427" s="159">
        <v>34</v>
      </c>
      <c r="Z427" s="159">
        <v>73</v>
      </c>
      <c r="AA427" s="159">
        <v>53</v>
      </c>
      <c r="AB427" s="159">
        <v>66</v>
      </c>
      <c r="AC427" s="159">
        <v>94</v>
      </c>
      <c r="AD427" s="157">
        <v>21.55</v>
      </c>
    </row>
    <row r="428" spans="1:30" s="154" customFormat="1" ht="11.35">
      <c r="A428" s="152">
        <v>415</v>
      </c>
      <c r="B428" s="152">
        <v>15</v>
      </c>
      <c r="C428" s="152">
        <v>117</v>
      </c>
      <c r="D428" s="153">
        <v>0.73124999999999996</v>
      </c>
      <c r="E428" s="153">
        <v>2.578873712038166</v>
      </c>
      <c r="F428" s="155">
        <v>1338.5700000000002</v>
      </c>
      <c r="G428" s="155">
        <v>3749.4833000000008</v>
      </c>
      <c r="H428" s="155">
        <v>23.434270625000003</v>
      </c>
      <c r="I428" s="155">
        <v>139.61418463377584</v>
      </c>
      <c r="J428" s="155">
        <v>1600</v>
      </c>
      <c r="K428" s="155">
        <v>205450</v>
      </c>
      <c r="L428" s="155">
        <v>1284.0625</v>
      </c>
      <c r="M428" s="155">
        <v>273.13529459032458</v>
      </c>
      <c r="N428" s="156">
        <v>18</v>
      </c>
      <c r="O428" s="156">
        <v>495</v>
      </c>
      <c r="P428" s="156">
        <v>3.09375</v>
      </c>
      <c r="Q428" s="156">
        <v>4.715552849798768</v>
      </c>
      <c r="R428" s="158">
        <v>0.59854014598540151</v>
      </c>
      <c r="S428" s="158">
        <v>18</v>
      </c>
      <c r="T428" s="158">
        <v>534</v>
      </c>
      <c r="U428" s="158">
        <v>3.3374999999999999</v>
      </c>
      <c r="V428" s="158">
        <v>4.8055098094064785</v>
      </c>
      <c r="W428" s="158">
        <v>0.56690997566909973</v>
      </c>
      <c r="X428" s="158">
        <v>1.1654501216545012</v>
      </c>
      <c r="Y428" s="159">
        <v>29</v>
      </c>
      <c r="Z428" s="159">
        <v>72</v>
      </c>
      <c r="AA428" s="159">
        <v>59</v>
      </c>
      <c r="AB428" s="159">
        <v>85</v>
      </c>
      <c r="AC428" s="159">
        <v>75</v>
      </c>
      <c r="AD428" s="157">
        <v>20.55</v>
      </c>
    </row>
    <row r="429" spans="1:30" s="154" customFormat="1" ht="11.35">
      <c r="A429" s="152">
        <v>416</v>
      </c>
      <c r="B429" s="152">
        <v>15</v>
      </c>
      <c r="C429" s="152">
        <v>93</v>
      </c>
      <c r="D429" s="153">
        <v>0.58125000000000004</v>
      </c>
      <c r="E429" s="153">
        <v>2.060322607089244</v>
      </c>
      <c r="F429" s="155">
        <v>803.14200000000017</v>
      </c>
      <c r="G429" s="155">
        <v>1975.1344000000004</v>
      </c>
      <c r="H429" s="155">
        <v>12.344590000000002</v>
      </c>
      <c r="I429" s="155">
        <v>79.452255243760391</v>
      </c>
      <c r="J429" s="155">
        <v>1600</v>
      </c>
      <c r="K429" s="155">
        <v>196850</v>
      </c>
      <c r="L429" s="155">
        <v>1230.3125</v>
      </c>
      <c r="M429" s="155">
        <v>281.00766988570115</v>
      </c>
      <c r="N429" s="156">
        <v>18</v>
      </c>
      <c r="O429" s="156">
        <v>549</v>
      </c>
      <c r="P429" s="156">
        <v>3.4312499999999999</v>
      </c>
      <c r="Q429" s="156">
        <v>4.8856378853912013</v>
      </c>
      <c r="R429" s="158">
        <v>0.54926108374384242</v>
      </c>
      <c r="S429" s="158">
        <v>15</v>
      </c>
      <c r="T429" s="158">
        <v>531</v>
      </c>
      <c r="U429" s="158">
        <v>3.3187500000000001</v>
      </c>
      <c r="V429" s="158">
        <v>4.7535116115887881</v>
      </c>
      <c r="W429" s="158">
        <v>0.56403940886699511</v>
      </c>
      <c r="X429" s="158">
        <v>1.1133004926108376</v>
      </c>
      <c r="Y429" s="159">
        <v>41</v>
      </c>
      <c r="Z429" s="159">
        <v>71</v>
      </c>
      <c r="AA429" s="159">
        <v>48</v>
      </c>
      <c r="AB429" s="159">
        <v>83</v>
      </c>
      <c r="AC429" s="159">
        <v>77</v>
      </c>
      <c r="AD429" s="157">
        <v>20.3</v>
      </c>
    </row>
    <row r="430" spans="1:30" s="154" customFormat="1" ht="11.35">
      <c r="A430" s="152">
        <v>417</v>
      </c>
      <c r="B430" s="152">
        <v>9</v>
      </c>
      <c r="C430" s="152">
        <v>57</v>
      </c>
      <c r="D430" s="153">
        <v>0.35625000000000001</v>
      </c>
      <c r="E430" s="153">
        <v>1.4421632728856941</v>
      </c>
      <c r="F430" s="155">
        <v>133.85700000000003</v>
      </c>
      <c r="G430" s="155">
        <v>648.46280000000002</v>
      </c>
      <c r="H430" s="155">
        <v>4.0528925000000005</v>
      </c>
      <c r="I430" s="155">
        <v>19.568385769760297</v>
      </c>
      <c r="J430" s="155">
        <v>1600</v>
      </c>
      <c r="K430" s="155">
        <v>199350</v>
      </c>
      <c r="L430" s="155">
        <v>1245.9375</v>
      </c>
      <c r="M430" s="155">
        <v>272.30508434890481</v>
      </c>
      <c r="N430" s="156">
        <v>15</v>
      </c>
      <c r="O430" s="156">
        <v>531</v>
      </c>
      <c r="P430" s="156">
        <v>3.3187500000000001</v>
      </c>
      <c r="Q430" s="156">
        <v>4.5341081584422787</v>
      </c>
      <c r="R430" s="158">
        <v>0.5714285714285714</v>
      </c>
      <c r="S430" s="158">
        <v>18</v>
      </c>
      <c r="T430" s="158">
        <v>564</v>
      </c>
      <c r="U430" s="158">
        <v>3.5249999999999999</v>
      </c>
      <c r="V430" s="158">
        <v>4.9854505294037441</v>
      </c>
      <c r="W430" s="158">
        <v>0.54479418886198538</v>
      </c>
      <c r="X430" s="158">
        <v>1.1162227602905568</v>
      </c>
      <c r="Y430" s="159">
        <v>35</v>
      </c>
      <c r="Z430" s="159">
        <v>76</v>
      </c>
      <c r="AA430" s="159">
        <v>49</v>
      </c>
      <c r="AB430" s="159">
        <v>85</v>
      </c>
      <c r="AC430" s="159">
        <v>75</v>
      </c>
      <c r="AD430" s="157">
        <v>20.65</v>
      </c>
    </row>
    <row r="431" spans="1:30" s="154" customFormat="1" ht="11.35">
      <c r="A431" s="152">
        <v>418</v>
      </c>
      <c r="B431" s="152">
        <v>12</v>
      </c>
      <c r="C431" s="152">
        <v>87</v>
      </c>
      <c r="D431" s="153">
        <v>0.54374999999999996</v>
      </c>
      <c r="E431" s="153">
        <v>1.6779999887557064</v>
      </c>
      <c r="F431" s="155">
        <v>535.42800000000011</v>
      </c>
      <c r="G431" s="155">
        <v>1833.8409000000004</v>
      </c>
      <c r="H431" s="155">
        <v>11.461505625000003</v>
      </c>
      <c r="I431" s="155">
        <v>54.247923594538619</v>
      </c>
      <c r="J431" s="155">
        <v>1600</v>
      </c>
      <c r="K431" s="155">
        <v>206100</v>
      </c>
      <c r="L431" s="155">
        <v>1288.125</v>
      </c>
      <c r="M431" s="155">
        <v>265.67154142762132</v>
      </c>
      <c r="N431" s="156">
        <v>15</v>
      </c>
      <c r="O431" s="156">
        <v>438</v>
      </c>
      <c r="P431" s="156">
        <v>2.7374999999999998</v>
      </c>
      <c r="Q431" s="156">
        <v>3.9149568059498216</v>
      </c>
      <c r="R431" s="158">
        <v>0.62176165803108807</v>
      </c>
      <c r="S431" s="158">
        <v>18</v>
      </c>
      <c r="T431" s="158">
        <v>480</v>
      </c>
      <c r="U431" s="158">
        <v>3</v>
      </c>
      <c r="V431" s="158">
        <v>4.3088325258530364</v>
      </c>
      <c r="W431" s="158">
        <v>0.58549222797927458</v>
      </c>
      <c r="X431" s="158">
        <v>1.2072538860103625</v>
      </c>
      <c r="Y431" s="159">
        <v>26</v>
      </c>
      <c r="Z431" s="159">
        <v>76</v>
      </c>
      <c r="AA431" s="159">
        <v>58</v>
      </c>
      <c r="AB431" s="159">
        <v>93</v>
      </c>
      <c r="AC431" s="159">
        <v>67</v>
      </c>
      <c r="AD431" s="157">
        <v>19.3</v>
      </c>
    </row>
    <row r="432" spans="1:30" s="154" customFormat="1" ht="11.35">
      <c r="A432" s="152">
        <v>419</v>
      </c>
      <c r="B432" s="152">
        <v>9</v>
      </c>
      <c r="C432" s="152">
        <v>27</v>
      </c>
      <c r="D432" s="153">
        <v>0.16875000000000001</v>
      </c>
      <c r="E432" s="153">
        <v>0.96623417998228445</v>
      </c>
      <c r="F432" s="155">
        <v>267.71400000000006</v>
      </c>
      <c r="G432" s="155">
        <v>749.59920000000011</v>
      </c>
      <c r="H432" s="155">
        <v>4.6849950000000007</v>
      </c>
      <c r="I432" s="155">
        <v>28.823507267218044</v>
      </c>
      <c r="J432" s="155">
        <v>1600</v>
      </c>
      <c r="K432" s="155">
        <v>198550</v>
      </c>
      <c r="L432" s="155">
        <v>1240.9375</v>
      </c>
      <c r="M432" s="155">
        <v>269.39670982428675</v>
      </c>
      <c r="N432" s="156">
        <v>18</v>
      </c>
      <c r="O432" s="156">
        <v>561</v>
      </c>
      <c r="P432" s="156">
        <v>3.5062500000000001</v>
      </c>
      <c r="Q432" s="156">
        <v>5.1931218116796947</v>
      </c>
      <c r="R432" s="158">
        <v>0.55369928400954649</v>
      </c>
      <c r="S432" s="158">
        <v>21</v>
      </c>
      <c r="T432" s="158">
        <v>567</v>
      </c>
      <c r="U432" s="158">
        <v>3.5437500000000002</v>
      </c>
      <c r="V432" s="158">
        <v>4.9205599658330037</v>
      </c>
      <c r="W432" s="158">
        <v>0.54892601431980914</v>
      </c>
      <c r="X432" s="158">
        <v>1.1026252983293556</v>
      </c>
      <c r="Y432" s="159">
        <v>35</v>
      </c>
      <c r="Z432" s="159">
        <v>78</v>
      </c>
      <c r="AA432" s="159">
        <v>47</v>
      </c>
      <c r="AB432" s="159">
        <v>74</v>
      </c>
      <c r="AC432" s="159">
        <v>86</v>
      </c>
      <c r="AD432" s="157">
        <v>20.95</v>
      </c>
    </row>
    <row r="433" spans="1:30" s="154" customFormat="1" ht="11.35">
      <c r="A433" s="152">
        <v>420</v>
      </c>
      <c r="B433" s="152">
        <v>12</v>
      </c>
      <c r="C433" s="152">
        <v>111</v>
      </c>
      <c r="D433" s="153">
        <v>0.69374999999999998</v>
      </c>
      <c r="E433" s="153">
        <v>2.1071811180225928</v>
      </c>
      <c r="F433" s="155">
        <v>803.14200000000017</v>
      </c>
      <c r="G433" s="155">
        <v>3260.1616000000008</v>
      </c>
      <c r="H433" s="155">
        <v>20.376010000000004</v>
      </c>
      <c r="I433" s="155">
        <v>97.05801959338919</v>
      </c>
      <c r="J433" s="155">
        <v>1600</v>
      </c>
      <c r="K433" s="155">
        <v>202750</v>
      </c>
      <c r="L433" s="155">
        <v>1267.1875</v>
      </c>
      <c r="M433" s="155">
        <v>271.44192627452128</v>
      </c>
      <c r="N433" s="156">
        <v>15</v>
      </c>
      <c r="O433" s="156">
        <v>456</v>
      </c>
      <c r="P433" s="156">
        <v>2.85</v>
      </c>
      <c r="Q433" s="156">
        <v>4.3584660621707654</v>
      </c>
      <c r="R433" s="158">
        <v>0.61712846347607053</v>
      </c>
      <c r="S433" s="158">
        <v>18</v>
      </c>
      <c r="T433" s="158">
        <v>507</v>
      </c>
      <c r="U433" s="158">
        <v>3.1687500000000002</v>
      </c>
      <c r="V433" s="158">
        <v>4.5794480387512468</v>
      </c>
      <c r="W433" s="158">
        <v>0.57430730478589431</v>
      </c>
      <c r="X433" s="158">
        <v>1.191435768261965</v>
      </c>
      <c r="Y433" s="159">
        <v>31</v>
      </c>
      <c r="Z433" s="159">
        <v>75</v>
      </c>
      <c r="AA433" s="159">
        <v>54</v>
      </c>
      <c r="AB433" s="159">
        <v>79</v>
      </c>
      <c r="AC433" s="159">
        <v>81</v>
      </c>
      <c r="AD433" s="157">
        <v>19.850000000000001</v>
      </c>
    </row>
    <row r="434" spans="1:30" s="154" customFormat="1" ht="11.35">
      <c r="A434" s="152">
        <v>421</v>
      </c>
      <c r="B434" s="152">
        <v>9</v>
      </c>
      <c r="C434" s="152">
        <v>102</v>
      </c>
      <c r="D434" s="153">
        <v>0.63749999999999996</v>
      </c>
      <c r="E434" s="153">
        <v>1.9441494235608732</v>
      </c>
      <c r="F434" s="155">
        <v>803.14200000000017</v>
      </c>
      <c r="G434" s="155">
        <v>2230.9500000000007</v>
      </c>
      <c r="H434" s="155">
        <v>13.943437500000005</v>
      </c>
      <c r="I434" s="155">
        <v>70.79583962053897</v>
      </c>
      <c r="J434" s="155">
        <v>1600</v>
      </c>
      <c r="K434" s="155">
        <v>203800</v>
      </c>
      <c r="L434" s="155">
        <v>1273.75</v>
      </c>
      <c r="M434" s="155">
        <v>265.4028621648286</v>
      </c>
      <c r="N434" s="156">
        <v>15</v>
      </c>
      <c r="O434" s="156">
        <v>441</v>
      </c>
      <c r="P434" s="156">
        <v>2.7562500000000001</v>
      </c>
      <c r="Q434" s="156">
        <v>4.3084630407588396</v>
      </c>
      <c r="R434" s="158">
        <v>0.62113402061855671</v>
      </c>
      <c r="S434" s="158">
        <v>24</v>
      </c>
      <c r="T434" s="158">
        <v>465</v>
      </c>
      <c r="U434" s="158">
        <v>2.90625</v>
      </c>
      <c r="V434" s="158">
        <v>4.5939485421091923</v>
      </c>
      <c r="W434" s="158">
        <v>0.60051546391752575</v>
      </c>
      <c r="X434" s="158">
        <v>1.2216494845360826</v>
      </c>
      <c r="Y434" s="159">
        <v>28</v>
      </c>
      <c r="Z434" s="159">
        <v>78</v>
      </c>
      <c r="AA434" s="159">
        <v>54</v>
      </c>
      <c r="AB434" s="159">
        <v>66</v>
      </c>
      <c r="AC434" s="159">
        <v>94</v>
      </c>
      <c r="AD434" s="157">
        <v>19.399999999999999</v>
      </c>
    </row>
    <row r="435" spans="1:30" s="154" customFormat="1" ht="11.35">
      <c r="A435" s="152">
        <v>422</v>
      </c>
      <c r="B435" s="152">
        <v>6</v>
      </c>
      <c r="C435" s="152">
        <v>39</v>
      </c>
      <c r="D435" s="153">
        <v>0.24374999999999999</v>
      </c>
      <c r="E435" s="153">
        <v>1.0624930632403971</v>
      </c>
      <c r="F435" s="155">
        <v>89.238000000000014</v>
      </c>
      <c r="G435" s="155">
        <v>400.08370000000014</v>
      </c>
      <c r="H435" s="155">
        <v>2.5005231250000008</v>
      </c>
      <c r="I435" s="155">
        <v>12.903998390461549</v>
      </c>
      <c r="J435" s="155">
        <v>1600</v>
      </c>
      <c r="K435" s="155">
        <v>203750</v>
      </c>
      <c r="L435" s="155">
        <v>1273.4375</v>
      </c>
      <c r="M435" s="155">
        <v>286.20933288889165</v>
      </c>
      <c r="N435" s="156">
        <v>15</v>
      </c>
      <c r="O435" s="156">
        <v>552</v>
      </c>
      <c r="P435" s="156">
        <v>3.45</v>
      </c>
      <c r="Q435" s="156">
        <v>4.7962249305996547</v>
      </c>
      <c r="R435" s="158">
        <v>0.56294536817102148</v>
      </c>
      <c r="S435" s="158">
        <v>18</v>
      </c>
      <c r="T435" s="158">
        <v>594</v>
      </c>
      <c r="U435" s="158">
        <v>3.7124999999999999</v>
      </c>
      <c r="V435" s="158">
        <v>4.9619780748300713</v>
      </c>
      <c r="W435" s="158">
        <v>0.52969121140142517</v>
      </c>
      <c r="X435" s="158">
        <v>1.0926365795724466</v>
      </c>
      <c r="Y435" s="159">
        <v>35</v>
      </c>
      <c r="Z435" s="159">
        <v>65</v>
      </c>
      <c r="AA435" s="159">
        <v>60</v>
      </c>
      <c r="AB435" s="159">
        <v>85</v>
      </c>
      <c r="AC435" s="159">
        <v>75</v>
      </c>
      <c r="AD435" s="157">
        <v>21.05</v>
      </c>
    </row>
    <row r="436" spans="1:30" s="154" customFormat="1" ht="11.35">
      <c r="A436" s="152">
        <v>423</v>
      </c>
      <c r="B436" s="152">
        <v>12</v>
      </c>
      <c r="C436" s="152">
        <v>60</v>
      </c>
      <c r="D436" s="153">
        <v>0.375</v>
      </c>
      <c r="E436" s="153">
        <v>1.5326632388667725</v>
      </c>
      <c r="F436" s="155">
        <v>535.42800000000011</v>
      </c>
      <c r="G436" s="155">
        <v>2156.585</v>
      </c>
      <c r="H436" s="155">
        <v>13.47865625</v>
      </c>
      <c r="I436" s="155">
        <v>61.336036134304997</v>
      </c>
      <c r="J436" s="155">
        <v>1600</v>
      </c>
      <c r="K436" s="155">
        <v>203500</v>
      </c>
      <c r="L436" s="155">
        <v>1271.875</v>
      </c>
      <c r="M436" s="155">
        <v>270.66697842098722</v>
      </c>
      <c r="N436" s="156">
        <v>18</v>
      </c>
      <c r="O436" s="156">
        <v>501</v>
      </c>
      <c r="P436" s="156">
        <v>3.1312500000000001</v>
      </c>
      <c r="Q436" s="156">
        <v>4.6298483002166355</v>
      </c>
      <c r="R436" s="158">
        <v>0.59268292682926826</v>
      </c>
      <c r="S436" s="158">
        <v>18</v>
      </c>
      <c r="T436" s="158">
        <v>555</v>
      </c>
      <c r="U436" s="158">
        <v>3.46875</v>
      </c>
      <c r="V436" s="158">
        <v>4.8355625416635473</v>
      </c>
      <c r="W436" s="158">
        <v>0.54878048780487809</v>
      </c>
      <c r="X436" s="158">
        <v>1.1414634146341465</v>
      </c>
      <c r="Y436" s="159">
        <v>30</v>
      </c>
      <c r="Z436" s="159">
        <v>75</v>
      </c>
      <c r="AA436" s="159">
        <v>55</v>
      </c>
      <c r="AB436" s="159">
        <v>85</v>
      </c>
      <c r="AC436" s="159">
        <v>75</v>
      </c>
      <c r="AD436" s="157">
        <v>20.5</v>
      </c>
    </row>
    <row r="437" spans="1:30" s="154" customFormat="1" ht="11.35">
      <c r="A437" s="152">
        <v>424</v>
      </c>
      <c r="B437" s="152">
        <v>9</v>
      </c>
      <c r="C437" s="152">
        <v>42</v>
      </c>
      <c r="D437" s="153">
        <v>0.26250000000000001</v>
      </c>
      <c r="E437" s="153">
        <v>1.1842121813957318</v>
      </c>
      <c r="F437" s="155">
        <v>267.71400000000006</v>
      </c>
      <c r="G437" s="155">
        <v>925.10060000000021</v>
      </c>
      <c r="H437" s="155">
        <v>5.7818787500000015</v>
      </c>
      <c r="I437" s="155">
        <v>33.519959190906675</v>
      </c>
      <c r="J437" s="155">
        <v>1600</v>
      </c>
      <c r="K437" s="155">
        <v>209200</v>
      </c>
      <c r="L437" s="155">
        <v>1307.5</v>
      </c>
      <c r="M437" s="155">
        <v>290.64015227288803</v>
      </c>
      <c r="N437" s="156">
        <v>18</v>
      </c>
      <c r="O437" s="156">
        <v>519</v>
      </c>
      <c r="P437" s="156">
        <v>3.2437499999999999</v>
      </c>
      <c r="Q437" s="156">
        <v>4.4759973063879803</v>
      </c>
      <c r="R437" s="158">
        <v>0.5890736342042755</v>
      </c>
      <c r="S437" s="158">
        <v>18</v>
      </c>
      <c r="T437" s="158">
        <v>576</v>
      </c>
      <c r="U437" s="158">
        <v>3.6</v>
      </c>
      <c r="V437" s="158">
        <v>4.8618654700697554</v>
      </c>
      <c r="W437" s="158">
        <v>0.5439429928741093</v>
      </c>
      <c r="X437" s="158">
        <v>1.1330166270783848</v>
      </c>
      <c r="Y437" s="159">
        <v>32</v>
      </c>
      <c r="Z437" s="159">
        <v>57</v>
      </c>
      <c r="AA437" s="159">
        <v>71</v>
      </c>
      <c r="AB437" s="159">
        <v>75</v>
      </c>
      <c r="AC437" s="159">
        <v>85</v>
      </c>
      <c r="AD437" s="157">
        <v>21.05</v>
      </c>
    </row>
    <row r="438" spans="1:30" s="154" customFormat="1" ht="11.35">
      <c r="A438" s="152">
        <v>425</v>
      </c>
      <c r="B438" s="152">
        <v>6</v>
      </c>
      <c r="C438" s="152">
        <v>39</v>
      </c>
      <c r="D438" s="153">
        <v>0.24374999999999999</v>
      </c>
      <c r="E438" s="153">
        <v>0.88840805260000222</v>
      </c>
      <c r="F438" s="155">
        <v>535.42800000000011</v>
      </c>
      <c r="G438" s="155">
        <v>1279.0780000000004</v>
      </c>
      <c r="H438" s="155">
        <v>7.9942375000000023</v>
      </c>
      <c r="I438" s="155">
        <v>51.988173842695559</v>
      </c>
      <c r="J438" s="155">
        <v>1600</v>
      </c>
      <c r="K438" s="155">
        <v>209450</v>
      </c>
      <c r="L438" s="155">
        <v>1309.0625</v>
      </c>
      <c r="M438" s="155">
        <v>282.5018436518011</v>
      </c>
      <c r="N438" s="156">
        <v>18</v>
      </c>
      <c r="O438" s="156">
        <v>483</v>
      </c>
      <c r="P438" s="156">
        <v>3.0187499999999998</v>
      </c>
      <c r="Q438" s="156">
        <v>4.3415092802145061</v>
      </c>
      <c r="R438" s="158">
        <v>0.60442260442260443</v>
      </c>
      <c r="S438" s="158">
        <v>18</v>
      </c>
      <c r="T438" s="158">
        <v>519</v>
      </c>
      <c r="U438" s="158">
        <v>3.2437499999999999</v>
      </c>
      <c r="V438" s="158">
        <v>4.7817089587340771</v>
      </c>
      <c r="W438" s="158">
        <v>0.57493857493857492</v>
      </c>
      <c r="X438" s="158">
        <v>1.1793611793611793</v>
      </c>
      <c r="Y438" s="159">
        <v>29</v>
      </c>
      <c r="Z438" s="159">
        <v>62</v>
      </c>
      <c r="AA438" s="159">
        <v>69</v>
      </c>
      <c r="AB438" s="159">
        <v>79</v>
      </c>
      <c r="AC438" s="159">
        <v>81</v>
      </c>
      <c r="AD438" s="157">
        <v>20.350000000000001</v>
      </c>
    </row>
    <row r="439" spans="1:30" s="154" customFormat="1" ht="11.35">
      <c r="A439" s="152">
        <v>426</v>
      </c>
      <c r="B439" s="152">
        <v>12</v>
      </c>
      <c r="C439" s="152">
        <v>120</v>
      </c>
      <c r="D439" s="153">
        <v>0.75</v>
      </c>
      <c r="E439" s="153">
        <v>2.3552430471865859</v>
      </c>
      <c r="F439" s="155">
        <v>1070.8560000000002</v>
      </c>
      <c r="G439" s="155">
        <v>5391.4625000000005</v>
      </c>
      <c r="H439" s="155">
        <v>33.696640625000001</v>
      </c>
      <c r="I439" s="155">
        <v>150.22346309464226</v>
      </c>
      <c r="J439" s="155">
        <v>1600</v>
      </c>
      <c r="K439" s="155">
        <v>201900</v>
      </c>
      <c r="L439" s="155">
        <v>1261.875</v>
      </c>
      <c r="M439" s="155">
        <v>265.67154142762132</v>
      </c>
      <c r="N439" s="156">
        <v>15</v>
      </c>
      <c r="O439" s="156">
        <v>447</v>
      </c>
      <c r="P439" s="156">
        <v>2.7937500000000002</v>
      </c>
      <c r="Q439" s="156">
        <v>4.3104332619425136</v>
      </c>
      <c r="R439" s="158">
        <v>0.62086513994910941</v>
      </c>
      <c r="S439" s="158">
        <v>18</v>
      </c>
      <c r="T439" s="158">
        <v>510</v>
      </c>
      <c r="U439" s="158">
        <v>3.1875</v>
      </c>
      <c r="V439" s="158">
        <v>4.5601328183239049</v>
      </c>
      <c r="W439" s="158">
        <v>0.56743002544529264</v>
      </c>
      <c r="X439" s="158">
        <v>1.1882951653944021</v>
      </c>
      <c r="Y439" s="159">
        <v>30</v>
      </c>
      <c r="Z439" s="159">
        <v>79</v>
      </c>
      <c r="AA439" s="159">
        <v>51</v>
      </c>
      <c r="AB439" s="159">
        <v>77</v>
      </c>
      <c r="AC439" s="159">
        <v>83</v>
      </c>
      <c r="AD439" s="157">
        <v>19.649999999999999</v>
      </c>
    </row>
    <row r="440" spans="1:30" s="154" customFormat="1" ht="11.35">
      <c r="A440" s="152">
        <v>427</v>
      </c>
      <c r="B440" s="152">
        <v>6</v>
      </c>
      <c r="C440" s="152">
        <v>81</v>
      </c>
      <c r="D440" s="153">
        <v>0.50624999999999998</v>
      </c>
      <c r="E440" s="153">
        <v>1.4362638245061057</v>
      </c>
      <c r="F440" s="155">
        <v>535.42800000000011</v>
      </c>
      <c r="G440" s="155">
        <v>3465.409000000001</v>
      </c>
      <c r="H440" s="155">
        <v>21.658806250000005</v>
      </c>
      <c r="I440" s="155">
        <v>91.132925986897959</v>
      </c>
      <c r="J440" s="155">
        <v>1600</v>
      </c>
      <c r="K440" s="155">
        <v>201150</v>
      </c>
      <c r="L440" s="155">
        <v>1257.1875</v>
      </c>
      <c r="M440" s="155">
        <v>290.02531200530342</v>
      </c>
      <c r="N440" s="156">
        <v>18</v>
      </c>
      <c r="O440" s="156">
        <v>495</v>
      </c>
      <c r="P440" s="156">
        <v>3.09375</v>
      </c>
      <c r="Q440" s="156">
        <v>4.5443957814948206</v>
      </c>
      <c r="R440" s="158">
        <v>0.58333333333333337</v>
      </c>
      <c r="S440" s="158">
        <v>18</v>
      </c>
      <c r="T440" s="158">
        <v>492</v>
      </c>
      <c r="U440" s="158">
        <v>3.0750000000000002</v>
      </c>
      <c r="V440" s="158">
        <v>4.5260253711592648</v>
      </c>
      <c r="W440" s="158">
        <v>0.58585858585858586</v>
      </c>
      <c r="X440" s="158">
        <v>1.1691919191919191</v>
      </c>
      <c r="Y440" s="159">
        <v>39</v>
      </c>
      <c r="Z440" s="159">
        <v>64</v>
      </c>
      <c r="AA440" s="159">
        <v>57</v>
      </c>
      <c r="AB440" s="159">
        <v>64</v>
      </c>
      <c r="AC440" s="159">
        <v>96</v>
      </c>
      <c r="AD440" s="157">
        <v>19.8</v>
      </c>
    </row>
    <row r="441" spans="1:30" s="154" customFormat="1" ht="11.35">
      <c r="A441" s="152">
        <v>428</v>
      </c>
      <c r="B441" s="152">
        <v>6</v>
      </c>
      <c r="C441" s="152">
        <v>48</v>
      </c>
      <c r="D441" s="153">
        <v>0.3</v>
      </c>
      <c r="E441" s="153">
        <v>1.1752157569874981</v>
      </c>
      <c r="F441" s="155">
        <v>535.42800000000011</v>
      </c>
      <c r="G441" s="155">
        <v>1064.9068000000002</v>
      </c>
      <c r="H441" s="155">
        <v>6.6556675000000016</v>
      </c>
      <c r="I441" s="155">
        <v>47.813483152177817</v>
      </c>
      <c r="J441" s="155">
        <v>1600</v>
      </c>
      <c r="K441" s="155">
        <v>201200</v>
      </c>
      <c r="L441" s="155">
        <v>1257.5</v>
      </c>
      <c r="M441" s="155">
        <v>269.5325559967448</v>
      </c>
      <c r="N441" s="156">
        <v>18</v>
      </c>
      <c r="O441" s="156">
        <v>486</v>
      </c>
      <c r="P441" s="156">
        <v>3.0375000000000001</v>
      </c>
      <c r="Q441" s="156">
        <v>4.3867833231797881</v>
      </c>
      <c r="R441" s="158">
        <v>0.60869565217391308</v>
      </c>
      <c r="S441" s="158">
        <v>18</v>
      </c>
      <c r="T441" s="158">
        <v>582</v>
      </c>
      <c r="U441" s="158">
        <v>3.6375000000000002</v>
      </c>
      <c r="V441" s="158">
        <v>5.0512935014445404</v>
      </c>
      <c r="W441" s="158">
        <v>0.53140096618357491</v>
      </c>
      <c r="X441" s="158">
        <v>1.1400966183574881</v>
      </c>
      <c r="Y441" s="159">
        <v>32</v>
      </c>
      <c r="Z441" s="159">
        <v>77</v>
      </c>
      <c r="AA441" s="159">
        <v>51</v>
      </c>
      <c r="AB441" s="159">
        <v>86</v>
      </c>
      <c r="AC441" s="159">
        <v>74</v>
      </c>
      <c r="AD441" s="157">
        <v>20.7</v>
      </c>
    </row>
    <row r="442" spans="1:30" s="154" customFormat="1" ht="11.35">
      <c r="A442" s="152">
        <v>429</v>
      </c>
      <c r="B442" s="152">
        <v>18</v>
      </c>
      <c r="C442" s="152">
        <v>189</v>
      </c>
      <c r="D442" s="153">
        <v>1.1812499999999999</v>
      </c>
      <c r="E442" s="153">
        <v>3.0112407334381257</v>
      </c>
      <c r="F442" s="155">
        <v>1070.8560000000002</v>
      </c>
      <c r="G442" s="155">
        <v>4551.1380000000017</v>
      </c>
      <c r="H442" s="155">
        <v>28.444612500000012</v>
      </c>
      <c r="I442" s="155">
        <v>115.72864750353391</v>
      </c>
      <c r="J442" s="155">
        <v>1600</v>
      </c>
      <c r="K442" s="155">
        <v>200900</v>
      </c>
      <c r="L442" s="155">
        <v>1255.625</v>
      </c>
      <c r="M442" s="155">
        <v>274.60592118467787</v>
      </c>
      <c r="N442" s="156">
        <v>18</v>
      </c>
      <c r="O442" s="156">
        <v>405</v>
      </c>
      <c r="P442" s="156">
        <v>2.53125</v>
      </c>
      <c r="Q442" s="156">
        <v>4.1828067898851646</v>
      </c>
      <c r="R442" s="158">
        <v>0.64095744680851063</v>
      </c>
      <c r="S442" s="158">
        <v>15</v>
      </c>
      <c r="T442" s="158">
        <v>426</v>
      </c>
      <c r="U442" s="158">
        <v>2.6625000000000001</v>
      </c>
      <c r="V442" s="158">
        <v>4.1068856124759874</v>
      </c>
      <c r="W442" s="158">
        <v>0.62234042553191493</v>
      </c>
      <c r="X442" s="158">
        <v>1.2632978723404256</v>
      </c>
      <c r="Y442" s="159">
        <v>34</v>
      </c>
      <c r="Z442" s="159">
        <v>74</v>
      </c>
      <c r="AA442" s="159">
        <v>52</v>
      </c>
      <c r="AB442" s="159">
        <v>68</v>
      </c>
      <c r="AC442" s="159">
        <v>92</v>
      </c>
      <c r="AD442" s="157">
        <v>18.8</v>
      </c>
    </row>
    <row r="443" spans="1:30" s="154" customFormat="1" ht="11.35">
      <c r="A443" s="152">
        <v>430</v>
      </c>
      <c r="B443" s="152">
        <v>18</v>
      </c>
      <c r="C443" s="152">
        <v>261</v>
      </c>
      <c r="D443" s="153">
        <v>1.6312500000000001</v>
      </c>
      <c r="E443" s="153">
        <v>3.7594691767011521</v>
      </c>
      <c r="F443" s="155">
        <v>1338.5700000000002</v>
      </c>
      <c r="G443" s="155">
        <v>7832.1218000000017</v>
      </c>
      <c r="H443" s="155">
        <v>48.950761250000014</v>
      </c>
      <c r="I443" s="155">
        <v>178.52793783744096</v>
      </c>
      <c r="J443" s="155">
        <v>1600</v>
      </c>
      <c r="K443" s="155">
        <v>207350</v>
      </c>
      <c r="L443" s="155">
        <v>1295.9375</v>
      </c>
      <c r="M443" s="155">
        <v>271.90059429155468</v>
      </c>
      <c r="N443" s="156">
        <v>18</v>
      </c>
      <c r="O443" s="156">
        <v>420</v>
      </c>
      <c r="P443" s="156">
        <v>2.625</v>
      </c>
      <c r="Q443" s="156">
        <v>4.4478105701484782</v>
      </c>
      <c r="R443" s="158">
        <v>0.64824120603015067</v>
      </c>
      <c r="S443" s="158">
        <v>18</v>
      </c>
      <c r="T443" s="158">
        <v>519</v>
      </c>
      <c r="U443" s="158">
        <v>3.2437499999999999</v>
      </c>
      <c r="V443" s="158">
        <v>4.9788822910292359</v>
      </c>
      <c r="W443" s="158">
        <v>0.5653266331658291</v>
      </c>
      <c r="X443" s="158">
        <v>1.2135678391959797</v>
      </c>
      <c r="Y443" s="159">
        <v>27</v>
      </c>
      <c r="Z443" s="159">
        <v>71</v>
      </c>
      <c r="AA443" s="159">
        <v>62</v>
      </c>
      <c r="AB443" s="159">
        <v>69</v>
      </c>
      <c r="AC443" s="159">
        <v>91</v>
      </c>
      <c r="AD443" s="157">
        <v>19.899999999999999</v>
      </c>
    </row>
    <row r="444" spans="1:30" s="154" customFormat="1" ht="11.35">
      <c r="A444" s="152">
        <v>431</v>
      </c>
      <c r="B444" s="152">
        <v>12</v>
      </c>
      <c r="C444" s="152">
        <v>72</v>
      </c>
      <c r="D444" s="153">
        <v>0.45</v>
      </c>
      <c r="E444" s="153">
        <v>1.5491933384829668</v>
      </c>
      <c r="F444" s="155">
        <v>535.42800000000011</v>
      </c>
      <c r="G444" s="155">
        <v>1790.7092000000002</v>
      </c>
      <c r="H444" s="155">
        <v>11.191932500000002</v>
      </c>
      <c r="I444" s="155">
        <v>62.058127807658224</v>
      </c>
      <c r="J444" s="155">
        <v>1600</v>
      </c>
      <c r="K444" s="155">
        <v>201700</v>
      </c>
      <c r="L444" s="155">
        <v>1260.625</v>
      </c>
      <c r="M444" s="155">
        <v>277.19322665905884</v>
      </c>
      <c r="N444" s="156">
        <v>15</v>
      </c>
      <c r="O444" s="156">
        <v>504</v>
      </c>
      <c r="P444" s="156">
        <v>3.15</v>
      </c>
      <c r="Q444" s="156">
        <v>4.5615290385803009</v>
      </c>
      <c r="R444" s="158">
        <v>0.5912408759124087</v>
      </c>
      <c r="S444" s="158">
        <v>18</v>
      </c>
      <c r="T444" s="158">
        <v>546</v>
      </c>
      <c r="U444" s="158">
        <v>3.4125000000000001</v>
      </c>
      <c r="V444" s="158">
        <v>4.8930543765704746</v>
      </c>
      <c r="W444" s="158">
        <v>0.55717761557177614</v>
      </c>
      <c r="X444" s="158">
        <v>1.1484184914841848</v>
      </c>
      <c r="Y444" s="159">
        <v>34</v>
      </c>
      <c r="Z444" s="159">
        <v>72</v>
      </c>
      <c r="AA444" s="159">
        <v>54</v>
      </c>
      <c r="AB444" s="159">
        <v>80</v>
      </c>
      <c r="AC444" s="159">
        <v>80</v>
      </c>
      <c r="AD444" s="157">
        <v>20.55</v>
      </c>
    </row>
    <row r="445" spans="1:30" s="154" customFormat="1" ht="11.35">
      <c r="A445" s="152">
        <v>432</v>
      </c>
      <c r="B445" s="152">
        <v>6</v>
      </c>
      <c r="C445" s="152">
        <v>78</v>
      </c>
      <c r="D445" s="153">
        <v>0.48749999999999999</v>
      </c>
      <c r="E445" s="153">
        <v>1.3411133082854623</v>
      </c>
      <c r="F445" s="155">
        <v>267.71400000000006</v>
      </c>
      <c r="G445" s="155">
        <v>1169.0178000000001</v>
      </c>
      <c r="H445" s="155">
        <v>7.3063612500000001</v>
      </c>
      <c r="I445" s="155">
        <v>27.671607912145632</v>
      </c>
      <c r="J445" s="155">
        <v>1600</v>
      </c>
      <c r="K445" s="155">
        <v>199200</v>
      </c>
      <c r="L445" s="155">
        <v>1245</v>
      </c>
      <c r="M445" s="155">
        <v>286.55402203977144</v>
      </c>
      <c r="N445" s="156">
        <v>18</v>
      </c>
      <c r="O445" s="156">
        <v>450</v>
      </c>
      <c r="P445" s="156">
        <v>2.8125</v>
      </c>
      <c r="Q445" s="156">
        <v>4.3309439469586897</v>
      </c>
      <c r="R445" s="158">
        <v>0.61340206185567003</v>
      </c>
      <c r="S445" s="158">
        <v>18</v>
      </c>
      <c r="T445" s="158">
        <v>474</v>
      </c>
      <c r="U445" s="158">
        <v>2.9624999999999999</v>
      </c>
      <c r="V445" s="158">
        <v>4.4888225963928221</v>
      </c>
      <c r="W445" s="158">
        <v>0.59278350515463918</v>
      </c>
      <c r="X445" s="158">
        <v>1.2061855670103092</v>
      </c>
      <c r="Y445" s="159">
        <v>40</v>
      </c>
      <c r="Z445" s="159">
        <v>67</v>
      </c>
      <c r="AA445" s="159">
        <v>53</v>
      </c>
      <c r="AB445" s="159">
        <v>84</v>
      </c>
      <c r="AC445" s="159">
        <v>76</v>
      </c>
      <c r="AD445" s="157">
        <v>19.399999999999999</v>
      </c>
    </row>
    <row r="446" spans="1:30" s="154" customFormat="1" ht="11.35">
      <c r="A446" s="152">
        <v>433</v>
      </c>
      <c r="B446" s="152">
        <v>6</v>
      </c>
      <c r="C446" s="152">
        <v>42</v>
      </c>
      <c r="D446" s="153">
        <v>0.26250000000000001</v>
      </c>
      <c r="E446" s="153">
        <v>1.0308908036531337</v>
      </c>
      <c r="F446" s="155">
        <v>535.42800000000011</v>
      </c>
      <c r="G446" s="155">
        <v>1441.1937000000005</v>
      </c>
      <c r="H446" s="155">
        <v>9.0074606250000038</v>
      </c>
      <c r="I446" s="155">
        <v>60.55362848959372</v>
      </c>
      <c r="J446" s="155">
        <v>1600</v>
      </c>
      <c r="K446" s="155">
        <v>209600</v>
      </c>
      <c r="L446" s="155">
        <v>1310</v>
      </c>
      <c r="M446" s="155">
        <v>267.81200578064374</v>
      </c>
      <c r="N446" s="156">
        <v>18</v>
      </c>
      <c r="O446" s="156">
        <v>534</v>
      </c>
      <c r="P446" s="156">
        <v>3.3374999999999999</v>
      </c>
      <c r="Q446" s="156">
        <v>4.5762409390323269</v>
      </c>
      <c r="R446" s="158">
        <v>0.57517899761336511</v>
      </c>
      <c r="S446" s="158">
        <v>18</v>
      </c>
      <c r="T446" s="158">
        <v>573</v>
      </c>
      <c r="U446" s="158">
        <v>3.5812499999999998</v>
      </c>
      <c r="V446" s="158">
        <v>5.1192961817252201</v>
      </c>
      <c r="W446" s="158">
        <v>0.54415274463007157</v>
      </c>
      <c r="X446" s="158">
        <v>1.1193317422434368</v>
      </c>
      <c r="Y446" s="159">
        <v>24</v>
      </c>
      <c r="Z446" s="159">
        <v>71</v>
      </c>
      <c r="AA446" s="159">
        <v>65</v>
      </c>
      <c r="AB446" s="159">
        <v>84</v>
      </c>
      <c r="AC446" s="159">
        <v>76</v>
      </c>
      <c r="AD446" s="157">
        <v>20.95</v>
      </c>
    </row>
    <row r="447" spans="1:30" s="154" customFormat="1" ht="11.35">
      <c r="A447" s="152">
        <v>434</v>
      </c>
      <c r="B447" s="152">
        <v>6</v>
      </c>
      <c r="C447" s="152">
        <v>54</v>
      </c>
      <c r="D447" s="153">
        <v>0.33750000000000002</v>
      </c>
      <c r="E447" s="153">
        <v>1.2125522746949611</v>
      </c>
      <c r="F447" s="155">
        <v>535.42800000000011</v>
      </c>
      <c r="G447" s="155">
        <v>2094.1184000000003</v>
      </c>
      <c r="H447" s="155">
        <v>13.088240000000003</v>
      </c>
      <c r="I447" s="155">
        <v>73.979698480326519</v>
      </c>
      <c r="J447" s="155">
        <v>1600</v>
      </c>
      <c r="K447" s="155">
        <v>204200</v>
      </c>
      <c r="L447" s="155">
        <v>1276.25</v>
      </c>
      <c r="M447" s="155">
        <v>266.58508972351228</v>
      </c>
      <c r="N447" s="156">
        <v>18</v>
      </c>
      <c r="O447" s="156">
        <v>462</v>
      </c>
      <c r="P447" s="156">
        <v>2.8875000000000002</v>
      </c>
      <c r="Q447" s="156">
        <v>4.3983809199501049</v>
      </c>
      <c r="R447" s="158">
        <v>0.6081424936386769</v>
      </c>
      <c r="S447" s="158">
        <v>18</v>
      </c>
      <c r="T447" s="158">
        <v>483</v>
      </c>
      <c r="U447" s="158">
        <v>3.0187499999999998</v>
      </c>
      <c r="V447" s="158">
        <v>4.4699863872149308</v>
      </c>
      <c r="W447" s="158">
        <v>0.59033078880407119</v>
      </c>
      <c r="X447" s="158">
        <v>1.1984732824427482</v>
      </c>
      <c r="Y447" s="159">
        <v>28</v>
      </c>
      <c r="Z447" s="159">
        <v>77</v>
      </c>
      <c r="AA447" s="159">
        <v>55</v>
      </c>
      <c r="AB447" s="159">
        <v>85</v>
      </c>
      <c r="AC447" s="159">
        <v>75</v>
      </c>
      <c r="AD447" s="157">
        <v>19.649999999999999</v>
      </c>
    </row>
    <row r="448" spans="1:30" s="154" customFormat="1" ht="11.35">
      <c r="A448" s="152">
        <v>435</v>
      </c>
      <c r="B448" s="152">
        <v>9</v>
      </c>
      <c r="C448" s="152">
        <v>75</v>
      </c>
      <c r="D448" s="153">
        <v>0.46875</v>
      </c>
      <c r="E448" s="153">
        <v>1.5976471497468832</v>
      </c>
      <c r="F448" s="155">
        <v>803.14200000000017</v>
      </c>
      <c r="G448" s="155">
        <v>3466.8963000000003</v>
      </c>
      <c r="H448" s="155">
        <v>21.668101875000001</v>
      </c>
      <c r="I448" s="155">
        <v>96.491435813817233</v>
      </c>
      <c r="J448" s="155">
        <v>1600</v>
      </c>
      <c r="K448" s="155">
        <v>203700</v>
      </c>
      <c r="L448" s="155">
        <v>1273.125</v>
      </c>
      <c r="M448" s="155">
        <v>258.80029818302495</v>
      </c>
      <c r="N448" s="156">
        <v>18</v>
      </c>
      <c r="O448" s="156">
        <v>528</v>
      </c>
      <c r="P448" s="156">
        <v>3.3</v>
      </c>
      <c r="Q448" s="156">
        <v>4.8781375969825138</v>
      </c>
      <c r="R448" s="158">
        <v>0.58878504672897192</v>
      </c>
      <c r="S448" s="158">
        <v>18</v>
      </c>
      <c r="T448" s="158">
        <v>570</v>
      </c>
      <c r="U448" s="158">
        <v>3.5625</v>
      </c>
      <c r="V448" s="158">
        <v>5.0040078276939814</v>
      </c>
      <c r="W448" s="158">
        <v>0.55607476635514019</v>
      </c>
      <c r="X448" s="158">
        <v>1.1448598130841121</v>
      </c>
      <c r="Y448" s="159">
        <v>26</v>
      </c>
      <c r="Z448" s="159">
        <v>82</v>
      </c>
      <c r="AA448" s="159">
        <v>52</v>
      </c>
      <c r="AB448" s="159">
        <v>76</v>
      </c>
      <c r="AC448" s="159">
        <v>84</v>
      </c>
      <c r="AD448" s="157">
        <v>21.4</v>
      </c>
    </row>
    <row r="449" spans="1:30" s="154" customFormat="1" ht="11.35">
      <c r="A449" s="152">
        <v>436</v>
      </c>
      <c r="B449" s="152">
        <v>9</v>
      </c>
      <c r="C449" s="152">
        <v>42</v>
      </c>
      <c r="D449" s="153">
        <v>0.26250000000000001</v>
      </c>
      <c r="E449" s="153">
        <v>1.2310832781480907</v>
      </c>
      <c r="F449" s="155">
        <v>535.42800000000011</v>
      </c>
      <c r="G449" s="155">
        <v>850.73560000000009</v>
      </c>
      <c r="H449" s="155">
        <v>5.3170975000000009</v>
      </c>
      <c r="I449" s="155">
        <v>43.893317268265029</v>
      </c>
      <c r="J449" s="155">
        <v>1600</v>
      </c>
      <c r="K449" s="155">
        <v>202000</v>
      </c>
      <c r="L449" s="155">
        <v>1262.5</v>
      </c>
      <c r="M449" s="155">
        <v>272.13343009190345</v>
      </c>
      <c r="N449" s="156">
        <v>15</v>
      </c>
      <c r="O449" s="156">
        <v>495</v>
      </c>
      <c r="P449" s="156">
        <v>3.09375</v>
      </c>
      <c r="Q449" s="156">
        <v>4.3274709377396325</v>
      </c>
      <c r="R449" s="158">
        <v>0.5864661654135338</v>
      </c>
      <c r="S449" s="158">
        <v>18</v>
      </c>
      <c r="T449" s="158">
        <v>528</v>
      </c>
      <c r="U449" s="158">
        <v>3.3</v>
      </c>
      <c r="V449" s="158">
        <v>4.4915014088454184</v>
      </c>
      <c r="W449" s="158">
        <v>0.55889724310776934</v>
      </c>
      <c r="X449" s="158">
        <v>1.1453634085213031</v>
      </c>
      <c r="Y449" s="159">
        <v>32</v>
      </c>
      <c r="Z449" s="159">
        <v>75</v>
      </c>
      <c r="AA449" s="159">
        <v>53</v>
      </c>
      <c r="AB449" s="159">
        <v>83</v>
      </c>
      <c r="AC449" s="159">
        <v>77</v>
      </c>
      <c r="AD449" s="157">
        <v>19.95</v>
      </c>
    </row>
    <row r="450" spans="1:30" s="154" customFormat="1" ht="11.35">
      <c r="A450" s="152">
        <v>437</v>
      </c>
      <c r="B450" s="152">
        <v>6</v>
      </c>
      <c r="C450" s="152">
        <v>18</v>
      </c>
      <c r="D450" s="153">
        <v>0.1125</v>
      </c>
      <c r="E450" s="153">
        <v>0.66339606542595764</v>
      </c>
      <c r="F450" s="155">
        <v>23.796800000000005</v>
      </c>
      <c r="G450" s="155">
        <v>95.187200000000018</v>
      </c>
      <c r="H450" s="155">
        <v>0.59492000000000012</v>
      </c>
      <c r="I450" s="155">
        <v>3.620909368125099</v>
      </c>
      <c r="J450" s="155">
        <v>1600</v>
      </c>
      <c r="K450" s="155">
        <v>200350</v>
      </c>
      <c r="L450" s="155">
        <v>1252.1875</v>
      </c>
      <c r="M450" s="155">
        <v>287.49333462330947</v>
      </c>
      <c r="N450" s="156">
        <v>18</v>
      </c>
      <c r="O450" s="156">
        <v>495</v>
      </c>
      <c r="P450" s="156">
        <v>3.09375</v>
      </c>
      <c r="Q450" s="156">
        <v>4.4180830172338101</v>
      </c>
      <c r="R450" s="158">
        <v>0.60048426150121059</v>
      </c>
      <c r="S450" s="158">
        <v>18</v>
      </c>
      <c r="T450" s="158">
        <v>591</v>
      </c>
      <c r="U450" s="158">
        <v>3.6937500000000001</v>
      </c>
      <c r="V450" s="158">
        <v>4.9245845529209795</v>
      </c>
      <c r="W450" s="158">
        <v>0.52300242130750607</v>
      </c>
      <c r="X450" s="158">
        <v>1.1234866828087167</v>
      </c>
      <c r="Y450" s="159">
        <v>39</v>
      </c>
      <c r="Z450" s="159">
        <v>66</v>
      </c>
      <c r="AA450" s="159">
        <v>55</v>
      </c>
      <c r="AB450" s="159">
        <v>76</v>
      </c>
      <c r="AC450" s="159">
        <v>84</v>
      </c>
      <c r="AD450" s="157">
        <v>20.65</v>
      </c>
    </row>
    <row r="451" spans="1:30" s="154" customFormat="1" ht="11.35">
      <c r="A451" s="152">
        <v>438</v>
      </c>
      <c r="B451" s="152">
        <v>6</v>
      </c>
      <c r="C451" s="152">
        <v>36</v>
      </c>
      <c r="D451" s="153">
        <v>0.22500000000000001</v>
      </c>
      <c r="E451" s="153">
        <v>1.0397750119481128</v>
      </c>
      <c r="F451" s="155">
        <v>535.42800000000011</v>
      </c>
      <c r="G451" s="155">
        <v>1002.4402000000001</v>
      </c>
      <c r="H451" s="155">
        <v>6.2652512500000004</v>
      </c>
      <c r="I451" s="155">
        <v>45.164558702739548</v>
      </c>
      <c r="J451" s="155">
        <v>1600</v>
      </c>
      <c r="K451" s="155">
        <v>202150</v>
      </c>
      <c r="L451" s="155">
        <v>1263.4375</v>
      </c>
      <c r="M451" s="155">
        <v>257.02224868823072</v>
      </c>
      <c r="N451" s="156">
        <v>18</v>
      </c>
      <c r="O451" s="156">
        <v>567</v>
      </c>
      <c r="P451" s="156">
        <v>3.5437500000000002</v>
      </c>
      <c r="Q451" s="156">
        <v>4.9320500731975843</v>
      </c>
      <c r="R451" s="158">
        <v>0.554245283018868</v>
      </c>
      <c r="S451" s="158">
        <v>18</v>
      </c>
      <c r="T451" s="158">
        <v>612</v>
      </c>
      <c r="U451" s="158">
        <v>3.8250000000000002</v>
      </c>
      <c r="V451" s="158">
        <v>5.2551861177388828</v>
      </c>
      <c r="W451" s="158">
        <v>0.51886792452830188</v>
      </c>
      <c r="X451" s="158">
        <v>1.0731132075471699</v>
      </c>
      <c r="Y451" s="159">
        <v>27</v>
      </c>
      <c r="Z451" s="159">
        <v>84</v>
      </c>
      <c r="AA451" s="159">
        <v>49</v>
      </c>
      <c r="AB451" s="159">
        <v>82</v>
      </c>
      <c r="AC451" s="159">
        <v>78</v>
      </c>
      <c r="AD451" s="157">
        <v>21.2</v>
      </c>
    </row>
    <row r="452" spans="1:30" s="154" customFormat="1" ht="11.35">
      <c r="A452" s="152">
        <v>439</v>
      </c>
      <c r="B452" s="152">
        <v>6</v>
      </c>
      <c r="C452" s="152">
        <v>18</v>
      </c>
      <c r="D452" s="153">
        <v>0.1125</v>
      </c>
      <c r="E452" s="153">
        <v>0.66339606542595764</v>
      </c>
      <c r="F452" s="155">
        <v>535.42800000000011</v>
      </c>
      <c r="G452" s="155">
        <v>679.69610000000011</v>
      </c>
      <c r="H452" s="155">
        <v>4.2481006250000011</v>
      </c>
      <c r="I452" s="155">
        <v>42.761868797719728</v>
      </c>
      <c r="J452" s="155">
        <v>1600</v>
      </c>
      <c r="K452" s="155">
        <v>202150</v>
      </c>
      <c r="L452" s="155">
        <v>1263.4375</v>
      </c>
      <c r="M452" s="155">
        <v>281.54570408828124</v>
      </c>
      <c r="N452" s="156">
        <v>18</v>
      </c>
      <c r="O452" s="156">
        <v>582</v>
      </c>
      <c r="P452" s="156">
        <v>3.6375000000000002</v>
      </c>
      <c r="Q452" s="156">
        <v>4.7629168960302639</v>
      </c>
      <c r="R452" s="158">
        <v>0.5488372093023256</v>
      </c>
      <c r="S452" s="158">
        <v>18</v>
      </c>
      <c r="T452" s="158">
        <v>594</v>
      </c>
      <c r="U452" s="158">
        <v>3.7124999999999999</v>
      </c>
      <c r="V452" s="158">
        <v>5.0524139569568955</v>
      </c>
      <c r="W452" s="158">
        <v>0.53953488372093017</v>
      </c>
      <c r="X452" s="158">
        <v>1.0883720930232559</v>
      </c>
      <c r="Y452" s="159">
        <v>35</v>
      </c>
      <c r="Z452" s="159">
        <v>69</v>
      </c>
      <c r="AA452" s="159">
        <v>56</v>
      </c>
      <c r="AB452" s="159">
        <v>83</v>
      </c>
      <c r="AC452" s="159">
        <v>77</v>
      </c>
      <c r="AD452" s="157">
        <v>21.5</v>
      </c>
    </row>
    <row r="453" spans="1:30" s="154" customFormat="1" ht="11.35">
      <c r="A453" s="152">
        <v>440</v>
      </c>
      <c r="B453" s="152">
        <v>6</v>
      </c>
      <c r="C453" s="152">
        <v>45</v>
      </c>
      <c r="D453" s="153">
        <v>0.28125</v>
      </c>
      <c r="E453" s="153">
        <v>1.0531287616807572</v>
      </c>
      <c r="F453" s="155">
        <v>267.71400000000006</v>
      </c>
      <c r="G453" s="155">
        <v>725.80240000000003</v>
      </c>
      <c r="H453" s="155">
        <v>4.5362650000000002</v>
      </c>
      <c r="I453" s="155">
        <v>23.985356334393369</v>
      </c>
      <c r="J453" s="155">
        <v>1600</v>
      </c>
      <c r="K453" s="155">
        <v>201150</v>
      </c>
      <c r="L453" s="155">
        <v>1257.1875</v>
      </c>
      <c r="M453" s="155">
        <v>266.28393574146048</v>
      </c>
      <c r="N453" s="156">
        <v>15</v>
      </c>
      <c r="O453" s="156">
        <v>465</v>
      </c>
      <c r="P453" s="156">
        <v>2.90625</v>
      </c>
      <c r="Q453" s="156">
        <v>4.2615686057051896</v>
      </c>
      <c r="R453" s="158">
        <v>0.60957178841309823</v>
      </c>
      <c r="S453" s="158">
        <v>18</v>
      </c>
      <c r="T453" s="158">
        <v>504</v>
      </c>
      <c r="U453" s="158">
        <v>3.15</v>
      </c>
      <c r="V453" s="158">
        <v>4.3843632957858274</v>
      </c>
      <c r="W453" s="158">
        <v>0.5768261964735516</v>
      </c>
      <c r="X453" s="158">
        <v>1.1863979848866499</v>
      </c>
      <c r="Y453" s="159">
        <v>31</v>
      </c>
      <c r="Z453" s="159">
        <v>79</v>
      </c>
      <c r="AA453" s="159">
        <v>50</v>
      </c>
      <c r="AB453" s="159">
        <v>89</v>
      </c>
      <c r="AC453" s="159">
        <v>71</v>
      </c>
      <c r="AD453" s="157">
        <v>19.850000000000001</v>
      </c>
    </row>
    <row r="454" spans="1:30" s="154" customFormat="1" ht="11.35">
      <c r="A454" s="152">
        <v>441</v>
      </c>
      <c r="B454" s="152">
        <v>9</v>
      </c>
      <c r="C454" s="152">
        <v>60</v>
      </c>
      <c r="D454" s="153">
        <v>0.375</v>
      </c>
      <c r="E454" s="153">
        <v>1.3770353717658597</v>
      </c>
      <c r="F454" s="155">
        <v>130.88240000000002</v>
      </c>
      <c r="G454" s="155">
        <v>850.7356000000002</v>
      </c>
      <c r="H454" s="155">
        <v>5.3170975000000009</v>
      </c>
      <c r="I454" s="155">
        <v>19.816782678243293</v>
      </c>
      <c r="J454" s="155">
        <v>1600</v>
      </c>
      <c r="K454" s="155">
        <v>212750</v>
      </c>
      <c r="L454" s="155">
        <v>1329.6875</v>
      </c>
      <c r="M454" s="155">
        <v>270.64428573778486</v>
      </c>
      <c r="N454" s="156">
        <v>15</v>
      </c>
      <c r="O454" s="156">
        <v>513</v>
      </c>
      <c r="P454" s="156">
        <v>3.2062499999999998</v>
      </c>
      <c r="Q454" s="156">
        <v>4.6878631934768231</v>
      </c>
      <c r="R454" s="158">
        <v>0.58992805755395683</v>
      </c>
      <c r="S454" s="158">
        <v>15</v>
      </c>
      <c r="T454" s="158">
        <v>540</v>
      </c>
      <c r="U454" s="158">
        <v>3.375</v>
      </c>
      <c r="V454" s="158">
        <v>4.8496255447743906</v>
      </c>
      <c r="W454" s="158">
        <v>0.56834532374100721</v>
      </c>
      <c r="X454" s="158">
        <v>1.1582733812949639</v>
      </c>
      <c r="Y454" s="159">
        <v>23</v>
      </c>
      <c r="Z454" s="159">
        <v>65</v>
      </c>
      <c r="AA454" s="159">
        <v>72</v>
      </c>
      <c r="AB454" s="159">
        <v>96</v>
      </c>
      <c r="AC454" s="159">
        <v>64</v>
      </c>
      <c r="AD454" s="157">
        <v>20.85</v>
      </c>
    </row>
    <row r="455" spans="1:30" s="154" customFormat="1" ht="11.35">
      <c r="A455" s="152">
        <v>442</v>
      </c>
      <c r="B455" s="152">
        <v>9</v>
      </c>
      <c r="C455" s="152">
        <v>60</v>
      </c>
      <c r="D455" s="153">
        <v>0.375</v>
      </c>
      <c r="E455" s="153">
        <v>1.4569287935358963</v>
      </c>
      <c r="F455" s="155">
        <v>803.14200000000017</v>
      </c>
      <c r="G455" s="155">
        <v>2379.6800000000007</v>
      </c>
      <c r="H455" s="155">
        <v>14.873000000000005</v>
      </c>
      <c r="I455" s="155">
        <v>84.389320526744001</v>
      </c>
      <c r="J455" s="155">
        <v>1600</v>
      </c>
      <c r="K455" s="155">
        <v>203550</v>
      </c>
      <c r="L455" s="155">
        <v>1272.1875</v>
      </c>
      <c r="M455" s="155">
        <v>273.84674563401262</v>
      </c>
      <c r="N455" s="156">
        <v>18</v>
      </c>
      <c r="O455" s="156">
        <v>507</v>
      </c>
      <c r="P455" s="156">
        <v>3.1687500000000002</v>
      </c>
      <c r="Q455" s="156">
        <v>4.6163802899167736</v>
      </c>
      <c r="R455" s="158">
        <v>0.58679706601466997</v>
      </c>
      <c r="S455" s="158">
        <v>18</v>
      </c>
      <c r="T455" s="158">
        <v>549</v>
      </c>
      <c r="U455" s="158">
        <v>3.4312499999999999</v>
      </c>
      <c r="V455" s="158">
        <v>4.9546647545710583</v>
      </c>
      <c r="W455" s="158">
        <v>0.55256723716381417</v>
      </c>
      <c r="X455" s="158">
        <v>1.1393643031784841</v>
      </c>
      <c r="Y455" s="159">
        <v>31</v>
      </c>
      <c r="Z455" s="159">
        <v>73</v>
      </c>
      <c r="AA455" s="159">
        <v>56</v>
      </c>
      <c r="AB455" s="159">
        <v>77</v>
      </c>
      <c r="AC455" s="159">
        <v>83</v>
      </c>
      <c r="AD455" s="157">
        <v>20.45</v>
      </c>
    </row>
    <row r="456" spans="1:30" s="154" customFormat="1" ht="11.35">
      <c r="A456" s="152">
        <v>443</v>
      </c>
      <c r="B456" s="152">
        <v>9</v>
      </c>
      <c r="C456" s="152">
        <v>42</v>
      </c>
      <c r="D456" s="153">
        <v>0.26250000000000001</v>
      </c>
      <c r="E456" s="153">
        <v>1.2310832781480907</v>
      </c>
      <c r="F456" s="155">
        <v>535.42800000000011</v>
      </c>
      <c r="G456" s="155">
        <v>807.60390000000018</v>
      </c>
      <c r="H456" s="155">
        <v>5.047524375000001</v>
      </c>
      <c r="I456" s="155">
        <v>43.532258345073636</v>
      </c>
      <c r="J456" s="155">
        <v>1600</v>
      </c>
      <c r="K456" s="155">
        <v>206200</v>
      </c>
      <c r="L456" s="155">
        <v>1288.75</v>
      </c>
      <c r="M456" s="155">
        <v>272.07275663994801</v>
      </c>
      <c r="N456" s="156">
        <v>18</v>
      </c>
      <c r="O456" s="156">
        <v>510</v>
      </c>
      <c r="P456" s="156">
        <v>3.1875</v>
      </c>
      <c r="Q456" s="156">
        <v>4.6462096542174462</v>
      </c>
      <c r="R456" s="158">
        <v>0.59905660377358494</v>
      </c>
      <c r="S456" s="158">
        <v>18</v>
      </c>
      <c r="T456" s="158">
        <v>564</v>
      </c>
      <c r="U456" s="158">
        <v>3.5249999999999999</v>
      </c>
      <c r="V456" s="158">
        <v>4.6567054513225719</v>
      </c>
      <c r="W456" s="158">
        <v>0.55660377358490565</v>
      </c>
      <c r="X456" s="158">
        <v>1.1556603773584906</v>
      </c>
      <c r="Y456" s="159">
        <v>28</v>
      </c>
      <c r="Z456" s="159">
        <v>72</v>
      </c>
      <c r="AA456" s="159">
        <v>60</v>
      </c>
      <c r="AB456" s="159">
        <v>86</v>
      </c>
      <c r="AC456" s="159">
        <v>74</v>
      </c>
      <c r="AD456" s="157">
        <v>21.2</v>
      </c>
    </row>
    <row r="457" spans="1:30" s="154" customFormat="1" ht="11.35">
      <c r="A457" s="152">
        <v>444</v>
      </c>
      <c r="B457" s="152">
        <v>9</v>
      </c>
      <c r="C457" s="152">
        <v>78</v>
      </c>
      <c r="D457" s="153">
        <v>0.48749999999999999</v>
      </c>
      <c r="E457" s="153">
        <v>1.7119171642805884</v>
      </c>
      <c r="F457" s="155">
        <v>535.42800000000011</v>
      </c>
      <c r="G457" s="155">
        <v>1802.6076</v>
      </c>
      <c r="H457" s="155">
        <v>11.2662975</v>
      </c>
      <c r="I457" s="155">
        <v>55.55197263352327</v>
      </c>
      <c r="J457" s="155">
        <v>1600</v>
      </c>
      <c r="K457" s="155">
        <v>208300</v>
      </c>
      <c r="L457" s="155">
        <v>1301.875</v>
      </c>
      <c r="M457" s="155">
        <v>283.00318352766362</v>
      </c>
      <c r="N457" s="156">
        <v>18</v>
      </c>
      <c r="O457" s="156">
        <v>486</v>
      </c>
      <c r="P457" s="156">
        <v>3.0375000000000001</v>
      </c>
      <c r="Q457" s="156">
        <v>4.6741460727531789</v>
      </c>
      <c r="R457" s="158">
        <v>0.60391198044009775</v>
      </c>
      <c r="S457" s="158">
        <v>18</v>
      </c>
      <c r="T457" s="158">
        <v>516</v>
      </c>
      <c r="U457" s="158">
        <v>3.2250000000000001</v>
      </c>
      <c r="V457" s="158">
        <v>4.8472906262255764</v>
      </c>
      <c r="W457" s="158">
        <v>0.5794621026894865</v>
      </c>
      <c r="X457" s="158">
        <v>1.1833740831295843</v>
      </c>
      <c r="Y457" s="159">
        <v>30</v>
      </c>
      <c r="Z457" s="159">
        <v>63</v>
      </c>
      <c r="AA457" s="159">
        <v>67</v>
      </c>
      <c r="AB457" s="159">
        <v>81</v>
      </c>
      <c r="AC457" s="159">
        <v>79</v>
      </c>
      <c r="AD457" s="157">
        <v>20.45</v>
      </c>
    </row>
    <row r="458" spans="1:30" s="154" customFormat="1" ht="11.35">
      <c r="A458" s="152">
        <v>445</v>
      </c>
      <c r="B458" s="152">
        <v>6</v>
      </c>
      <c r="C458" s="152">
        <v>24</v>
      </c>
      <c r="D458" s="153">
        <v>0.15</v>
      </c>
      <c r="E458" s="153">
        <v>0.87738892217460607</v>
      </c>
      <c r="F458" s="155">
        <v>535.42800000000011</v>
      </c>
      <c r="G458" s="155">
        <v>1249.3320000000003</v>
      </c>
      <c r="H458" s="155">
        <v>7.8083250000000017</v>
      </c>
      <c r="I458" s="155">
        <v>60.494496557698824</v>
      </c>
      <c r="J458" s="155">
        <v>1600</v>
      </c>
      <c r="K458" s="155">
        <v>202450</v>
      </c>
      <c r="L458" s="155">
        <v>1265.3125</v>
      </c>
      <c r="M458" s="155">
        <v>276.54635985842123</v>
      </c>
      <c r="N458" s="156">
        <v>15</v>
      </c>
      <c r="O458" s="156">
        <v>564</v>
      </c>
      <c r="P458" s="156">
        <v>3.5249999999999999</v>
      </c>
      <c r="Q458" s="156">
        <v>4.6078276304239196</v>
      </c>
      <c r="R458" s="158">
        <v>0.55238095238095242</v>
      </c>
      <c r="S458" s="158">
        <v>18</v>
      </c>
      <c r="T458" s="158">
        <v>591</v>
      </c>
      <c r="U458" s="158">
        <v>3.6937500000000001</v>
      </c>
      <c r="V458" s="158">
        <v>4.8200274993343788</v>
      </c>
      <c r="W458" s="158">
        <v>0.53095238095238095</v>
      </c>
      <c r="X458" s="158">
        <v>1.0833333333333335</v>
      </c>
      <c r="Y458" s="159">
        <v>33</v>
      </c>
      <c r="Z458" s="159">
        <v>72</v>
      </c>
      <c r="AA458" s="159">
        <v>55</v>
      </c>
      <c r="AB458" s="159">
        <v>75</v>
      </c>
      <c r="AC458" s="159">
        <v>85</v>
      </c>
      <c r="AD458" s="157">
        <v>21</v>
      </c>
    </row>
    <row r="459" spans="1:30" s="154" customFormat="1" ht="11.35">
      <c r="A459" s="152">
        <v>446</v>
      </c>
      <c r="B459" s="152">
        <v>9</v>
      </c>
      <c r="C459" s="152">
        <v>69</v>
      </c>
      <c r="D459" s="153">
        <v>0.43125000000000002</v>
      </c>
      <c r="E459" s="153">
        <v>1.5726509886416222</v>
      </c>
      <c r="F459" s="155">
        <v>803.14200000000017</v>
      </c>
      <c r="G459" s="155">
        <v>1927.5408000000007</v>
      </c>
      <c r="H459" s="155">
        <v>12.047130000000005</v>
      </c>
      <c r="I459" s="155">
        <v>71.501627001374075</v>
      </c>
      <c r="J459" s="155">
        <v>1600</v>
      </c>
      <c r="K459" s="155">
        <v>200900</v>
      </c>
      <c r="L459" s="155">
        <v>1255.625</v>
      </c>
      <c r="M459" s="155">
        <v>274.60592118467787</v>
      </c>
      <c r="N459" s="156">
        <v>18</v>
      </c>
      <c r="O459" s="156">
        <v>462</v>
      </c>
      <c r="P459" s="156">
        <v>2.8875000000000002</v>
      </c>
      <c r="Q459" s="156">
        <v>4.1466626726507085</v>
      </c>
      <c r="R459" s="158">
        <v>0.60206718346253241</v>
      </c>
      <c r="S459" s="158">
        <v>18</v>
      </c>
      <c r="T459" s="158">
        <v>474</v>
      </c>
      <c r="U459" s="158">
        <v>2.9624999999999999</v>
      </c>
      <c r="V459" s="158">
        <v>4.5762409390323269</v>
      </c>
      <c r="W459" s="158">
        <v>0.59173126614987082</v>
      </c>
      <c r="X459" s="158">
        <v>1.1937984496124032</v>
      </c>
      <c r="Y459" s="159">
        <v>34</v>
      </c>
      <c r="Z459" s="159">
        <v>74</v>
      </c>
      <c r="AA459" s="159">
        <v>52</v>
      </c>
      <c r="AB459" s="159">
        <v>86</v>
      </c>
      <c r="AC459" s="159">
        <v>74</v>
      </c>
      <c r="AD459" s="157">
        <v>19.350000000000001</v>
      </c>
    </row>
    <row r="460" spans="1:30" s="154" customFormat="1" ht="11.35">
      <c r="A460" s="152">
        <v>447</v>
      </c>
      <c r="B460" s="152">
        <v>6</v>
      </c>
      <c r="C460" s="152">
        <v>54</v>
      </c>
      <c r="D460" s="153">
        <v>0.33750000000000002</v>
      </c>
      <c r="E460" s="153">
        <v>1.1152882696990505</v>
      </c>
      <c r="F460" s="155">
        <v>267.71400000000006</v>
      </c>
      <c r="G460" s="155">
        <v>1326.6716000000001</v>
      </c>
      <c r="H460" s="155">
        <v>8.2916975000000015</v>
      </c>
      <c r="I460" s="155">
        <v>38.168462992674193</v>
      </c>
      <c r="J460" s="155">
        <v>1600</v>
      </c>
      <c r="K460" s="155">
        <v>196150</v>
      </c>
      <c r="L460" s="155">
        <v>1225.9375</v>
      </c>
      <c r="M460" s="155">
        <v>284.1721882013963</v>
      </c>
      <c r="N460" s="156">
        <v>15</v>
      </c>
      <c r="O460" s="156">
        <v>519</v>
      </c>
      <c r="P460" s="156">
        <v>3.2437499999999999</v>
      </c>
      <c r="Q460" s="156">
        <v>4.7221502337588417</v>
      </c>
      <c r="R460" s="158">
        <v>0.58413461538461542</v>
      </c>
      <c r="S460" s="158">
        <v>21</v>
      </c>
      <c r="T460" s="158">
        <v>609</v>
      </c>
      <c r="U460" s="158">
        <v>3.8062499999999999</v>
      </c>
      <c r="V460" s="158">
        <v>5.2742365091752363</v>
      </c>
      <c r="W460" s="158">
        <v>0.51201923076923073</v>
      </c>
      <c r="X460" s="158">
        <v>1.0961538461538463</v>
      </c>
      <c r="Y460" s="159">
        <v>43</v>
      </c>
      <c r="Z460" s="159">
        <v>69</v>
      </c>
      <c r="AA460" s="159">
        <v>48</v>
      </c>
      <c r="AB460" s="159">
        <v>76</v>
      </c>
      <c r="AC460" s="159">
        <v>84</v>
      </c>
      <c r="AD460" s="157">
        <v>20.8</v>
      </c>
    </row>
    <row r="461" spans="1:30" s="154" customFormat="1" ht="11.35">
      <c r="A461" s="152">
        <v>448</v>
      </c>
      <c r="B461" s="152">
        <v>9</v>
      </c>
      <c r="C461" s="152">
        <v>42</v>
      </c>
      <c r="D461" s="153">
        <v>0.26250000000000001</v>
      </c>
      <c r="E461" s="153">
        <v>1.1842121813957318</v>
      </c>
      <c r="F461" s="155">
        <v>267.71400000000006</v>
      </c>
      <c r="G461" s="155">
        <v>826.93880000000001</v>
      </c>
      <c r="H461" s="155">
        <v>5.1683675000000004</v>
      </c>
      <c r="I461" s="155">
        <v>27.481190120547993</v>
      </c>
      <c r="J461" s="155">
        <v>1600</v>
      </c>
      <c r="K461" s="155">
        <v>207750</v>
      </c>
      <c r="L461" s="155">
        <v>1298.4375</v>
      </c>
      <c r="M461" s="155">
        <v>272.85019474719991</v>
      </c>
      <c r="N461" s="156">
        <v>15</v>
      </c>
      <c r="O461" s="156">
        <v>462</v>
      </c>
      <c r="P461" s="156">
        <v>2.8875000000000002</v>
      </c>
      <c r="Q461" s="156">
        <v>4.2277720614732273</v>
      </c>
      <c r="R461" s="158">
        <v>0.61691542288557222</v>
      </c>
      <c r="S461" s="158">
        <v>21</v>
      </c>
      <c r="T461" s="158">
        <v>516</v>
      </c>
      <c r="U461" s="158">
        <v>3.2250000000000001</v>
      </c>
      <c r="V461" s="158">
        <v>4.7529534015952493</v>
      </c>
      <c r="W461" s="158">
        <v>0.57213930348258712</v>
      </c>
      <c r="X461" s="158">
        <v>1.1890547263681595</v>
      </c>
      <c r="Y461" s="159">
        <v>27</v>
      </c>
      <c r="Z461" s="159">
        <v>70</v>
      </c>
      <c r="AA461" s="159">
        <v>63</v>
      </c>
      <c r="AB461" s="159">
        <v>83</v>
      </c>
      <c r="AC461" s="159">
        <v>77</v>
      </c>
      <c r="AD461" s="157">
        <v>20.100000000000001</v>
      </c>
    </row>
    <row r="462" spans="1:30" s="154" customFormat="1" ht="11.35">
      <c r="A462" s="152">
        <v>449</v>
      </c>
      <c r="B462" s="152">
        <v>6</v>
      </c>
      <c r="C462" s="152">
        <v>57</v>
      </c>
      <c r="D462" s="153">
        <v>0.35625000000000001</v>
      </c>
      <c r="E462" s="153">
        <v>1.2303646491229014</v>
      </c>
      <c r="F462" s="155">
        <v>535.42800000000011</v>
      </c>
      <c r="G462" s="155">
        <v>2103.0422000000003</v>
      </c>
      <c r="H462" s="155">
        <v>13.144013750000003</v>
      </c>
      <c r="I462" s="155">
        <v>67.469760504330836</v>
      </c>
      <c r="J462" s="155">
        <v>1600</v>
      </c>
      <c r="K462" s="155">
        <v>206600</v>
      </c>
      <c r="L462" s="155">
        <v>1291.25</v>
      </c>
      <c r="M462" s="155">
        <v>273.08797854383346</v>
      </c>
      <c r="N462" s="156">
        <v>18</v>
      </c>
      <c r="O462" s="156">
        <v>528</v>
      </c>
      <c r="P462" s="156">
        <v>3.3</v>
      </c>
      <c r="Q462" s="156">
        <v>4.808012180940838</v>
      </c>
      <c r="R462" s="158">
        <v>0.59164733178654294</v>
      </c>
      <c r="S462" s="158">
        <v>18</v>
      </c>
      <c r="T462" s="158">
        <v>597</v>
      </c>
      <c r="U462" s="158">
        <v>3.7312500000000002</v>
      </c>
      <c r="V462" s="158">
        <v>5.1220596719502272</v>
      </c>
      <c r="W462" s="158">
        <v>0.53828306264501169</v>
      </c>
      <c r="X462" s="158">
        <v>1.1299303944315546</v>
      </c>
      <c r="Y462" s="159">
        <v>28</v>
      </c>
      <c r="Z462" s="159">
        <v>71</v>
      </c>
      <c r="AA462" s="159">
        <v>61</v>
      </c>
      <c r="AB462" s="159">
        <v>79</v>
      </c>
      <c r="AC462" s="159">
        <v>81</v>
      </c>
      <c r="AD462" s="157">
        <v>21.55</v>
      </c>
    </row>
    <row r="463" spans="1:30" s="154" customFormat="1" ht="11.35">
      <c r="A463" s="152">
        <v>450</v>
      </c>
      <c r="B463" s="152">
        <v>9</v>
      </c>
      <c r="C463" s="152">
        <v>102</v>
      </c>
      <c r="D463" s="153">
        <v>0.63749999999999996</v>
      </c>
      <c r="E463" s="153">
        <v>1.6271574937399151</v>
      </c>
      <c r="F463" s="155">
        <v>803.14200000000017</v>
      </c>
      <c r="G463" s="155">
        <v>3408.8916000000013</v>
      </c>
      <c r="H463" s="155">
        <v>21.305572500000007</v>
      </c>
      <c r="I463" s="155">
        <v>88.097234744980483</v>
      </c>
      <c r="J463" s="155">
        <v>1600</v>
      </c>
      <c r="K463" s="155">
        <v>210900</v>
      </c>
      <c r="L463" s="155">
        <v>1318.125</v>
      </c>
      <c r="M463" s="155">
        <v>276.46052978373223</v>
      </c>
      <c r="N463" s="156">
        <v>18</v>
      </c>
      <c r="O463" s="156">
        <v>411</v>
      </c>
      <c r="P463" s="156">
        <v>2.5687500000000001</v>
      </c>
      <c r="Q463" s="156">
        <v>4.3330264163201573</v>
      </c>
      <c r="R463" s="158">
        <v>0.64599483204134367</v>
      </c>
      <c r="S463" s="158">
        <v>15</v>
      </c>
      <c r="T463" s="158">
        <v>462</v>
      </c>
      <c r="U463" s="158">
        <v>2.8875000000000002</v>
      </c>
      <c r="V463" s="158">
        <v>4.4495600800146944</v>
      </c>
      <c r="W463" s="158">
        <v>0.60206718346253241</v>
      </c>
      <c r="X463" s="158">
        <v>1.248062015503876</v>
      </c>
      <c r="Y463" s="159">
        <v>26</v>
      </c>
      <c r="Z463" s="159">
        <v>64</v>
      </c>
      <c r="AA463" s="159">
        <v>70</v>
      </c>
      <c r="AB463" s="159">
        <v>80</v>
      </c>
      <c r="AC463" s="159">
        <v>80</v>
      </c>
      <c r="AD463" s="157">
        <v>19.350000000000001</v>
      </c>
    </row>
    <row r="464" spans="1:30" s="154" customFormat="1" ht="11.35">
      <c r="A464" s="152">
        <v>451</v>
      </c>
      <c r="B464" s="152">
        <v>15</v>
      </c>
      <c r="C464" s="152">
        <v>108</v>
      </c>
      <c r="D464" s="153">
        <v>0.67500000000000004</v>
      </c>
      <c r="E464" s="153">
        <v>2.2050542285720311</v>
      </c>
      <c r="F464" s="155">
        <v>535.42800000000011</v>
      </c>
      <c r="G464" s="155">
        <v>2870.4890000000009</v>
      </c>
      <c r="H464" s="155">
        <v>17.940556250000007</v>
      </c>
      <c r="I464" s="155">
        <v>79.691591191949115</v>
      </c>
      <c r="J464" s="155">
        <v>1600</v>
      </c>
      <c r="K464" s="155">
        <v>209250</v>
      </c>
      <c r="L464" s="155">
        <v>1307.8125</v>
      </c>
      <c r="M464" s="155">
        <v>270.13547003274363</v>
      </c>
      <c r="N464" s="156">
        <v>15</v>
      </c>
      <c r="O464" s="156">
        <v>492</v>
      </c>
      <c r="P464" s="156">
        <v>3.0750000000000002</v>
      </c>
      <c r="Q464" s="156">
        <v>4.6127387190871803</v>
      </c>
      <c r="R464" s="158">
        <v>0.59305210918114148</v>
      </c>
      <c r="S464" s="158">
        <v>15</v>
      </c>
      <c r="T464" s="158">
        <v>528</v>
      </c>
      <c r="U464" s="158">
        <v>3.3</v>
      </c>
      <c r="V464" s="158">
        <v>4.7008630279499926</v>
      </c>
      <c r="W464" s="158">
        <v>0.56327543424317617</v>
      </c>
      <c r="X464" s="158">
        <v>1.1563275434243176</v>
      </c>
      <c r="Y464" s="159">
        <v>25</v>
      </c>
      <c r="Z464" s="159">
        <v>70</v>
      </c>
      <c r="AA464" s="159">
        <v>65</v>
      </c>
      <c r="AB464" s="159">
        <v>75</v>
      </c>
      <c r="AC464" s="159">
        <v>85</v>
      </c>
      <c r="AD464" s="157">
        <v>20.149999999999999</v>
      </c>
    </row>
    <row r="465" spans="1:30" s="154" customFormat="1" ht="11.35">
      <c r="A465" s="152">
        <v>452</v>
      </c>
      <c r="B465" s="152">
        <v>6</v>
      </c>
      <c r="C465" s="152">
        <v>81</v>
      </c>
      <c r="D465" s="153">
        <v>0.50624999999999998</v>
      </c>
      <c r="E465" s="153">
        <v>1.4362638245061057</v>
      </c>
      <c r="F465" s="155">
        <v>535.42800000000011</v>
      </c>
      <c r="G465" s="155">
        <v>2363.3197000000005</v>
      </c>
      <c r="H465" s="155">
        <v>14.770748125000003</v>
      </c>
      <c r="I465" s="155">
        <v>67.852668628760654</v>
      </c>
      <c r="J465" s="155">
        <v>1600</v>
      </c>
      <c r="K465" s="155">
        <v>204700</v>
      </c>
      <c r="L465" s="155">
        <v>1279.375</v>
      </c>
      <c r="M465" s="155">
        <v>274.11306371297451</v>
      </c>
      <c r="N465" s="156">
        <v>18</v>
      </c>
      <c r="O465" s="156">
        <v>471</v>
      </c>
      <c r="P465" s="156">
        <v>2.9437500000000001</v>
      </c>
      <c r="Q465" s="156">
        <v>4.5325473907127112</v>
      </c>
      <c r="R465" s="158">
        <v>0.60353535353535359</v>
      </c>
      <c r="S465" s="158">
        <v>15</v>
      </c>
      <c r="T465" s="158">
        <v>507</v>
      </c>
      <c r="U465" s="158">
        <v>3.1687500000000002</v>
      </c>
      <c r="V465" s="158">
        <v>4.4286401720601445</v>
      </c>
      <c r="W465" s="158">
        <v>0.57323232323232332</v>
      </c>
      <c r="X465" s="158">
        <v>1.1767676767676769</v>
      </c>
      <c r="Y465" s="159">
        <v>30</v>
      </c>
      <c r="Z465" s="159">
        <v>72</v>
      </c>
      <c r="AA465" s="159">
        <v>58</v>
      </c>
      <c r="AB465" s="159">
        <v>83</v>
      </c>
      <c r="AC465" s="159">
        <v>77</v>
      </c>
      <c r="AD465" s="157">
        <v>19.8</v>
      </c>
    </row>
    <row r="466" spans="1:30" s="154" customFormat="1" ht="11.35">
      <c r="A466" s="152">
        <v>453</v>
      </c>
      <c r="B466" s="152">
        <v>9</v>
      </c>
      <c r="C466" s="152">
        <v>69</v>
      </c>
      <c r="D466" s="153">
        <v>0.43125000000000002</v>
      </c>
      <c r="E466" s="153">
        <v>1.3810117292139177</v>
      </c>
      <c r="F466" s="155">
        <v>535.42800000000011</v>
      </c>
      <c r="G466" s="155">
        <v>1607.7713000000003</v>
      </c>
      <c r="H466" s="155">
        <v>10.048570625000002</v>
      </c>
      <c r="I466" s="155">
        <v>53.374616173769184</v>
      </c>
      <c r="J466" s="155">
        <v>1600</v>
      </c>
      <c r="K466" s="155">
        <v>200650</v>
      </c>
      <c r="L466" s="155">
        <v>1254.0625</v>
      </c>
      <c r="M466" s="155">
        <v>282.67432841239088</v>
      </c>
      <c r="N466" s="156">
        <v>15</v>
      </c>
      <c r="O466" s="156">
        <v>402</v>
      </c>
      <c r="P466" s="156">
        <v>2.5125000000000002</v>
      </c>
      <c r="Q466" s="156">
        <v>4.0078343090822264</v>
      </c>
      <c r="R466" s="158">
        <v>0.65194805194805194</v>
      </c>
      <c r="S466" s="158">
        <v>24</v>
      </c>
      <c r="T466" s="158">
        <v>453</v>
      </c>
      <c r="U466" s="158">
        <v>2.8312499999999998</v>
      </c>
      <c r="V466" s="158">
        <v>4.5172233289680932</v>
      </c>
      <c r="W466" s="158">
        <v>0.60779220779220777</v>
      </c>
      <c r="X466" s="158">
        <v>1.2597402597402598</v>
      </c>
      <c r="Y466" s="159">
        <v>37</v>
      </c>
      <c r="Z466" s="159">
        <v>69</v>
      </c>
      <c r="AA466" s="159">
        <v>54</v>
      </c>
      <c r="AB466" s="159">
        <v>77</v>
      </c>
      <c r="AC466" s="159">
        <v>83</v>
      </c>
      <c r="AD466" s="157">
        <v>19.25</v>
      </c>
    </row>
    <row r="467" spans="1:30" s="154" customFormat="1" ht="11.35">
      <c r="A467" s="152">
        <v>454</v>
      </c>
      <c r="B467" s="152">
        <v>12</v>
      </c>
      <c r="C467" s="152">
        <v>75</v>
      </c>
      <c r="D467" s="153">
        <v>0.46875</v>
      </c>
      <c r="E467" s="153">
        <v>1.5976471497468832</v>
      </c>
      <c r="F467" s="155">
        <v>535.42800000000011</v>
      </c>
      <c r="G467" s="155">
        <v>2555.1813999999999</v>
      </c>
      <c r="H467" s="155">
        <v>15.969883749999999</v>
      </c>
      <c r="I467" s="155">
        <v>73.594626945507486</v>
      </c>
      <c r="J467" s="155">
        <v>1600</v>
      </c>
      <c r="K467" s="155">
        <v>201700</v>
      </c>
      <c r="L467" s="155">
        <v>1260.625</v>
      </c>
      <c r="M467" s="155">
        <v>277.19322665905884</v>
      </c>
      <c r="N467" s="156">
        <v>18</v>
      </c>
      <c r="O467" s="156">
        <v>468</v>
      </c>
      <c r="P467" s="156">
        <v>2.9249999999999998</v>
      </c>
      <c r="Q467" s="156">
        <v>4.228608763585453</v>
      </c>
      <c r="R467" s="158">
        <v>0.6</v>
      </c>
      <c r="S467" s="158">
        <v>18</v>
      </c>
      <c r="T467" s="158">
        <v>480</v>
      </c>
      <c r="U467" s="158">
        <v>3</v>
      </c>
      <c r="V467" s="158">
        <v>4.412674711918787</v>
      </c>
      <c r="W467" s="158">
        <v>0.58974358974358976</v>
      </c>
      <c r="X467" s="158">
        <v>1.1897435897435897</v>
      </c>
      <c r="Y467" s="159">
        <v>34</v>
      </c>
      <c r="Z467" s="159">
        <v>72</v>
      </c>
      <c r="AA467" s="159">
        <v>54</v>
      </c>
      <c r="AB467" s="159">
        <v>71</v>
      </c>
      <c r="AC467" s="159">
        <v>89</v>
      </c>
      <c r="AD467" s="157">
        <v>19.5</v>
      </c>
    </row>
    <row r="468" spans="1:30" s="154" customFormat="1" ht="11.35">
      <c r="A468" s="152">
        <v>455</v>
      </c>
      <c r="B468" s="152">
        <v>6</v>
      </c>
      <c r="C468" s="152">
        <v>27</v>
      </c>
      <c r="D468" s="153">
        <v>0.16875000000000001</v>
      </c>
      <c r="E468" s="153">
        <v>0.7707047742531532</v>
      </c>
      <c r="F468" s="155">
        <v>267.71400000000006</v>
      </c>
      <c r="G468" s="155">
        <v>548.81370000000015</v>
      </c>
      <c r="H468" s="155">
        <v>3.4300856250000011</v>
      </c>
      <c r="I468" s="155">
        <v>23.234163247658582</v>
      </c>
      <c r="J468" s="155">
        <v>1600</v>
      </c>
      <c r="K468" s="155">
        <v>201750</v>
      </c>
      <c r="L468" s="155">
        <v>1260.9375</v>
      </c>
      <c r="M468" s="155">
        <v>280.31158960012863</v>
      </c>
      <c r="N468" s="156">
        <v>18</v>
      </c>
      <c r="O468" s="156">
        <v>501</v>
      </c>
      <c r="P468" s="156">
        <v>3.1312500000000001</v>
      </c>
      <c r="Q468" s="156">
        <v>4.2070947489229544</v>
      </c>
      <c r="R468" s="158">
        <v>0.58968058968058967</v>
      </c>
      <c r="S468" s="158">
        <v>18</v>
      </c>
      <c r="T468" s="158">
        <v>531</v>
      </c>
      <c r="U468" s="158">
        <v>3.3187500000000001</v>
      </c>
      <c r="V468" s="158">
        <v>4.6815197701697864</v>
      </c>
      <c r="W468" s="158">
        <v>0.56511056511056512</v>
      </c>
      <c r="X468" s="158">
        <v>1.1547911547911549</v>
      </c>
      <c r="Y468" s="159">
        <v>35</v>
      </c>
      <c r="Z468" s="159">
        <v>70</v>
      </c>
      <c r="AA468" s="159">
        <v>55</v>
      </c>
      <c r="AB468" s="159">
        <v>61</v>
      </c>
      <c r="AC468" s="159">
        <v>99</v>
      </c>
      <c r="AD468" s="157">
        <v>20.350000000000001</v>
      </c>
    </row>
    <row r="469" spans="1:30" s="154" customFormat="1" ht="11.35">
      <c r="A469" s="152">
        <v>456</v>
      </c>
      <c r="B469" s="152">
        <v>6</v>
      </c>
      <c r="C469" s="152">
        <v>60</v>
      </c>
      <c r="D469" s="153">
        <v>0.375</v>
      </c>
      <c r="E469" s="153">
        <v>1.2922117940781677</v>
      </c>
      <c r="F469" s="155">
        <v>535.42800000000011</v>
      </c>
      <c r="G469" s="155">
        <v>1186.8654000000001</v>
      </c>
      <c r="H469" s="155">
        <v>7.4179087500000005</v>
      </c>
      <c r="I469" s="155">
        <v>44.976140164016485</v>
      </c>
      <c r="J469" s="155">
        <v>1600</v>
      </c>
      <c r="K469" s="155">
        <v>204250</v>
      </c>
      <c r="L469" s="155">
        <v>1276.5625</v>
      </c>
      <c r="M469" s="155">
        <v>269.80786752309223</v>
      </c>
      <c r="N469" s="156">
        <v>18</v>
      </c>
      <c r="O469" s="156">
        <v>441</v>
      </c>
      <c r="P469" s="156">
        <v>2.7562500000000001</v>
      </c>
      <c r="Q469" s="156">
        <v>4.3606976462791076</v>
      </c>
      <c r="R469" s="158">
        <v>0.62210796915167099</v>
      </c>
      <c r="S469" s="158">
        <v>15</v>
      </c>
      <c r="T469" s="158">
        <v>459</v>
      </c>
      <c r="U469" s="158">
        <v>2.8687499999999999</v>
      </c>
      <c r="V469" s="158">
        <v>4.2870609407184732</v>
      </c>
      <c r="W469" s="158">
        <v>0.60668380462724936</v>
      </c>
      <c r="X469" s="158">
        <v>1.2287917737789202</v>
      </c>
      <c r="Y469" s="159">
        <v>29</v>
      </c>
      <c r="Z469" s="159">
        <v>75</v>
      </c>
      <c r="AA469" s="159">
        <v>56</v>
      </c>
      <c r="AB469" s="159">
        <v>87</v>
      </c>
      <c r="AC469" s="159">
        <v>73</v>
      </c>
      <c r="AD469" s="157">
        <v>19.45</v>
      </c>
    </row>
    <row r="470" spans="1:30" s="154" customFormat="1" ht="11.35">
      <c r="A470" s="152">
        <v>457</v>
      </c>
      <c r="B470" s="152">
        <v>6</v>
      </c>
      <c r="C470" s="152">
        <v>21</v>
      </c>
      <c r="D470" s="153">
        <v>0.13125000000000001</v>
      </c>
      <c r="E470" s="153">
        <v>0.77801452671115656</v>
      </c>
      <c r="F470" s="155">
        <v>535.42800000000011</v>
      </c>
      <c r="G470" s="155">
        <v>960.79580000000021</v>
      </c>
      <c r="H470" s="155">
        <v>6.0049737500000013</v>
      </c>
      <c r="I470" s="155">
        <v>47.787852652259076</v>
      </c>
      <c r="J470" s="155">
        <v>1600</v>
      </c>
      <c r="K470" s="155">
        <v>200200</v>
      </c>
      <c r="L470" s="155">
        <v>1251.25</v>
      </c>
      <c r="M470" s="155">
        <v>278.24415774774985</v>
      </c>
      <c r="N470" s="156">
        <v>18</v>
      </c>
      <c r="O470" s="156">
        <v>555</v>
      </c>
      <c r="P470" s="156">
        <v>3.46875</v>
      </c>
      <c r="Q470" s="156">
        <v>4.8472541341990141</v>
      </c>
      <c r="R470" s="158">
        <v>0.57373271889400923</v>
      </c>
      <c r="S470" s="158">
        <v>24</v>
      </c>
      <c r="T470" s="158">
        <v>642</v>
      </c>
      <c r="U470" s="158">
        <v>4.0125000000000002</v>
      </c>
      <c r="V470" s="158">
        <v>5.6590635267683647</v>
      </c>
      <c r="W470" s="158">
        <v>0.50691244239631339</v>
      </c>
      <c r="X470" s="158">
        <v>1.0806451612903225</v>
      </c>
      <c r="Y470" s="159">
        <v>36</v>
      </c>
      <c r="Z470" s="159">
        <v>72</v>
      </c>
      <c r="AA470" s="159">
        <v>52</v>
      </c>
      <c r="AB470" s="159">
        <v>90</v>
      </c>
      <c r="AC470" s="159">
        <v>70</v>
      </c>
      <c r="AD470" s="157">
        <v>21.7</v>
      </c>
    </row>
    <row r="471" spans="1:30" s="154" customFormat="1" ht="11.35">
      <c r="A471" s="152">
        <v>458</v>
      </c>
      <c r="B471" s="152">
        <v>6</v>
      </c>
      <c r="C471" s="152">
        <v>54</v>
      </c>
      <c r="D471" s="153">
        <v>0.33750000000000002</v>
      </c>
      <c r="E471" s="153">
        <v>1.2583682156021487</v>
      </c>
      <c r="F471" s="155">
        <v>130.88240000000002</v>
      </c>
      <c r="G471" s="155">
        <v>685.64530000000002</v>
      </c>
      <c r="H471" s="155">
        <v>4.2852831250000003</v>
      </c>
      <c r="I471" s="155">
        <v>18.707994294274819</v>
      </c>
      <c r="J471" s="155">
        <v>1600</v>
      </c>
      <c r="K471" s="155">
        <v>204700</v>
      </c>
      <c r="L471" s="155">
        <v>1279.375</v>
      </c>
      <c r="M471" s="155">
        <v>274.11306371297451</v>
      </c>
      <c r="N471" s="156">
        <v>15</v>
      </c>
      <c r="O471" s="156">
        <v>492</v>
      </c>
      <c r="P471" s="156">
        <v>3.0750000000000002</v>
      </c>
      <c r="Q471" s="156">
        <v>4.4883496988166955</v>
      </c>
      <c r="R471" s="158">
        <v>0.60000000000000009</v>
      </c>
      <c r="S471" s="158">
        <v>18</v>
      </c>
      <c r="T471" s="158">
        <v>543</v>
      </c>
      <c r="U471" s="158">
        <v>3.3937499999999998</v>
      </c>
      <c r="V471" s="158">
        <v>4.8188530107923651</v>
      </c>
      <c r="W471" s="158">
        <v>0.5585365853658536</v>
      </c>
      <c r="X471" s="158">
        <v>1.1585365853658538</v>
      </c>
      <c r="Y471" s="159">
        <v>30</v>
      </c>
      <c r="Z471" s="159">
        <v>72</v>
      </c>
      <c r="AA471" s="159">
        <v>58</v>
      </c>
      <c r="AB471" s="159">
        <v>87</v>
      </c>
      <c r="AC471" s="159">
        <v>73</v>
      </c>
      <c r="AD471" s="157">
        <v>20.5</v>
      </c>
    </row>
    <row r="472" spans="1:30" s="154" customFormat="1" ht="11.35">
      <c r="A472" s="152">
        <v>459</v>
      </c>
      <c r="B472" s="152">
        <v>9</v>
      </c>
      <c r="C472" s="152">
        <v>78</v>
      </c>
      <c r="D472" s="153">
        <v>0.48749999999999999</v>
      </c>
      <c r="E472" s="153">
        <v>1.6096700704955214</v>
      </c>
      <c r="F472" s="155">
        <v>535.42800000000011</v>
      </c>
      <c r="G472" s="155">
        <v>1323.6970000000001</v>
      </c>
      <c r="H472" s="155">
        <v>8.2731062500000014</v>
      </c>
      <c r="I472" s="155">
        <v>49.435130206261469</v>
      </c>
      <c r="J472" s="155">
        <v>1600</v>
      </c>
      <c r="K472" s="155">
        <v>199300</v>
      </c>
      <c r="L472" s="155">
        <v>1245.625</v>
      </c>
      <c r="M472" s="155">
        <v>269.07642528008546</v>
      </c>
      <c r="N472" s="156">
        <v>18</v>
      </c>
      <c r="O472" s="156">
        <v>507</v>
      </c>
      <c r="P472" s="156">
        <v>3.1687500000000002</v>
      </c>
      <c r="Q472" s="156">
        <v>4.8085639993504357</v>
      </c>
      <c r="R472" s="158">
        <v>0.57323232323232332</v>
      </c>
      <c r="S472" s="158">
        <v>18</v>
      </c>
      <c r="T472" s="158">
        <v>501</v>
      </c>
      <c r="U472" s="158">
        <v>3.1312500000000001</v>
      </c>
      <c r="V472" s="158">
        <v>4.9029857095370497</v>
      </c>
      <c r="W472" s="158">
        <v>0.57828282828282829</v>
      </c>
      <c r="X472" s="158">
        <v>1.1515151515151516</v>
      </c>
      <c r="Y472" s="159">
        <v>34</v>
      </c>
      <c r="Z472" s="159">
        <v>78</v>
      </c>
      <c r="AA472" s="159">
        <v>48</v>
      </c>
      <c r="AB472" s="159">
        <v>72</v>
      </c>
      <c r="AC472" s="159">
        <v>88</v>
      </c>
      <c r="AD472" s="157">
        <v>19.8</v>
      </c>
    </row>
    <row r="473" spans="1:30" s="154" customFormat="1" ht="11.35">
      <c r="A473" s="152">
        <v>460</v>
      </c>
      <c r="B473" s="152">
        <v>3</v>
      </c>
      <c r="C473" s="152">
        <v>12</v>
      </c>
      <c r="D473" s="153">
        <v>7.4999999999999997E-2</v>
      </c>
      <c r="E473" s="153">
        <v>0.46984541817616149</v>
      </c>
      <c r="F473" s="155">
        <v>267.71400000000006</v>
      </c>
      <c r="G473" s="155">
        <v>380.74880000000013</v>
      </c>
      <c r="H473" s="155">
        <v>2.3796800000000009</v>
      </c>
      <c r="I473" s="155">
        <v>21.88877710332039</v>
      </c>
      <c r="J473" s="155">
        <v>1600</v>
      </c>
      <c r="K473" s="155">
        <v>203900</v>
      </c>
      <c r="L473" s="155">
        <v>1274.375</v>
      </c>
      <c r="M473" s="155">
        <v>246.35630866208817</v>
      </c>
      <c r="N473" s="156">
        <v>15</v>
      </c>
      <c r="O473" s="156">
        <v>546</v>
      </c>
      <c r="P473" s="156">
        <v>3.4125000000000001</v>
      </c>
      <c r="Q473" s="156">
        <v>4.5202375125441501</v>
      </c>
      <c r="R473" s="158">
        <v>0.56872037914691953</v>
      </c>
      <c r="S473" s="158">
        <v>21</v>
      </c>
      <c r="T473" s="158">
        <v>579</v>
      </c>
      <c r="U473" s="158">
        <v>3.6187499999999999</v>
      </c>
      <c r="V473" s="158">
        <v>4.9116366445719377</v>
      </c>
      <c r="W473" s="158">
        <v>0.54265402843601895</v>
      </c>
      <c r="X473" s="158">
        <v>1.1113744075829386</v>
      </c>
      <c r="Y473" s="159">
        <v>22</v>
      </c>
      <c r="Z473" s="159">
        <v>89</v>
      </c>
      <c r="AA473" s="159">
        <v>49</v>
      </c>
      <c r="AB473" s="159">
        <v>87</v>
      </c>
      <c r="AC473" s="159">
        <v>73</v>
      </c>
      <c r="AD473" s="157">
        <v>21.1</v>
      </c>
    </row>
    <row r="474" spans="1:30" s="154" customFormat="1" ht="11.35">
      <c r="A474" s="152">
        <v>461</v>
      </c>
      <c r="B474" s="152">
        <v>6</v>
      </c>
      <c r="C474" s="152">
        <v>39</v>
      </c>
      <c r="D474" s="153">
        <v>0.24374999999999999</v>
      </c>
      <c r="E474" s="153">
        <v>1.0624930632403971</v>
      </c>
      <c r="F474" s="155">
        <v>535.42800000000011</v>
      </c>
      <c r="G474" s="155">
        <v>1766.9124000000002</v>
      </c>
      <c r="H474" s="155">
        <v>11.043202500000001</v>
      </c>
      <c r="I474" s="155">
        <v>66.71072551197885</v>
      </c>
      <c r="J474" s="155">
        <v>1600</v>
      </c>
      <c r="K474" s="155">
        <v>205200</v>
      </c>
      <c r="L474" s="155">
        <v>1282.5</v>
      </c>
      <c r="M474" s="155">
        <v>281.40483159548455</v>
      </c>
      <c r="N474" s="156">
        <v>18</v>
      </c>
      <c r="O474" s="156">
        <v>507</v>
      </c>
      <c r="P474" s="156">
        <v>3.1687500000000002</v>
      </c>
      <c r="Q474" s="156">
        <v>4.7014274227430919</v>
      </c>
      <c r="R474" s="158">
        <v>0.58780487804878057</v>
      </c>
      <c r="S474" s="158">
        <v>21</v>
      </c>
      <c r="T474" s="158">
        <v>522</v>
      </c>
      <c r="U474" s="158">
        <v>3.2625000000000002</v>
      </c>
      <c r="V474" s="158">
        <v>4.6789875537665075</v>
      </c>
      <c r="W474" s="158">
        <v>0.57560975609756104</v>
      </c>
      <c r="X474" s="158">
        <v>1.1634146341463416</v>
      </c>
      <c r="Y474" s="159">
        <v>32</v>
      </c>
      <c r="Z474" s="159">
        <v>67</v>
      </c>
      <c r="AA474" s="159">
        <v>61</v>
      </c>
      <c r="AB474" s="159">
        <v>77</v>
      </c>
      <c r="AC474" s="159">
        <v>83</v>
      </c>
      <c r="AD474" s="157">
        <v>20.5</v>
      </c>
    </row>
    <row r="475" spans="1:30" s="154" customFormat="1" ht="11.35">
      <c r="A475" s="152">
        <v>462</v>
      </c>
      <c r="B475" s="152">
        <v>9</v>
      </c>
      <c r="C475" s="152">
        <v>69</v>
      </c>
      <c r="D475" s="153">
        <v>0.43125000000000002</v>
      </c>
      <c r="E475" s="153">
        <v>1.4606876772828741</v>
      </c>
      <c r="F475" s="155">
        <v>535.42800000000011</v>
      </c>
      <c r="G475" s="155">
        <v>2512.0497000000009</v>
      </c>
      <c r="H475" s="155">
        <v>15.700310625000006</v>
      </c>
      <c r="I475" s="155">
        <v>77.422257997199878</v>
      </c>
      <c r="J475" s="155">
        <v>1600</v>
      </c>
      <c r="K475" s="155">
        <v>206250</v>
      </c>
      <c r="L475" s="155">
        <v>1289.0625</v>
      </c>
      <c r="M475" s="155">
        <v>275.21700271768395</v>
      </c>
      <c r="N475" s="156">
        <v>18</v>
      </c>
      <c r="O475" s="156">
        <v>483</v>
      </c>
      <c r="P475" s="156">
        <v>3.0187499999999998</v>
      </c>
      <c r="Q475" s="156">
        <v>4.5328595872512807</v>
      </c>
      <c r="R475" s="158">
        <v>0.60922330097087374</v>
      </c>
      <c r="S475" s="158">
        <v>18</v>
      </c>
      <c r="T475" s="158">
        <v>576</v>
      </c>
      <c r="U475" s="158">
        <v>3.6</v>
      </c>
      <c r="V475" s="158">
        <v>5.1666565226112633</v>
      </c>
      <c r="W475" s="158">
        <v>0.53398058252427194</v>
      </c>
      <c r="X475" s="158">
        <v>1.1432038834951457</v>
      </c>
      <c r="Y475" s="159">
        <v>29</v>
      </c>
      <c r="Z475" s="159">
        <v>70</v>
      </c>
      <c r="AA475" s="159">
        <v>61</v>
      </c>
      <c r="AB475" s="159">
        <v>76</v>
      </c>
      <c r="AC475" s="159">
        <v>84</v>
      </c>
      <c r="AD475" s="157">
        <v>20.6</v>
      </c>
    </row>
    <row r="476" spans="1:30" s="154" customFormat="1" ht="11.35">
      <c r="A476" s="152">
        <v>463</v>
      </c>
      <c r="B476" s="152">
        <v>9</v>
      </c>
      <c r="C476" s="152">
        <v>102</v>
      </c>
      <c r="D476" s="153">
        <v>0.63749999999999996</v>
      </c>
      <c r="E476" s="153">
        <v>1.6615802889429609</v>
      </c>
      <c r="F476" s="155">
        <v>267.71400000000006</v>
      </c>
      <c r="G476" s="155">
        <v>2159.5596000000005</v>
      </c>
      <c r="H476" s="155">
        <v>13.497247500000004</v>
      </c>
      <c r="I476" s="155">
        <v>46.234077812116574</v>
      </c>
      <c r="J476" s="155">
        <v>1600</v>
      </c>
      <c r="K476" s="155">
        <v>207000</v>
      </c>
      <c r="L476" s="155">
        <v>1293.75</v>
      </c>
      <c r="M476" s="155">
        <v>248.81796028118742</v>
      </c>
      <c r="N476" s="156">
        <v>18</v>
      </c>
      <c r="O476" s="156">
        <v>456</v>
      </c>
      <c r="P476" s="156">
        <v>2.85</v>
      </c>
      <c r="Q476" s="156">
        <v>4.7080821717392585</v>
      </c>
      <c r="R476" s="158">
        <v>0.62376237623762376</v>
      </c>
      <c r="S476" s="158">
        <v>18</v>
      </c>
      <c r="T476" s="158">
        <v>564</v>
      </c>
      <c r="U476" s="158">
        <v>3.5249999999999999</v>
      </c>
      <c r="V476" s="158">
        <v>5.2292717484242415</v>
      </c>
      <c r="W476" s="158">
        <v>0.53465346534653457</v>
      </c>
      <c r="X476" s="158">
        <v>1.1584158415841583</v>
      </c>
      <c r="Y476" s="159">
        <v>20</v>
      </c>
      <c r="Z476" s="159">
        <v>85</v>
      </c>
      <c r="AA476" s="159">
        <v>55</v>
      </c>
      <c r="AB476" s="159">
        <v>81</v>
      </c>
      <c r="AC476" s="159">
        <v>79</v>
      </c>
      <c r="AD476" s="157">
        <v>20.2</v>
      </c>
    </row>
    <row r="477" spans="1:30" s="154" customFormat="1" ht="11.35">
      <c r="A477" s="152">
        <v>464</v>
      </c>
      <c r="B477" s="152">
        <v>6</v>
      </c>
      <c r="C477" s="152">
        <v>57</v>
      </c>
      <c r="D477" s="153">
        <v>0.35625000000000001</v>
      </c>
      <c r="E477" s="153">
        <v>1.4023649163076515</v>
      </c>
      <c r="F477" s="155">
        <v>535.42800000000011</v>
      </c>
      <c r="G477" s="155">
        <v>1017.3132000000003</v>
      </c>
      <c r="H477" s="155">
        <v>6.3582075000000016</v>
      </c>
      <c r="I477" s="155">
        <v>44.882614565031211</v>
      </c>
      <c r="J477" s="155">
        <v>1600</v>
      </c>
      <c r="K477" s="155">
        <v>199450</v>
      </c>
      <c r="L477" s="155">
        <v>1246.5625</v>
      </c>
      <c r="M477" s="155">
        <v>278.64913777209517</v>
      </c>
      <c r="N477" s="156">
        <v>18</v>
      </c>
      <c r="O477" s="156">
        <v>543</v>
      </c>
      <c r="P477" s="156">
        <v>3.3937499999999998</v>
      </c>
      <c r="Q477" s="156">
        <v>4.747852046621059</v>
      </c>
      <c r="R477" s="158">
        <v>0.57109004739336489</v>
      </c>
      <c r="S477" s="158">
        <v>15</v>
      </c>
      <c r="T477" s="158">
        <v>558</v>
      </c>
      <c r="U477" s="158">
        <v>3.4874999999999998</v>
      </c>
      <c r="V477" s="158">
        <v>4.756971051510158</v>
      </c>
      <c r="W477" s="158">
        <v>0.55924170616113744</v>
      </c>
      <c r="X477" s="158">
        <v>1.1303317535545023</v>
      </c>
      <c r="Y477" s="159">
        <v>37</v>
      </c>
      <c r="Z477" s="159">
        <v>72</v>
      </c>
      <c r="AA477" s="159">
        <v>51</v>
      </c>
      <c r="AB477" s="159">
        <v>86</v>
      </c>
      <c r="AC477" s="159">
        <v>74</v>
      </c>
      <c r="AD477" s="157">
        <v>21.1</v>
      </c>
    </row>
    <row r="478" spans="1:30" s="154" customFormat="1" ht="11.35">
      <c r="A478" s="152">
        <v>465</v>
      </c>
      <c r="B478" s="152">
        <v>9</v>
      </c>
      <c r="C478" s="152">
        <v>54</v>
      </c>
      <c r="D478" s="153">
        <v>0.33750000000000002</v>
      </c>
      <c r="E478" s="153">
        <v>1.2125522746949611</v>
      </c>
      <c r="F478" s="155">
        <v>267.71400000000006</v>
      </c>
      <c r="G478" s="155">
        <v>853.71020000000021</v>
      </c>
      <c r="H478" s="155">
        <v>5.335688750000001</v>
      </c>
      <c r="I478" s="155">
        <v>26.107012111932249</v>
      </c>
      <c r="J478" s="155">
        <v>1600</v>
      </c>
      <c r="K478" s="155">
        <v>200950</v>
      </c>
      <c r="L478" s="155">
        <v>1255.9375</v>
      </c>
      <c r="M478" s="155">
        <v>277.7589943858959</v>
      </c>
      <c r="N478" s="156">
        <v>18</v>
      </c>
      <c r="O478" s="156">
        <v>504</v>
      </c>
      <c r="P478" s="156">
        <v>3.15</v>
      </c>
      <c r="Q478" s="156">
        <v>4.5241490391345298</v>
      </c>
      <c r="R478" s="158">
        <v>0.57999999999999996</v>
      </c>
      <c r="S478" s="158">
        <v>18</v>
      </c>
      <c r="T478" s="158">
        <v>552</v>
      </c>
      <c r="U478" s="158">
        <v>3.45</v>
      </c>
      <c r="V478" s="158">
        <v>4.8315004115093583</v>
      </c>
      <c r="W478" s="158">
        <v>0.54</v>
      </c>
      <c r="X478" s="158">
        <v>1.1200000000000001</v>
      </c>
      <c r="Y478" s="159">
        <v>35</v>
      </c>
      <c r="Z478" s="159">
        <v>72</v>
      </c>
      <c r="AA478" s="159">
        <v>53</v>
      </c>
      <c r="AB478" s="159">
        <v>87</v>
      </c>
      <c r="AC478" s="159">
        <v>73</v>
      </c>
      <c r="AD478" s="157">
        <v>20</v>
      </c>
    </row>
    <row r="479" spans="1:30" s="154" customFormat="1" ht="11.35">
      <c r="A479" s="152">
        <v>466</v>
      </c>
      <c r="B479" s="152">
        <v>9</v>
      </c>
      <c r="C479" s="152">
        <v>51</v>
      </c>
      <c r="D479" s="153">
        <v>0.31874999999999998</v>
      </c>
      <c r="E479" s="153">
        <v>1.2854868397203993</v>
      </c>
      <c r="F479" s="155">
        <v>267.71400000000006</v>
      </c>
      <c r="G479" s="155">
        <v>1121.4242000000004</v>
      </c>
      <c r="H479" s="155">
        <v>7.0089012500000027</v>
      </c>
      <c r="I479" s="155">
        <v>34.736545744309979</v>
      </c>
      <c r="J479" s="155">
        <v>1600</v>
      </c>
      <c r="K479" s="155">
        <v>208400</v>
      </c>
      <c r="L479" s="155">
        <v>1302.5</v>
      </c>
      <c r="M479" s="155">
        <v>288.99087056590605</v>
      </c>
      <c r="N479" s="156">
        <v>18</v>
      </c>
      <c r="O479" s="156">
        <v>507</v>
      </c>
      <c r="P479" s="156">
        <v>3.1687500000000002</v>
      </c>
      <c r="Q479" s="156">
        <v>4.6041024569357996</v>
      </c>
      <c r="R479" s="158">
        <v>0.58880778588807792</v>
      </c>
      <c r="S479" s="158">
        <v>18</v>
      </c>
      <c r="T479" s="158">
        <v>549</v>
      </c>
      <c r="U479" s="158">
        <v>3.4312499999999999</v>
      </c>
      <c r="V479" s="158">
        <v>4.8390729854477881</v>
      </c>
      <c r="W479" s="158">
        <v>0.55474452554744524</v>
      </c>
      <c r="X479" s="158">
        <v>1.1435523114355233</v>
      </c>
      <c r="Y479" s="159">
        <v>32</v>
      </c>
      <c r="Z479" s="159">
        <v>59</v>
      </c>
      <c r="AA479" s="159">
        <v>69</v>
      </c>
      <c r="AB479" s="159">
        <v>79</v>
      </c>
      <c r="AC479" s="159">
        <v>81</v>
      </c>
      <c r="AD479" s="157">
        <v>20.55</v>
      </c>
    </row>
    <row r="480" spans="1:30" s="154" customFormat="1" ht="11.35">
      <c r="A480" s="152">
        <v>467</v>
      </c>
      <c r="B480" s="152">
        <v>9</v>
      </c>
      <c r="C480" s="152">
        <v>30</v>
      </c>
      <c r="D480" s="153">
        <v>0.1875</v>
      </c>
      <c r="E480" s="153">
        <v>0.99171092866708688</v>
      </c>
      <c r="F480" s="155">
        <v>133.85700000000003</v>
      </c>
      <c r="G480" s="155">
        <v>453.62650000000008</v>
      </c>
      <c r="H480" s="155">
        <v>2.8351656250000006</v>
      </c>
      <c r="I480" s="155">
        <v>16.553298806301356</v>
      </c>
      <c r="J480" s="155">
        <v>1600</v>
      </c>
      <c r="K480" s="155">
        <v>204150</v>
      </c>
      <c r="L480" s="155">
        <v>1275.9375</v>
      </c>
      <c r="M480" s="155">
        <v>263.32249848341326</v>
      </c>
      <c r="N480" s="156">
        <v>18</v>
      </c>
      <c r="O480" s="156">
        <v>519</v>
      </c>
      <c r="P480" s="156">
        <v>3.2437499999999999</v>
      </c>
      <c r="Q480" s="156">
        <v>4.4759973063879803</v>
      </c>
      <c r="R480" s="158">
        <v>0.59004739336492895</v>
      </c>
      <c r="S480" s="158">
        <v>18</v>
      </c>
      <c r="T480" s="158">
        <v>618</v>
      </c>
      <c r="U480" s="158">
        <v>3.8624999999999998</v>
      </c>
      <c r="V480" s="158">
        <v>5.1949267705082622</v>
      </c>
      <c r="W480" s="158">
        <v>0.51184834123222744</v>
      </c>
      <c r="X480" s="158">
        <v>1.1018957345971563</v>
      </c>
      <c r="Y480" s="159">
        <v>27</v>
      </c>
      <c r="Z480" s="159">
        <v>79</v>
      </c>
      <c r="AA480" s="159">
        <v>54</v>
      </c>
      <c r="AB480" s="159">
        <v>79</v>
      </c>
      <c r="AC480" s="159">
        <v>81</v>
      </c>
      <c r="AD480" s="157">
        <v>21.1</v>
      </c>
    </row>
    <row r="481" spans="1:30" s="154" customFormat="1" ht="11.35">
      <c r="A481" s="152">
        <v>468</v>
      </c>
      <c r="B481" s="152">
        <v>9</v>
      </c>
      <c r="C481" s="152">
        <v>51</v>
      </c>
      <c r="D481" s="153">
        <v>0.31874999999999998</v>
      </c>
      <c r="E481" s="153">
        <v>1.3287904132195381</v>
      </c>
      <c r="F481" s="155">
        <v>196.32360000000006</v>
      </c>
      <c r="G481" s="155">
        <v>538.40260000000012</v>
      </c>
      <c r="H481" s="155">
        <v>3.3650162500000009</v>
      </c>
      <c r="I481" s="155">
        <v>19.720323446681778</v>
      </c>
      <c r="J481" s="155">
        <v>1600</v>
      </c>
      <c r="K481" s="155">
        <v>202700</v>
      </c>
      <c r="L481" s="155">
        <v>1266.875</v>
      </c>
      <c r="M481" s="155">
        <v>291.81106039448446</v>
      </c>
      <c r="N481" s="156">
        <v>15</v>
      </c>
      <c r="O481" s="156">
        <v>525</v>
      </c>
      <c r="P481" s="156">
        <v>3.28125</v>
      </c>
      <c r="Q481" s="156">
        <v>4.5366042699233526</v>
      </c>
      <c r="R481" s="158">
        <v>0.57002457002457008</v>
      </c>
      <c r="S481" s="158">
        <v>21</v>
      </c>
      <c r="T481" s="158">
        <v>510</v>
      </c>
      <c r="U481" s="158">
        <v>3.1875</v>
      </c>
      <c r="V481" s="158">
        <v>4.6705116684666379</v>
      </c>
      <c r="W481" s="158">
        <v>0.5823095823095823</v>
      </c>
      <c r="X481" s="158">
        <v>1.1523341523341524</v>
      </c>
      <c r="Y481" s="159">
        <v>38</v>
      </c>
      <c r="Z481" s="159">
        <v>62</v>
      </c>
      <c r="AA481" s="159">
        <v>60</v>
      </c>
      <c r="AB481" s="159">
        <v>83</v>
      </c>
      <c r="AC481" s="159">
        <v>77</v>
      </c>
      <c r="AD481" s="157">
        <v>20.350000000000001</v>
      </c>
    </row>
    <row r="482" spans="1:30" s="154" customFormat="1" ht="11.35">
      <c r="A482" s="152">
        <v>469</v>
      </c>
      <c r="B482" s="152">
        <v>6</v>
      </c>
      <c r="C482" s="152">
        <v>51</v>
      </c>
      <c r="D482" s="153">
        <v>0.31874999999999998</v>
      </c>
      <c r="E482" s="153">
        <v>1.2854868397203993</v>
      </c>
      <c r="F482" s="155">
        <v>535.42800000000011</v>
      </c>
      <c r="G482" s="155">
        <v>2030.1645000000003</v>
      </c>
      <c r="H482" s="155">
        <v>12.688528125000001</v>
      </c>
      <c r="I482" s="155">
        <v>75.720204643122656</v>
      </c>
      <c r="J482" s="155">
        <v>1600</v>
      </c>
      <c r="K482" s="155">
        <v>202900</v>
      </c>
      <c r="L482" s="155">
        <v>1268.125</v>
      </c>
      <c r="M482" s="155">
        <v>280.86162912897362</v>
      </c>
      <c r="N482" s="156">
        <v>15</v>
      </c>
      <c r="O482" s="156">
        <v>486</v>
      </c>
      <c r="P482" s="156">
        <v>3.0375000000000001</v>
      </c>
      <c r="Q482" s="156">
        <v>4.4761948968646328</v>
      </c>
      <c r="R482" s="158">
        <v>0.60487804878048779</v>
      </c>
      <c r="S482" s="158">
        <v>18</v>
      </c>
      <c r="T482" s="158">
        <v>570</v>
      </c>
      <c r="U482" s="158">
        <v>3.5625</v>
      </c>
      <c r="V482" s="158">
        <v>4.9126809343029949</v>
      </c>
      <c r="W482" s="158">
        <v>0.53658536585365857</v>
      </c>
      <c r="X482" s="158">
        <v>1.1414634146341465</v>
      </c>
      <c r="Y482" s="159">
        <v>34</v>
      </c>
      <c r="Z482" s="159">
        <v>69</v>
      </c>
      <c r="AA482" s="159">
        <v>57</v>
      </c>
      <c r="AB482" s="159">
        <v>75</v>
      </c>
      <c r="AC482" s="159">
        <v>85</v>
      </c>
      <c r="AD482" s="157">
        <v>20.5</v>
      </c>
    </row>
    <row r="483" spans="1:30" s="154" customFormat="1" ht="11.35">
      <c r="A483" s="152">
        <v>470</v>
      </c>
      <c r="B483" s="152">
        <v>12</v>
      </c>
      <c r="C483" s="152">
        <v>111</v>
      </c>
      <c r="D483" s="153">
        <v>0.69374999999999998</v>
      </c>
      <c r="E483" s="153">
        <v>2.0801453595797414</v>
      </c>
      <c r="F483" s="155">
        <v>1070.8560000000002</v>
      </c>
      <c r="G483" s="155">
        <v>5091.0279000000019</v>
      </c>
      <c r="H483" s="155">
        <v>31.818924375000012</v>
      </c>
      <c r="I483" s="155">
        <v>139.044262993601</v>
      </c>
      <c r="J483" s="155">
        <v>1600</v>
      </c>
      <c r="K483" s="155">
        <v>204250</v>
      </c>
      <c r="L483" s="155">
        <v>1276.5625</v>
      </c>
      <c r="M483" s="155">
        <v>293.26410033819315</v>
      </c>
      <c r="N483" s="156">
        <v>18</v>
      </c>
      <c r="O483" s="156">
        <v>465</v>
      </c>
      <c r="P483" s="156">
        <v>2.90625</v>
      </c>
      <c r="Q483" s="156">
        <v>4.4816844247468905</v>
      </c>
      <c r="R483" s="158">
        <v>0.60051546391752575</v>
      </c>
      <c r="S483" s="158">
        <v>18</v>
      </c>
      <c r="T483" s="158">
        <v>486</v>
      </c>
      <c r="U483" s="158">
        <v>3.0375000000000001</v>
      </c>
      <c r="V483" s="158">
        <v>4.3609004609356408</v>
      </c>
      <c r="W483" s="158">
        <v>0.58247422680412375</v>
      </c>
      <c r="X483" s="158">
        <v>1.1829896907216495</v>
      </c>
      <c r="Y483" s="159">
        <v>37</v>
      </c>
      <c r="Z483" s="159">
        <v>60</v>
      </c>
      <c r="AA483" s="159">
        <v>63</v>
      </c>
      <c r="AB483" s="159">
        <v>82</v>
      </c>
      <c r="AC483" s="159">
        <v>78</v>
      </c>
      <c r="AD483" s="157">
        <v>19.399999999999999</v>
      </c>
    </row>
    <row r="484" spans="1:30" s="154" customFormat="1" ht="11.35">
      <c r="A484" s="152">
        <v>471</v>
      </c>
      <c r="B484" s="152">
        <v>12</v>
      </c>
      <c r="C484" s="152">
        <v>81</v>
      </c>
      <c r="D484" s="153">
        <v>0.50624999999999998</v>
      </c>
      <c r="E484" s="153">
        <v>1.8800403949895472</v>
      </c>
      <c r="F484" s="155">
        <v>803.14200000000017</v>
      </c>
      <c r="G484" s="155">
        <v>2187.8183000000008</v>
      </c>
      <c r="H484" s="155">
        <v>13.673864375000004</v>
      </c>
      <c r="I484" s="155">
        <v>81.915879525398125</v>
      </c>
      <c r="J484" s="155">
        <v>1600</v>
      </c>
      <c r="K484" s="155">
        <v>198450</v>
      </c>
      <c r="L484" s="155">
        <v>1240.3125</v>
      </c>
      <c r="M484" s="155">
        <v>286.84451527508105</v>
      </c>
      <c r="N484" s="156">
        <v>18</v>
      </c>
      <c r="O484" s="156">
        <v>498</v>
      </c>
      <c r="P484" s="156">
        <v>3.1124999999999998</v>
      </c>
      <c r="Q484" s="156">
        <v>4.3725667087697486</v>
      </c>
      <c r="R484" s="158">
        <v>0.58499999999999996</v>
      </c>
      <c r="S484" s="158">
        <v>18</v>
      </c>
      <c r="T484" s="158">
        <v>501</v>
      </c>
      <c r="U484" s="158">
        <v>3.1312500000000001</v>
      </c>
      <c r="V484" s="158">
        <v>4.6663816736876873</v>
      </c>
      <c r="W484" s="158">
        <v>0.58250000000000002</v>
      </c>
      <c r="X484" s="158">
        <v>1.1675</v>
      </c>
      <c r="Y484" s="159">
        <v>41</v>
      </c>
      <c r="Z484" s="159">
        <v>67</v>
      </c>
      <c r="AA484" s="159">
        <v>52</v>
      </c>
      <c r="AB484" s="159">
        <v>74</v>
      </c>
      <c r="AC484" s="159">
        <v>86</v>
      </c>
      <c r="AD484" s="157">
        <v>20</v>
      </c>
    </row>
    <row r="485" spans="1:30" s="154" customFormat="1" ht="11.35">
      <c r="A485" s="152">
        <v>472</v>
      </c>
      <c r="B485" s="152">
        <v>9</v>
      </c>
      <c r="C485" s="152">
        <v>69</v>
      </c>
      <c r="D485" s="153">
        <v>0.43125000000000002</v>
      </c>
      <c r="E485" s="153">
        <v>1.4214080847512534</v>
      </c>
      <c r="F485" s="155">
        <v>535.42800000000011</v>
      </c>
      <c r="G485" s="155">
        <v>1229.9971000000003</v>
      </c>
      <c r="H485" s="155">
        <v>7.6874818750000014</v>
      </c>
      <c r="I485" s="155">
        <v>45.371342910187487</v>
      </c>
      <c r="J485" s="155">
        <v>1600</v>
      </c>
      <c r="K485" s="155">
        <v>204450</v>
      </c>
      <c r="L485" s="155">
        <v>1277.8125</v>
      </c>
      <c r="M485" s="155">
        <v>282.32786122948454</v>
      </c>
      <c r="N485" s="156">
        <v>18</v>
      </c>
      <c r="O485" s="156">
        <v>477</v>
      </c>
      <c r="P485" s="156">
        <v>2.9812500000000002</v>
      </c>
      <c r="Q485" s="156">
        <v>4.3933510011001768</v>
      </c>
      <c r="R485" s="158">
        <v>0.60643564356435642</v>
      </c>
      <c r="S485" s="158">
        <v>18</v>
      </c>
      <c r="T485" s="158">
        <v>504</v>
      </c>
      <c r="U485" s="158">
        <v>3.15</v>
      </c>
      <c r="V485" s="158">
        <v>4.3584660621707654</v>
      </c>
      <c r="W485" s="158">
        <v>0.58415841584158412</v>
      </c>
      <c r="X485" s="158">
        <v>1.1905940594059405</v>
      </c>
      <c r="Y485" s="159">
        <v>33</v>
      </c>
      <c r="Z485" s="159">
        <v>67</v>
      </c>
      <c r="AA485" s="159">
        <v>60</v>
      </c>
      <c r="AB485" s="159">
        <v>85</v>
      </c>
      <c r="AC485" s="159">
        <v>75</v>
      </c>
      <c r="AD485" s="157">
        <v>20.2</v>
      </c>
    </row>
    <row r="486" spans="1:30" s="154" customFormat="1" ht="11.35">
      <c r="A486" s="152">
        <v>473</v>
      </c>
      <c r="B486" s="152">
        <v>9</v>
      </c>
      <c r="C486" s="152">
        <v>75</v>
      </c>
      <c r="D486" s="153">
        <v>0.46875</v>
      </c>
      <c r="E486" s="153">
        <v>1.5618158879728841</v>
      </c>
      <c r="F486" s="155">
        <v>803.14200000000017</v>
      </c>
      <c r="G486" s="155">
        <v>2412.4006000000004</v>
      </c>
      <c r="H486" s="155">
        <v>15.077503750000002</v>
      </c>
      <c r="I486" s="155">
        <v>75.953657648368207</v>
      </c>
      <c r="J486" s="155">
        <v>1600</v>
      </c>
      <c r="K486" s="155">
        <v>206300</v>
      </c>
      <c r="L486" s="155">
        <v>1289.375</v>
      </c>
      <c r="M486" s="155">
        <v>278.32537743308717</v>
      </c>
      <c r="N486" s="156">
        <v>15</v>
      </c>
      <c r="O486" s="156">
        <v>432</v>
      </c>
      <c r="P486" s="156">
        <v>2.7</v>
      </c>
      <c r="Q486" s="156">
        <v>4.0960173938309925</v>
      </c>
      <c r="R486" s="158">
        <v>0.63636363636363646</v>
      </c>
      <c r="S486" s="158">
        <v>21</v>
      </c>
      <c r="T486" s="158">
        <v>471</v>
      </c>
      <c r="U486" s="158">
        <v>2.9437500000000001</v>
      </c>
      <c r="V486" s="158">
        <v>4.3411833227254331</v>
      </c>
      <c r="W486" s="158">
        <v>0.60353535353535359</v>
      </c>
      <c r="X486" s="158">
        <v>1.2398989898989901</v>
      </c>
      <c r="Y486" s="159">
        <v>30</v>
      </c>
      <c r="Z486" s="159">
        <v>68</v>
      </c>
      <c r="AA486" s="159">
        <v>62</v>
      </c>
      <c r="AB486" s="159">
        <v>86</v>
      </c>
      <c r="AC486" s="159">
        <v>74</v>
      </c>
      <c r="AD486" s="157">
        <v>19.8</v>
      </c>
    </row>
    <row r="487" spans="1:30" s="154" customFormat="1" ht="11.35">
      <c r="A487" s="152">
        <v>474</v>
      </c>
      <c r="B487" s="152">
        <v>9</v>
      </c>
      <c r="C487" s="152">
        <v>84</v>
      </c>
      <c r="D487" s="153">
        <v>0.52500000000000002</v>
      </c>
      <c r="E487" s="153">
        <v>1.7336840477314459</v>
      </c>
      <c r="F487" s="155">
        <v>535.42800000000011</v>
      </c>
      <c r="G487" s="155">
        <v>2590.8766000000005</v>
      </c>
      <c r="H487" s="155">
        <v>16.192978750000002</v>
      </c>
      <c r="I487" s="155">
        <v>78.109278979541386</v>
      </c>
      <c r="J487" s="155">
        <v>1600</v>
      </c>
      <c r="K487" s="155">
        <v>203050</v>
      </c>
      <c r="L487" s="155">
        <v>1269.0625</v>
      </c>
      <c r="M487" s="155">
        <v>289.97244908165862</v>
      </c>
      <c r="N487" s="156">
        <v>15</v>
      </c>
      <c r="O487" s="156">
        <v>441</v>
      </c>
      <c r="P487" s="156">
        <v>2.7562500000000001</v>
      </c>
      <c r="Q487" s="156">
        <v>4.161438543907261</v>
      </c>
      <c r="R487" s="158">
        <v>0.625</v>
      </c>
      <c r="S487" s="158">
        <v>21</v>
      </c>
      <c r="T487" s="158">
        <v>513</v>
      </c>
      <c r="U487" s="158">
        <v>3.2062499999999998</v>
      </c>
      <c r="V487" s="158">
        <v>4.7834842633914043</v>
      </c>
      <c r="W487" s="158">
        <v>0.56377551020408168</v>
      </c>
      <c r="X487" s="158">
        <v>1.1887755102040818</v>
      </c>
      <c r="Y487" s="159">
        <v>37</v>
      </c>
      <c r="Z487" s="159">
        <v>63</v>
      </c>
      <c r="AA487" s="159">
        <v>60</v>
      </c>
      <c r="AB487" s="159">
        <v>79</v>
      </c>
      <c r="AC487" s="159">
        <v>81</v>
      </c>
      <c r="AD487" s="157">
        <v>19.600000000000001</v>
      </c>
    </row>
    <row r="488" spans="1:30" s="154" customFormat="1" ht="11.35">
      <c r="A488" s="152">
        <v>475</v>
      </c>
      <c r="B488" s="152">
        <v>12</v>
      </c>
      <c r="C488" s="152">
        <v>51</v>
      </c>
      <c r="D488" s="153">
        <v>0.31874999999999998</v>
      </c>
      <c r="E488" s="153">
        <v>1.3707266355601186</v>
      </c>
      <c r="F488" s="155">
        <v>267.71400000000006</v>
      </c>
      <c r="G488" s="155">
        <v>1157.1194000000003</v>
      </c>
      <c r="H488" s="155">
        <v>7.2319962500000017</v>
      </c>
      <c r="I488" s="155">
        <v>38.094375176755534</v>
      </c>
      <c r="J488" s="155">
        <v>1600</v>
      </c>
      <c r="K488" s="155">
        <v>206900</v>
      </c>
      <c r="L488" s="155">
        <v>1293.125</v>
      </c>
      <c r="M488" s="155">
        <v>267.73493768155458</v>
      </c>
      <c r="N488" s="156">
        <v>15</v>
      </c>
      <c r="O488" s="156">
        <v>489</v>
      </c>
      <c r="P488" s="156">
        <v>3.0562499999999999</v>
      </c>
      <c r="Q488" s="156">
        <v>4.3801250305235433</v>
      </c>
      <c r="R488" s="158">
        <v>0.60722891566265058</v>
      </c>
      <c r="S488" s="158">
        <v>18</v>
      </c>
      <c r="T488" s="158">
        <v>534</v>
      </c>
      <c r="U488" s="158">
        <v>3.3374999999999999</v>
      </c>
      <c r="V488" s="158">
        <v>4.6498630533698879</v>
      </c>
      <c r="W488" s="158">
        <v>0.57108433734939756</v>
      </c>
      <c r="X488" s="158">
        <v>1.1783132530120481</v>
      </c>
      <c r="Y488" s="159">
        <v>26</v>
      </c>
      <c r="Z488" s="159">
        <v>74</v>
      </c>
      <c r="AA488" s="159">
        <v>60</v>
      </c>
      <c r="AB488" s="159">
        <v>86</v>
      </c>
      <c r="AC488" s="159">
        <v>74</v>
      </c>
      <c r="AD488" s="157">
        <v>20.75</v>
      </c>
    </row>
    <row r="489" spans="1:30" s="154" customFormat="1" ht="11.35">
      <c r="A489" s="152">
        <v>476</v>
      </c>
      <c r="B489" s="152">
        <v>6</v>
      </c>
      <c r="C489" s="152">
        <v>42</v>
      </c>
      <c r="D489" s="153">
        <v>0.26250000000000001</v>
      </c>
      <c r="E489" s="153">
        <v>1.0844092383534987</v>
      </c>
      <c r="F489" s="155">
        <v>535.42800000000011</v>
      </c>
      <c r="G489" s="155">
        <v>2144.6866000000005</v>
      </c>
      <c r="H489" s="155">
        <v>13.404291250000004</v>
      </c>
      <c r="I489" s="155">
        <v>69.853025254583898</v>
      </c>
      <c r="J489" s="155">
        <v>1600</v>
      </c>
      <c r="K489" s="155">
        <v>196700</v>
      </c>
      <c r="L489" s="155">
        <v>1229.375</v>
      </c>
      <c r="M489" s="155">
        <v>271.46165625666191</v>
      </c>
      <c r="N489" s="156">
        <v>18</v>
      </c>
      <c r="O489" s="156">
        <v>471</v>
      </c>
      <c r="P489" s="156">
        <v>2.9437500000000001</v>
      </c>
      <c r="Q489" s="156">
        <v>4.7520229058910495</v>
      </c>
      <c r="R489" s="158">
        <v>0.60453400503778343</v>
      </c>
      <c r="S489" s="158">
        <v>18</v>
      </c>
      <c r="T489" s="158">
        <v>525</v>
      </c>
      <c r="U489" s="158">
        <v>3.28125</v>
      </c>
      <c r="V489" s="158">
        <v>4.8032639256679035</v>
      </c>
      <c r="W489" s="158">
        <v>0.5591939546599497</v>
      </c>
      <c r="X489" s="158">
        <v>1.163727959697733</v>
      </c>
      <c r="Y489" s="159">
        <v>38</v>
      </c>
      <c r="Z489" s="159">
        <v>77</v>
      </c>
      <c r="AA489" s="159">
        <v>45</v>
      </c>
      <c r="AB489" s="159">
        <v>81</v>
      </c>
      <c r="AC489" s="159">
        <v>79</v>
      </c>
      <c r="AD489" s="157">
        <v>19.850000000000001</v>
      </c>
    </row>
    <row r="490" spans="1:30" s="154" customFormat="1" ht="11.35">
      <c r="A490" s="152">
        <v>477</v>
      </c>
      <c r="B490" s="152">
        <v>6</v>
      </c>
      <c r="C490" s="152">
        <v>27</v>
      </c>
      <c r="D490" s="153">
        <v>0.16875000000000001</v>
      </c>
      <c r="E490" s="153">
        <v>0.84094791528751356</v>
      </c>
      <c r="F490" s="155">
        <v>535.42800000000011</v>
      </c>
      <c r="G490" s="155">
        <v>1252.3066000000003</v>
      </c>
      <c r="H490" s="155">
        <v>7.8269162500000018</v>
      </c>
      <c r="I490" s="155">
        <v>51.963210266332965</v>
      </c>
      <c r="J490" s="155">
        <v>1600</v>
      </c>
      <c r="K490" s="155">
        <v>200950</v>
      </c>
      <c r="L490" s="155">
        <v>1255.9375</v>
      </c>
      <c r="M490" s="155">
        <v>277.7589943858959</v>
      </c>
      <c r="N490" s="156">
        <v>15</v>
      </c>
      <c r="O490" s="156">
        <v>477</v>
      </c>
      <c r="P490" s="156">
        <v>2.9812500000000002</v>
      </c>
      <c r="Q490" s="156">
        <v>4.3022180545248103</v>
      </c>
      <c r="R490" s="158">
        <v>0.60447761194029859</v>
      </c>
      <c r="S490" s="158">
        <v>15</v>
      </c>
      <c r="T490" s="158">
        <v>522</v>
      </c>
      <c r="U490" s="158">
        <v>3.2625000000000002</v>
      </c>
      <c r="V490" s="158">
        <v>4.4431949239342936</v>
      </c>
      <c r="W490" s="158">
        <v>0.56716417910447769</v>
      </c>
      <c r="X490" s="158">
        <v>1.1716417910447763</v>
      </c>
      <c r="Y490" s="159">
        <v>35</v>
      </c>
      <c r="Z490" s="159">
        <v>72</v>
      </c>
      <c r="AA490" s="159">
        <v>53</v>
      </c>
      <c r="AB490" s="159">
        <v>81</v>
      </c>
      <c r="AC490" s="159">
        <v>79</v>
      </c>
      <c r="AD490" s="157">
        <v>20.100000000000001</v>
      </c>
    </row>
    <row r="491" spans="1:30" s="154" customFormat="1" ht="11.35">
      <c r="A491" s="152">
        <v>478</v>
      </c>
      <c r="B491" s="152">
        <v>12</v>
      </c>
      <c r="C491" s="152">
        <v>102</v>
      </c>
      <c r="D491" s="153">
        <v>0.63749999999999996</v>
      </c>
      <c r="E491" s="153">
        <v>2.0573155250985011</v>
      </c>
      <c r="F491" s="155">
        <v>803.14200000000017</v>
      </c>
      <c r="G491" s="155">
        <v>1813.0187000000005</v>
      </c>
      <c r="H491" s="155">
        <v>11.331366875000004</v>
      </c>
      <c r="I491" s="155">
        <v>67.493466238128946</v>
      </c>
      <c r="J491" s="155">
        <v>1600</v>
      </c>
      <c r="K491" s="155">
        <v>201150</v>
      </c>
      <c r="L491" s="155">
        <v>1257.1875</v>
      </c>
      <c r="M491" s="155">
        <v>266.28393574146048</v>
      </c>
      <c r="N491" s="156">
        <v>15</v>
      </c>
      <c r="O491" s="156">
        <v>441</v>
      </c>
      <c r="P491" s="156">
        <v>2.7562500000000001</v>
      </c>
      <c r="Q491" s="156">
        <v>4.0651098293315888</v>
      </c>
      <c r="R491" s="158">
        <v>0.62210796915167099</v>
      </c>
      <c r="S491" s="158">
        <v>18</v>
      </c>
      <c r="T491" s="158">
        <v>477</v>
      </c>
      <c r="U491" s="158">
        <v>2.9812500000000002</v>
      </c>
      <c r="V491" s="158">
        <v>4.3675070606157353</v>
      </c>
      <c r="W491" s="158">
        <v>0.59125964010282783</v>
      </c>
      <c r="X491" s="158">
        <v>1.2133676092544987</v>
      </c>
      <c r="Y491" s="159">
        <v>31</v>
      </c>
      <c r="Z491" s="159">
        <v>79</v>
      </c>
      <c r="AA491" s="159">
        <v>50</v>
      </c>
      <c r="AB491" s="159">
        <v>80</v>
      </c>
      <c r="AC491" s="159">
        <v>80</v>
      </c>
      <c r="AD491" s="157">
        <v>19.45</v>
      </c>
    </row>
    <row r="492" spans="1:30" s="154" customFormat="1" ht="11.35">
      <c r="A492" s="152">
        <v>479</v>
      </c>
      <c r="B492" s="152">
        <v>12</v>
      </c>
      <c r="C492" s="152">
        <v>75</v>
      </c>
      <c r="D492" s="153">
        <v>0.46875</v>
      </c>
      <c r="E492" s="153">
        <v>1.7976990009768619</v>
      </c>
      <c r="F492" s="155">
        <v>803.14200000000017</v>
      </c>
      <c r="G492" s="155">
        <v>2412.4006000000008</v>
      </c>
      <c r="H492" s="155">
        <v>15.077503750000005</v>
      </c>
      <c r="I492" s="155">
        <v>81.519538915962855</v>
      </c>
      <c r="J492" s="155">
        <v>1600</v>
      </c>
      <c r="K492" s="155">
        <v>204350</v>
      </c>
      <c r="L492" s="155">
        <v>1277.1875</v>
      </c>
      <c r="M492" s="155">
        <v>276.13954150691239</v>
      </c>
      <c r="N492" s="156">
        <v>18</v>
      </c>
      <c r="O492" s="156">
        <v>489</v>
      </c>
      <c r="P492" s="156">
        <v>3.0562499999999999</v>
      </c>
      <c r="Q492" s="156">
        <v>4.7520229058910495</v>
      </c>
      <c r="R492" s="158">
        <v>0.59950859950859947</v>
      </c>
      <c r="S492" s="158">
        <v>18</v>
      </c>
      <c r="T492" s="158">
        <v>579</v>
      </c>
      <c r="U492" s="158">
        <v>3.6187499999999999</v>
      </c>
      <c r="V492" s="158">
        <v>4.7594617778793369</v>
      </c>
      <c r="W492" s="158">
        <v>0.52579852579852582</v>
      </c>
      <c r="X492" s="158">
        <v>1.1253071253071254</v>
      </c>
      <c r="Y492" s="159">
        <v>31</v>
      </c>
      <c r="Z492" s="159">
        <v>71</v>
      </c>
      <c r="AA492" s="159">
        <v>58</v>
      </c>
      <c r="AB492" s="159">
        <v>83</v>
      </c>
      <c r="AC492" s="159">
        <v>77</v>
      </c>
      <c r="AD492" s="157">
        <v>20.350000000000001</v>
      </c>
    </row>
    <row r="493" spans="1:30" s="154" customFormat="1" ht="11.35">
      <c r="A493" s="152">
        <v>480</v>
      </c>
      <c r="B493" s="152">
        <v>3</v>
      </c>
      <c r="C493" s="152">
        <v>12</v>
      </c>
      <c r="D493" s="153">
        <v>7.4999999999999997E-2</v>
      </c>
      <c r="E493" s="153">
        <v>0.46984541817616149</v>
      </c>
      <c r="F493" s="155">
        <v>44.619000000000007</v>
      </c>
      <c r="G493" s="155">
        <v>136.83160000000001</v>
      </c>
      <c r="H493" s="155">
        <v>0.85519750000000005</v>
      </c>
      <c r="I493" s="155">
        <v>5.6061891114824522</v>
      </c>
      <c r="J493" s="155">
        <v>1600</v>
      </c>
      <c r="K493" s="155">
        <v>203850</v>
      </c>
      <c r="L493" s="155">
        <v>1274.0625</v>
      </c>
      <c r="M493" s="155">
        <v>268.64274955187688</v>
      </c>
      <c r="N493" s="156">
        <v>18</v>
      </c>
      <c r="O493" s="156">
        <v>519</v>
      </c>
      <c r="P493" s="156">
        <v>3.2437499999999999</v>
      </c>
      <c r="Q493" s="156">
        <v>4.3476978293223576</v>
      </c>
      <c r="R493" s="158">
        <v>0.5861244019138756</v>
      </c>
      <c r="S493" s="158">
        <v>18</v>
      </c>
      <c r="T493" s="158">
        <v>576</v>
      </c>
      <c r="U493" s="158">
        <v>3.6</v>
      </c>
      <c r="V493" s="158">
        <v>4.6597432919818464</v>
      </c>
      <c r="W493" s="158">
        <v>0.54066985645933008</v>
      </c>
      <c r="X493" s="158">
        <v>1.1267942583732058</v>
      </c>
      <c r="Y493" s="159">
        <v>29</v>
      </c>
      <c r="Z493" s="159">
        <v>76</v>
      </c>
      <c r="AA493" s="159">
        <v>55</v>
      </c>
      <c r="AB493" s="159">
        <v>65</v>
      </c>
      <c r="AC493" s="159">
        <v>95</v>
      </c>
      <c r="AD493" s="157">
        <v>20.9</v>
      </c>
    </row>
    <row r="494" spans="1:30" s="154" customFormat="1" ht="11.35">
      <c r="A494" s="152">
        <v>481</v>
      </c>
      <c r="B494" s="152">
        <v>6</v>
      </c>
      <c r="C494" s="152">
        <v>60</v>
      </c>
      <c r="D494" s="153">
        <v>0.375</v>
      </c>
      <c r="E494" s="153">
        <v>1.153338059393378</v>
      </c>
      <c r="F494" s="155">
        <v>535.42800000000011</v>
      </c>
      <c r="G494" s="155">
        <v>2071.8089000000004</v>
      </c>
      <c r="H494" s="155">
        <v>12.948805625000002</v>
      </c>
      <c r="I494" s="155">
        <v>67.30309047156139</v>
      </c>
      <c r="J494" s="155">
        <v>1600</v>
      </c>
      <c r="K494" s="155">
        <v>202650</v>
      </c>
      <c r="L494" s="155">
        <v>1266.5625</v>
      </c>
      <c r="M494" s="155">
        <v>264.97430010659735</v>
      </c>
      <c r="N494" s="156">
        <v>15</v>
      </c>
      <c r="O494" s="156">
        <v>402</v>
      </c>
      <c r="P494" s="156">
        <v>2.5125000000000002</v>
      </c>
      <c r="Q494" s="156">
        <v>3.775104646806446</v>
      </c>
      <c r="R494" s="158">
        <v>0.63978494623655924</v>
      </c>
      <c r="S494" s="158">
        <v>18</v>
      </c>
      <c r="T494" s="158">
        <v>447</v>
      </c>
      <c r="U494" s="158">
        <v>2.7937500000000002</v>
      </c>
      <c r="V494" s="158">
        <v>4.2972813915882409</v>
      </c>
      <c r="W494" s="158">
        <v>0.59946236559139787</v>
      </c>
      <c r="X494" s="158">
        <v>1.239247311827957</v>
      </c>
      <c r="Y494" s="159">
        <v>29</v>
      </c>
      <c r="Z494" s="159">
        <v>79</v>
      </c>
      <c r="AA494" s="159">
        <v>52</v>
      </c>
      <c r="AB494" s="159">
        <v>78</v>
      </c>
      <c r="AC494" s="159">
        <v>82</v>
      </c>
      <c r="AD494" s="157">
        <v>18.600000000000001</v>
      </c>
    </row>
    <row r="495" spans="1:30" s="154" customFormat="1" ht="11.35">
      <c r="A495" s="152">
        <v>482</v>
      </c>
      <c r="B495" s="152">
        <v>6</v>
      </c>
      <c r="C495" s="152">
        <v>51</v>
      </c>
      <c r="D495" s="153">
        <v>0.31874999999999998</v>
      </c>
      <c r="E495" s="153">
        <v>1.1457983127867251</v>
      </c>
      <c r="F495" s="155">
        <v>535.42800000000011</v>
      </c>
      <c r="G495" s="155">
        <v>1749.0648000000003</v>
      </c>
      <c r="H495" s="155">
        <v>10.931655000000003</v>
      </c>
      <c r="I495" s="155">
        <v>56.455382832594623</v>
      </c>
      <c r="J495" s="155">
        <v>1600</v>
      </c>
      <c r="K495" s="155">
        <v>208100</v>
      </c>
      <c r="L495" s="155">
        <v>1300.625</v>
      </c>
      <c r="M495" s="155">
        <v>270.62631178237422</v>
      </c>
      <c r="N495" s="156">
        <v>15</v>
      </c>
      <c r="O495" s="156">
        <v>504</v>
      </c>
      <c r="P495" s="156">
        <v>3.15</v>
      </c>
      <c r="Q495" s="156">
        <v>4.4229248412044484</v>
      </c>
      <c r="R495" s="158">
        <v>0.59615384615384615</v>
      </c>
      <c r="S495" s="158">
        <v>18</v>
      </c>
      <c r="T495" s="158">
        <v>585</v>
      </c>
      <c r="U495" s="158">
        <v>3.65625</v>
      </c>
      <c r="V495" s="158">
        <v>5.0656655022940544</v>
      </c>
      <c r="W495" s="158">
        <v>0.53125</v>
      </c>
      <c r="X495" s="158">
        <v>1.1274038461538463</v>
      </c>
      <c r="Y495" s="159">
        <v>26</v>
      </c>
      <c r="Z495" s="159">
        <v>71</v>
      </c>
      <c r="AA495" s="159">
        <v>63</v>
      </c>
      <c r="AB495" s="159">
        <v>81</v>
      </c>
      <c r="AC495" s="159">
        <v>79</v>
      </c>
      <c r="AD495" s="157">
        <v>20.8</v>
      </c>
    </row>
    <row r="496" spans="1:30" s="154" customFormat="1" ht="11.35">
      <c r="A496" s="152">
        <v>483</v>
      </c>
      <c r="B496" s="152">
        <v>3</v>
      </c>
      <c r="C496" s="152">
        <v>15</v>
      </c>
      <c r="D496" s="153">
        <v>9.375E-2</v>
      </c>
      <c r="E496" s="153">
        <v>0.52361677618453628</v>
      </c>
      <c r="F496" s="155">
        <v>267.71400000000006</v>
      </c>
      <c r="G496" s="155">
        <v>336.12980000000005</v>
      </c>
      <c r="H496" s="155">
        <v>2.1008112500000005</v>
      </c>
      <c r="I496" s="155">
        <v>21.453639638329886</v>
      </c>
      <c r="J496" s="155">
        <v>1600</v>
      </c>
      <c r="K496" s="155">
        <v>199350</v>
      </c>
      <c r="L496" s="155">
        <v>1245.9375</v>
      </c>
      <c r="M496" s="155">
        <v>272.30508434890481</v>
      </c>
      <c r="N496" s="156">
        <v>18</v>
      </c>
      <c r="O496" s="156">
        <v>528</v>
      </c>
      <c r="P496" s="156">
        <v>3.3</v>
      </c>
      <c r="Q496" s="156">
        <v>4.7128887908285062</v>
      </c>
      <c r="R496" s="158">
        <v>0.58095238095238089</v>
      </c>
      <c r="S496" s="158">
        <v>18</v>
      </c>
      <c r="T496" s="158">
        <v>624</v>
      </c>
      <c r="U496" s="158">
        <v>3.9</v>
      </c>
      <c r="V496" s="158">
        <v>4.9312251147230617</v>
      </c>
      <c r="W496" s="158">
        <v>0.50476190476190474</v>
      </c>
      <c r="X496" s="158">
        <v>1.0857142857142856</v>
      </c>
      <c r="Y496" s="159">
        <v>35</v>
      </c>
      <c r="Z496" s="159">
        <v>76</v>
      </c>
      <c r="AA496" s="159">
        <v>49</v>
      </c>
      <c r="AB496" s="159">
        <v>76</v>
      </c>
      <c r="AC496" s="159">
        <v>84</v>
      </c>
      <c r="AD496" s="157">
        <v>21</v>
      </c>
    </row>
    <row r="497" spans="1:30" s="154" customFormat="1" ht="11.35">
      <c r="A497" s="152">
        <v>484</v>
      </c>
      <c r="B497" s="152">
        <v>15</v>
      </c>
      <c r="C497" s="152">
        <v>174</v>
      </c>
      <c r="D497" s="153">
        <v>1.0874999999999999</v>
      </c>
      <c r="E497" s="153">
        <v>2.6167998604085034</v>
      </c>
      <c r="F497" s="155">
        <v>535.42800000000011</v>
      </c>
      <c r="G497" s="155">
        <v>3325.6027999999997</v>
      </c>
      <c r="H497" s="155">
        <v>20.785017499999999</v>
      </c>
      <c r="I497" s="155">
        <v>79.621076630962833</v>
      </c>
      <c r="J497" s="155">
        <v>1600</v>
      </c>
      <c r="K497" s="155">
        <v>198200</v>
      </c>
      <c r="L497" s="155">
        <v>1238.75</v>
      </c>
      <c r="M497" s="155">
        <v>271.14652911584972</v>
      </c>
      <c r="N497" s="156">
        <v>18</v>
      </c>
      <c r="O497" s="156">
        <v>399</v>
      </c>
      <c r="P497" s="156">
        <v>2.4937499999999999</v>
      </c>
      <c r="Q497" s="156">
        <v>4.1512245295020627</v>
      </c>
      <c r="R497" s="158">
        <v>0.64721485411140589</v>
      </c>
      <c r="S497" s="158">
        <v>15</v>
      </c>
      <c r="T497" s="158">
        <v>456</v>
      </c>
      <c r="U497" s="158">
        <v>2.85</v>
      </c>
      <c r="V497" s="158">
        <v>4.4357041941627724</v>
      </c>
      <c r="W497" s="158">
        <v>0.59681697612732099</v>
      </c>
      <c r="X497" s="158">
        <v>1.2440318302387268</v>
      </c>
      <c r="Y497" s="159">
        <v>36</v>
      </c>
      <c r="Z497" s="159">
        <v>77</v>
      </c>
      <c r="AA497" s="159">
        <v>47</v>
      </c>
      <c r="AB497" s="159">
        <v>78</v>
      </c>
      <c r="AC497" s="159">
        <v>82</v>
      </c>
      <c r="AD497" s="157">
        <v>18.850000000000001</v>
      </c>
    </row>
    <row r="498" spans="1:30" s="154" customFormat="1" ht="11.35">
      <c r="A498" s="152">
        <v>485</v>
      </c>
      <c r="B498" s="152">
        <v>12</v>
      </c>
      <c r="C498" s="152">
        <v>60</v>
      </c>
      <c r="D498" s="153">
        <v>0.375</v>
      </c>
      <c r="E498" s="153">
        <v>1.7402016799188686</v>
      </c>
      <c r="F498" s="155">
        <v>803.14200000000017</v>
      </c>
      <c r="G498" s="155">
        <v>1548.2793000000006</v>
      </c>
      <c r="H498" s="155">
        <v>9.6767456250000041</v>
      </c>
      <c r="I498" s="155">
        <v>68.278604078407724</v>
      </c>
      <c r="J498" s="155">
        <v>1600</v>
      </c>
      <c r="K498" s="155">
        <v>203450</v>
      </c>
      <c r="L498" s="155">
        <v>1271.5625</v>
      </c>
      <c r="M498" s="155">
        <v>291.0954086715995</v>
      </c>
      <c r="N498" s="156">
        <v>18</v>
      </c>
      <c r="O498" s="156">
        <v>492</v>
      </c>
      <c r="P498" s="156">
        <v>3.0750000000000002</v>
      </c>
      <c r="Q498" s="156">
        <v>4.4883496988166955</v>
      </c>
      <c r="R498" s="158">
        <v>0.59902200488997559</v>
      </c>
      <c r="S498" s="158">
        <v>18</v>
      </c>
      <c r="T498" s="158">
        <v>540</v>
      </c>
      <c r="U498" s="158">
        <v>3.375</v>
      </c>
      <c r="V498" s="158">
        <v>4.8729131963198284</v>
      </c>
      <c r="W498" s="158">
        <v>0.55990220048899753</v>
      </c>
      <c r="X498" s="158">
        <v>1.1589242053789732</v>
      </c>
      <c r="Y498" s="159">
        <v>37</v>
      </c>
      <c r="Z498" s="159">
        <v>62</v>
      </c>
      <c r="AA498" s="159">
        <v>61</v>
      </c>
      <c r="AB498" s="159">
        <v>77</v>
      </c>
      <c r="AC498" s="159">
        <v>83</v>
      </c>
      <c r="AD498" s="157">
        <v>20.45</v>
      </c>
    </row>
    <row r="499" spans="1:30" s="154" customFormat="1" ht="11.35">
      <c r="A499" s="152">
        <v>486</v>
      </c>
      <c r="B499" s="152">
        <v>15</v>
      </c>
      <c r="C499" s="152">
        <v>66</v>
      </c>
      <c r="D499" s="153">
        <v>0.41249999999999998</v>
      </c>
      <c r="E499" s="153">
        <v>1.6306324736589</v>
      </c>
      <c r="F499" s="155">
        <v>1338.5700000000002</v>
      </c>
      <c r="G499" s="155">
        <v>3520.4391000000005</v>
      </c>
      <c r="H499" s="155">
        <v>22.002744375000002</v>
      </c>
      <c r="I499" s="155">
        <v>125.86072223527034</v>
      </c>
      <c r="J499" s="155">
        <v>1600</v>
      </c>
      <c r="K499" s="155">
        <v>201300</v>
      </c>
      <c r="L499" s="155">
        <v>1258.125</v>
      </c>
      <c r="M499" s="155">
        <v>275.91400424017814</v>
      </c>
      <c r="N499" s="156">
        <v>18</v>
      </c>
      <c r="O499" s="156">
        <v>489</v>
      </c>
      <c r="P499" s="156">
        <v>3.0562499999999999</v>
      </c>
      <c r="Q499" s="156">
        <v>4.6435819981545396</v>
      </c>
      <c r="R499" s="158">
        <v>0.59045226130653261</v>
      </c>
      <c r="S499" s="158">
        <v>18</v>
      </c>
      <c r="T499" s="158">
        <v>519</v>
      </c>
      <c r="U499" s="158">
        <v>3.2437499999999999</v>
      </c>
      <c r="V499" s="158">
        <v>4.7579749339081339</v>
      </c>
      <c r="W499" s="158">
        <v>0.5653266331658291</v>
      </c>
      <c r="X499" s="158">
        <v>1.1557788944723617</v>
      </c>
      <c r="Y499" s="159">
        <v>34</v>
      </c>
      <c r="Z499" s="159">
        <v>73</v>
      </c>
      <c r="AA499" s="159">
        <v>53</v>
      </c>
      <c r="AB499" s="159">
        <v>62</v>
      </c>
      <c r="AC499" s="159">
        <v>98</v>
      </c>
      <c r="AD499" s="157">
        <v>19.899999999999999</v>
      </c>
    </row>
    <row r="500" spans="1:30" s="154" customFormat="1" ht="11.35">
      <c r="A500" s="152">
        <v>487</v>
      </c>
      <c r="B500" s="152">
        <v>12</v>
      </c>
      <c r="C500" s="152">
        <v>72</v>
      </c>
      <c r="D500" s="153">
        <v>0.45</v>
      </c>
      <c r="E500" s="153">
        <v>1.7547778443492121</v>
      </c>
      <c r="F500" s="155">
        <v>196.32360000000006</v>
      </c>
      <c r="G500" s="155">
        <v>780.83250000000032</v>
      </c>
      <c r="H500" s="155">
        <v>4.8802031250000022</v>
      </c>
      <c r="I500" s="155">
        <v>24.427542595580938</v>
      </c>
      <c r="J500" s="155">
        <v>1600</v>
      </c>
      <c r="K500" s="155">
        <v>199850</v>
      </c>
      <c r="L500" s="155">
        <v>1249.0625</v>
      </c>
      <c r="M500" s="155">
        <v>280.01975868065512</v>
      </c>
      <c r="N500" s="156">
        <v>18</v>
      </c>
      <c r="O500" s="156">
        <v>507</v>
      </c>
      <c r="P500" s="156">
        <v>3.1687500000000002</v>
      </c>
      <c r="Q500" s="156">
        <v>4.6163802899167736</v>
      </c>
      <c r="R500" s="158">
        <v>0.58578431372549022</v>
      </c>
      <c r="S500" s="158">
        <v>18</v>
      </c>
      <c r="T500" s="158">
        <v>555</v>
      </c>
      <c r="U500" s="158">
        <v>3.46875</v>
      </c>
      <c r="V500" s="158">
        <v>4.9283187266752657</v>
      </c>
      <c r="W500" s="158">
        <v>0.54656862745098034</v>
      </c>
      <c r="X500" s="158">
        <v>1.1323529411764706</v>
      </c>
      <c r="Y500" s="159">
        <v>37</v>
      </c>
      <c r="Z500" s="159">
        <v>71</v>
      </c>
      <c r="AA500" s="159">
        <v>52</v>
      </c>
      <c r="AB500" s="159">
        <v>78</v>
      </c>
      <c r="AC500" s="159">
        <v>82</v>
      </c>
      <c r="AD500" s="157">
        <v>20.399999999999999</v>
      </c>
    </row>
    <row r="501" spans="1:30" s="154" customFormat="1" ht="11.35">
      <c r="A501" s="152">
        <v>488</v>
      </c>
      <c r="B501" s="152">
        <v>12</v>
      </c>
      <c r="C501" s="152">
        <v>75</v>
      </c>
      <c r="D501" s="153">
        <v>0.46875</v>
      </c>
      <c r="E501" s="153">
        <v>1.8596066230396229</v>
      </c>
      <c r="F501" s="155">
        <v>196.32360000000006</v>
      </c>
      <c r="G501" s="155">
        <v>865.60860000000037</v>
      </c>
      <c r="H501" s="155">
        <v>5.4100537500000021</v>
      </c>
      <c r="I501" s="155">
        <v>24.250525182416254</v>
      </c>
      <c r="J501" s="155">
        <v>1600</v>
      </c>
      <c r="K501" s="155">
        <v>207100</v>
      </c>
      <c r="L501" s="155">
        <v>1294.375</v>
      </c>
      <c r="M501" s="155">
        <v>255.62769581546621</v>
      </c>
      <c r="N501" s="156">
        <v>18</v>
      </c>
      <c r="O501" s="156">
        <v>447</v>
      </c>
      <c r="P501" s="156">
        <v>2.7937500000000002</v>
      </c>
      <c r="Q501" s="156">
        <v>4.2040664276747446</v>
      </c>
      <c r="R501" s="158">
        <v>0.63390663390663393</v>
      </c>
      <c r="S501" s="158">
        <v>18</v>
      </c>
      <c r="T501" s="158">
        <v>537</v>
      </c>
      <c r="U501" s="158">
        <v>3.3562500000000002</v>
      </c>
      <c r="V501" s="158">
        <v>4.6666849168555986</v>
      </c>
      <c r="W501" s="158">
        <v>0.56019656019656028</v>
      </c>
      <c r="X501" s="158">
        <v>1.1941031941031941</v>
      </c>
      <c r="Y501" s="159">
        <v>22</v>
      </c>
      <c r="Z501" s="159">
        <v>81</v>
      </c>
      <c r="AA501" s="159">
        <v>57</v>
      </c>
      <c r="AB501" s="159">
        <v>85</v>
      </c>
      <c r="AC501" s="159">
        <v>75</v>
      </c>
      <c r="AD501" s="157">
        <v>20.350000000000001</v>
      </c>
    </row>
    <row r="502" spans="1:30" s="154" customFormat="1" ht="11.35">
      <c r="A502" s="152">
        <v>489</v>
      </c>
      <c r="B502" s="152">
        <v>15</v>
      </c>
      <c r="C502" s="152">
        <v>162</v>
      </c>
      <c r="D502" s="153">
        <v>1.0125</v>
      </c>
      <c r="E502" s="153">
        <v>2.7722513158966242</v>
      </c>
      <c r="F502" s="155">
        <v>267.71400000000006</v>
      </c>
      <c r="G502" s="155">
        <v>2436.1974</v>
      </c>
      <c r="H502" s="155">
        <v>15.22623375</v>
      </c>
      <c r="I502" s="155">
        <v>49.469677258141083</v>
      </c>
      <c r="J502" s="155">
        <v>1600</v>
      </c>
      <c r="K502" s="155">
        <v>203600</v>
      </c>
      <c r="L502" s="155">
        <v>1272.5</v>
      </c>
      <c r="M502" s="155">
        <v>276.98965764131259</v>
      </c>
      <c r="N502" s="156">
        <v>18</v>
      </c>
      <c r="O502" s="156">
        <v>441</v>
      </c>
      <c r="P502" s="156">
        <v>2.7562500000000001</v>
      </c>
      <c r="Q502" s="156">
        <v>4.4886255617908546</v>
      </c>
      <c r="R502" s="158">
        <v>0.62113402061855671</v>
      </c>
      <c r="S502" s="158">
        <v>24</v>
      </c>
      <c r="T502" s="158">
        <v>483</v>
      </c>
      <c r="U502" s="158">
        <v>3.0187499999999998</v>
      </c>
      <c r="V502" s="158">
        <v>4.6438867301285622</v>
      </c>
      <c r="W502" s="158">
        <v>0.5850515463917525</v>
      </c>
      <c r="X502" s="158">
        <v>1.2061855670103092</v>
      </c>
      <c r="Y502" s="159">
        <v>32</v>
      </c>
      <c r="Z502" s="159">
        <v>71</v>
      </c>
      <c r="AA502" s="159">
        <v>57</v>
      </c>
      <c r="AB502" s="159">
        <v>74</v>
      </c>
      <c r="AC502" s="159">
        <v>86</v>
      </c>
      <c r="AD502" s="157">
        <v>19.399999999999999</v>
      </c>
    </row>
    <row r="503" spans="1:30" s="154" customFormat="1" ht="11.35">
      <c r="A503" s="152">
        <v>490</v>
      </c>
      <c r="B503" s="152">
        <v>12</v>
      </c>
      <c r="C503" s="152">
        <v>90</v>
      </c>
      <c r="D503" s="153">
        <v>0.5625</v>
      </c>
      <c r="E503" s="153">
        <v>1.8177583125979284</v>
      </c>
      <c r="F503" s="155">
        <v>267.71400000000006</v>
      </c>
      <c r="G503" s="155">
        <v>1918.6170000000002</v>
      </c>
      <c r="H503" s="155">
        <v>11.991356250000001</v>
      </c>
      <c r="I503" s="155">
        <v>46.430497643409751</v>
      </c>
      <c r="J503" s="155">
        <v>1600</v>
      </c>
      <c r="K503" s="155">
        <v>207950</v>
      </c>
      <c r="L503" s="155">
        <v>1299.6875</v>
      </c>
      <c r="M503" s="155">
        <v>285.1401991584151</v>
      </c>
      <c r="N503" s="156">
        <v>18</v>
      </c>
      <c r="O503" s="156">
        <v>486</v>
      </c>
      <c r="P503" s="156">
        <v>3.0375000000000001</v>
      </c>
      <c r="Q503" s="156">
        <v>4.5139720198763325</v>
      </c>
      <c r="R503" s="158">
        <v>0.59499999999999997</v>
      </c>
      <c r="S503" s="158">
        <v>21</v>
      </c>
      <c r="T503" s="158">
        <v>504</v>
      </c>
      <c r="U503" s="158">
        <v>3.15</v>
      </c>
      <c r="V503" s="158">
        <v>4.7559297644654404</v>
      </c>
      <c r="W503" s="158">
        <v>0.57999999999999996</v>
      </c>
      <c r="X503" s="158">
        <v>1.1749999999999998</v>
      </c>
      <c r="Y503" s="159">
        <v>31</v>
      </c>
      <c r="Z503" s="159">
        <v>62</v>
      </c>
      <c r="AA503" s="159">
        <v>67</v>
      </c>
      <c r="AB503" s="159">
        <v>92</v>
      </c>
      <c r="AC503" s="159">
        <v>68</v>
      </c>
      <c r="AD503" s="157">
        <v>20</v>
      </c>
    </row>
    <row r="504" spans="1:30" s="154" customFormat="1" ht="11.35">
      <c r="A504" s="152">
        <v>491</v>
      </c>
      <c r="B504" s="152">
        <v>12</v>
      </c>
      <c r="C504" s="152">
        <v>129</v>
      </c>
      <c r="D504" s="153">
        <v>0.80625000000000002</v>
      </c>
      <c r="E504" s="153">
        <v>2.1732995955632699</v>
      </c>
      <c r="F504" s="155">
        <v>535.42800000000011</v>
      </c>
      <c r="G504" s="155">
        <v>2849.6668000000013</v>
      </c>
      <c r="H504" s="155">
        <v>17.810417500000007</v>
      </c>
      <c r="I504" s="155">
        <v>71.43772963786644</v>
      </c>
      <c r="J504" s="155">
        <v>1600</v>
      </c>
      <c r="K504" s="155">
        <v>198300</v>
      </c>
      <c r="L504" s="155">
        <v>1239.375</v>
      </c>
      <c r="M504" s="155">
        <v>277.53335682570378</v>
      </c>
      <c r="N504" s="156">
        <v>15</v>
      </c>
      <c r="O504" s="156">
        <v>462</v>
      </c>
      <c r="P504" s="156">
        <v>2.8875000000000002</v>
      </c>
      <c r="Q504" s="156">
        <v>4.4368206362766758</v>
      </c>
      <c r="R504" s="158">
        <v>0.59473684210526323</v>
      </c>
      <c r="S504" s="158">
        <v>18</v>
      </c>
      <c r="T504" s="158">
        <v>477</v>
      </c>
      <c r="U504" s="158">
        <v>2.9812500000000002</v>
      </c>
      <c r="V504" s="158">
        <v>4.7164530364759294</v>
      </c>
      <c r="W504" s="158">
        <v>0.58157894736842108</v>
      </c>
      <c r="X504" s="158">
        <v>1.1763157894736844</v>
      </c>
      <c r="Y504" s="159">
        <v>38</v>
      </c>
      <c r="Z504" s="159">
        <v>73</v>
      </c>
      <c r="AA504" s="159">
        <v>49</v>
      </c>
      <c r="AB504" s="159">
        <v>85</v>
      </c>
      <c r="AC504" s="159">
        <v>75</v>
      </c>
      <c r="AD504" s="157">
        <v>19</v>
      </c>
    </row>
    <row r="505" spans="1:30" s="154" customFormat="1" ht="11.35">
      <c r="A505" s="152">
        <v>492</v>
      </c>
      <c r="B505" s="152">
        <v>12</v>
      </c>
      <c r="C505" s="152">
        <v>87</v>
      </c>
      <c r="D505" s="153">
        <v>0.54374999999999996</v>
      </c>
      <c r="E505" s="153">
        <v>2.0151841060141567</v>
      </c>
      <c r="F505" s="155">
        <v>267.71400000000006</v>
      </c>
      <c r="G505" s="155">
        <v>1191.3273000000004</v>
      </c>
      <c r="H505" s="155">
        <v>7.4457956250000024</v>
      </c>
      <c r="I505" s="155">
        <v>30.845141877540108</v>
      </c>
      <c r="J505" s="155">
        <v>1600</v>
      </c>
      <c r="K505" s="155">
        <v>203350</v>
      </c>
      <c r="L505" s="155">
        <v>1270.9375</v>
      </c>
      <c r="M505" s="155">
        <v>285.08367275538268</v>
      </c>
      <c r="N505" s="156">
        <v>18</v>
      </c>
      <c r="O505" s="156">
        <v>537</v>
      </c>
      <c r="P505" s="156">
        <v>3.3562500000000002</v>
      </c>
      <c r="Q505" s="156">
        <v>4.678798527440283</v>
      </c>
      <c r="R505" s="158">
        <v>0.57482185273159148</v>
      </c>
      <c r="S505" s="158">
        <v>18</v>
      </c>
      <c r="T505" s="158">
        <v>561</v>
      </c>
      <c r="U505" s="158">
        <v>3.5062500000000001</v>
      </c>
      <c r="V505" s="158">
        <v>4.8783914183046733</v>
      </c>
      <c r="W505" s="158">
        <v>0.55581947743467941</v>
      </c>
      <c r="X505" s="158">
        <v>1.130641330166271</v>
      </c>
      <c r="Y505" s="159">
        <v>35</v>
      </c>
      <c r="Z505" s="159">
        <v>66</v>
      </c>
      <c r="AA505" s="159">
        <v>59</v>
      </c>
      <c r="AB505" s="159">
        <v>72</v>
      </c>
      <c r="AC505" s="159">
        <v>88</v>
      </c>
      <c r="AD505" s="157">
        <v>21.05</v>
      </c>
    </row>
    <row r="506" spans="1:30" s="154" customFormat="1" ht="11.35">
      <c r="A506" s="152">
        <v>493</v>
      </c>
      <c r="B506" s="152">
        <v>6</v>
      </c>
      <c r="C506" s="152">
        <v>48</v>
      </c>
      <c r="D506" s="153">
        <v>0.3</v>
      </c>
      <c r="E506" s="153">
        <v>1.0745775826491428</v>
      </c>
      <c r="F506" s="155">
        <v>535.42800000000011</v>
      </c>
      <c r="G506" s="155">
        <v>1293.9510000000005</v>
      </c>
      <c r="H506" s="155">
        <v>8.0871937500000026</v>
      </c>
      <c r="I506" s="155">
        <v>49.237172745287374</v>
      </c>
      <c r="J506" s="155">
        <v>1600</v>
      </c>
      <c r="K506" s="155">
        <v>198850</v>
      </c>
      <c r="L506" s="155">
        <v>1242.8125</v>
      </c>
      <c r="M506" s="155">
        <v>264.32820240168405</v>
      </c>
      <c r="N506" s="156">
        <v>18</v>
      </c>
      <c r="O506" s="156">
        <v>498</v>
      </c>
      <c r="P506" s="156">
        <v>3.1124999999999998</v>
      </c>
      <c r="Q506" s="156">
        <v>4.827837908207413</v>
      </c>
      <c r="R506" s="158">
        <v>0.5961070559610705</v>
      </c>
      <c r="S506" s="158">
        <v>18</v>
      </c>
      <c r="T506" s="158">
        <v>555</v>
      </c>
      <c r="U506" s="158">
        <v>3.46875</v>
      </c>
      <c r="V506" s="158">
        <v>4.5334839158305549</v>
      </c>
      <c r="W506" s="158">
        <v>0.54987834549878345</v>
      </c>
      <c r="X506" s="158">
        <v>1.1459854014598538</v>
      </c>
      <c r="Y506" s="159">
        <v>33</v>
      </c>
      <c r="Z506" s="159">
        <v>81</v>
      </c>
      <c r="AA506" s="159">
        <v>46</v>
      </c>
      <c r="AB506" s="159">
        <v>84</v>
      </c>
      <c r="AC506" s="159">
        <v>76</v>
      </c>
      <c r="AD506" s="157">
        <v>20.55</v>
      </c>
    </row>
    <row r="507" spans="1:30" s="154" customFormat="1" ht="11.35">
      <c r="A507" s="152">
        <v>494</v>
      </c>
      <c r="B507" s="152">
        <v>6</v>
      </c>
      <c r="C507" s="152">
        <v>21</v>
      </c>
      <c r="D507" s="153">
        <v>0.13125000000000001</v>
      </c>
      <c r="E507" s="153">
        <v>0.77801452671115656</v>
      </c>
      <c r="F507" s="155">
        <v>535.42800000000011</v>
      </c>
      <c r="G507" s="155">
        <v>1427.8080000000004</v>
      </c>
      <c r="H507" s="155">
        <v>8.9238000000000035</v>
      </c>
      <c r="I507" s="155">
        <v>55.90408723627241</v>
      </c>
      <c r="J507" s="155">
        <v>1600</v>
      </c>
      <c r="K507" s="155">
        <v>200550</v>
      </c>
      <c r="L507" s="155">
        <v>1253.4375</v>
      </c>
      <c r="M507" s="155">
        <v>276.43973463811682</v>
      </c>
      <c r="N507" s="156">
        <v>15</v>
      </c>
      <c r="O507" s="156">
        <v>540</v>
      </c>
      <c r="P507" s="156">
        <v>3.375</v>
      </c>
      <c r="Q507" s="156">
        <v>4.6591358823081475</v>
      </c>
      <c r="R507" s="158">
        <v>0.57547169811320753</v>
      </c>
      <c r="S507" s="158">
        <v>18</v>
      </c>
      <c r="T507" s="158">
        <v>549</v>
      </c>
      <c r="U507" s="158">
        <v>3.4312499999999999</v>
      </c>
      <c r="V507" s="158">
        <v>4.8038531115117511</v>
      </c>
      <c r="W507" s="158">
        <v>0.56839622641509435</v>
      </c>
      <c r="X507" s="158">
        <v>1.1438679245283019</v>
      </c>
      <c r="Y507" s="159">
        <v>35</v>
      </c>
      <c r="Z507" s="159">
        <v>73</v>
      </c>
      <c r="AA507" s="159">
        <v>52</v>
      </c>
      <c r="AB507" s="159">
        <v>68</v>
      </c>
      <c r="AC507" s="159">
        <v>92</v>
      </c>
      <c r="AD507" s="157">
        <v>21.2</v>
      </c>
    </row>
    <row r="508" spans="1:30" s="154" customFormat="1" ht="11.35">
      <c r="A508" s="152">
        <v>495</v>
      </c>
      <c r="B508" s="152">
        <v>9</v>
      </c>
      <c r="C508" s="152">
        <v>39</v>
      </c>
      <c r="D508" s="153">
        <v>0.24374999999999999</v>
      </c>
      <c r="E508" s="153">
        <v>1.2576651772682614</v>
      </c>
      <c r="F508" s="155">
        <v>803.14200000000017</v>
      </c>
      <c r="G508" s="155">
        <v>2351.4213000000004</v>
      </c>
      <c r="H508" s="155">
        <v>14.696383125000002</v>
      </c>
      <c r="I508" s="155">
        <v>99.115447446578059</v>
      </c>
      <c r="J508" s="155">
        <v>1600</v>
      </c>
      <c r="K508" s="155">
        <v>204500</v>
      </c>
      <c r="L508" s="155">
        <v>1278.125</v>
      </c>
      <c r="M508" s="155">
        <v>285.37118606558369</v>
      </c>
      <c r="N508" s="156">
        <v>18</v>
      </c>
      <c r="O508" s="156">
        <v>510</v>
      </c>
      <c r="P508" s="156">
        <v>3.1875</v>
      </c>
      <c r="Q508" s="156">
        <v>4.4086642823781652</v>
      </c>
      <c r="R508" s="158">
        <v>0.5823095823095823</v>
      </c>
      <c r="S508" s="158">
        <v>18</v>
      </c>
      <c r="T508" s="158">
        <v>522</v>
      </c>
      <c r="U508" s="158">
        <v>3.2625000000000002</v>
      </c>
      <c r="V508" s="158">
        <v>4.6789875537665075</v>
      </c>
      <c r="W508" s="158">
        <v>0.5724815724815725</v>
      </c>
      <c r="X508" s="158">
        <v>1.1547911547911549</v>
      </c>
      <c r="Y508" s="159">
        <v>34</v>
      </c>
      <c r="Z508" s="159">
        <v>65</v>
      </c>
      <c r="AA508" s="159">
        <v>61</v>
      </c>
      <c r="AB508" s="159">
        <v>92</v>
      </c>
      <c r="AC508" s="159">
        <v>68</v>
      </c>
      <c r="AD508" s="157">
        <v>20.350000000000001</v>
      </c>
    </row>
    <row r="509" spans="1:30" s="154" customFormat="1" ht="11.35">
      <c r="A509" s="152">
        <v>496</v>
      </c>
      <c r="B509" s="152">
        <v>6</v>
      </c>
      <c r="C509" s="152">
        <v>42</v>
      </c>
      <c r="D509" s="153">
        <v>0.26250000000000001</v>
      </c>
      <c r="E509" s="153">
        <v>1.0308908036531337</v>
      </c>
      <c r="F509" s="155">
        <v>535.42800000000011</v>
      </c>
      <c r="G509" s="155">
        <v>1921.5916000000007</v>
      </c>
      <c r="H509" s="155">
        <v>12.009947500000004</v>
      </c>
      <c r="I509" s="155">
        <v>66.803672812913788</v>
      </c>
      <c r="J509" s="155">
        <v>1600</v>
      </c>
      <c r="K509" s="155">
        <v>206600</v>
      </c>
      <c r="L509" s="155">
        <v>1291.25</v>
      </c>
      <c r="M509" s="155">
        <v>247.72867588421391</v>
      </c>
      <c r="N509" s="156">
        <v>18</v>
      </c>
      <c r="O509" s="156">
        <v>552</v>
      </c>
      <c r="P509" s="156">
        <v>3.45</v>
      </c>
      <c r="Q509" s="156">
        <v>4.640266745748364</v>
      </c>
      <c r="R509" s="158">
        <v>0.56603773584905659</v>
      </c>
      <c r="S509" s="158">
        <v>18</v>
      </c>
      <c r="T509" s="158">
        <v>621</v>
      </c>
      <c r="U509" s="158">
        <v>3.8812500000000001</v>
      </c>
      <c r="V509" s="158">
        <v>5.1753793954445939</v>
      </c>
      <c r="W509" s="158">
        <v>0.5117924528301887</v>
      </c>
      <c r="X509" s="158">
        <v>1.0778301886792452</v>
      </c>
      <c r="Y509" s="159">
        <v>20</v>
      </c>
      <c r="Z509" s="159">
        <v>86</v>
      </c>
      <c r="AA509" s="159">
        <v>54</v>
      </c>
      <c r="AB509" s="159">
        <v>81</v>
      </c>
      <c r="AC509" s="159">
        <v>79</v>
      </c>
      <c r="AD509" s="157">
        <v>21.2</v>
      </c>
    </row>
    <row r="510" spans="1:30" s="154" customFormat="1" ht="11.35">
      <c r="A510" s="152">
        <v>497</v>
      </c>
      <c r="B510" s="152">
        <v>3</v>
      </c>
      <c r="C510" s="152">
        <v>15</v>
      </c>
      <c r="D510" s="153">
        <v>9.375E-2</v>
      </c>
      <c r="E510" s="153">
        <v>0.52361677618453628</v>
      </c>
      <c r="F510" s="155">
        <v>65.441200000000009</v>
      </c>
      <c r="G510" s="155">
        <v>202.27280000000002</v>
      </c>
      <c r="H510" s="155">
        <v>1.264205</v>
      </c>
      <c r="I510" s="155">
        <v>7.5823039904601854</v>
      </c>
      <c r="J510" s="155">
        <v>1600</v>
      </c>
      <c r="K510" s="155">
        <v>201650</v>
      </c>
      <c r="L510" s="155">
        <v>1260.3125</v>
      </c>
      <c r="M510" s="155">
        <v>274.03902278013129</v>
      </c>
      <c r="N510" s="156">
        <v>18</v>
      </c>
      <c r="O510" s="156">
        <v>603</v>
      </c>
      <c r="P510" s="156">
        <v>3.7687499999999998</v>
      </c>
      <c r="Q510" s="156">
        <v>4.878681483645753</v>
      </c>
      <c r="R510" s="158">
        <v>0.53686635944700456</v>
      </c>
      <c r="S510" s="158">
        <v>18</v>
      </c>
      <c r="T510" s="158">
        <v>585</v>
      </c>
      <c r="U510" s="158">
        <v>3.65625</v>
      </c>
      <c r="V510" s="158">
        <v>4.9182587231584849</v>
      </c>
      <c r="W510" s="158">
        <v>0.55069124423963134</v>
      </c>
      <c r="X510" s="158">
        <v>1.0875576036866359</v>
      </c>
      <c r="Y510" s="159">
        <v>33</v>
      </c>
      <c r="Z510" s="159">
        <v>74</v>
      </c>
      <c r="AA510" s="159">
        <v>53</v>
      </c>
      <c r="AB510" s="159">
        <v>83</v>
      </c>
      <c r="AC510" s="159">
        <v>77</v>
      </c>
      <c r="AD510" s="157">
        <v>21.7</v>
      </c>
    </row>
    <row r="511" spans="1:30" s="154" customFormat="1" ht="11.35">
      <c r="A511" s="152">
        <v>498</v>
      </c>
      <c r="B511" s="152">
        <v>6</v>
      </c>
      <c r="C511" s="152">
        <v>30</v>
      </c>
      <c r="D511" s="153">
        <v>0.1875</v>
      </c>
      <c r="E511" s="153">
        <v>0.80241381127713762</v>
      </c>
      <c r="F511" s="155">
        <v>267.71400000000006</v>
      </c>
      <c r="G511" s="155">
        <v>400.08370000000014</v>
      </c>
      <c r="H511" s="155">
        <v>2.5005231250000008</v>
      </c>
      <c r="I511" s="155">
        <v>21.470483469149496</v>
      </c>
      <c r="J511" s="155">
        <v>1600</v>
      </c>
      <c r="K511" s="155">
        <v>202750</v>
      </c>
      <c r="L511" s="155">
        <v>1267.1875</v>
      </c>
      <c r="M511" s="155">
        <v>271.44192627452128</v>
      </c>
      <c r="N511" s="156">
        <v>18</v>
      </c>
      <c r="O511" s="156">
        <v>492</v>
      </c>
      <c r="P511" s="156">
        <v>3.0750000000000002</v>
      </c>
      <c r="Q511" s="156">
        <v>4.5260253711592648</v>
      </c>
      <c r="R511" s="158">
        <v>0.60576923076923084</v>
      </c>
      <c r="S511" s="158">
        <v>18</v>
      </c>
      <c r="T511" s="158">
        <v>567</v>
      </c>
      <c r="U511" s="158">
        <v>3.5437500000000002</v>
      </c>
      <c r="V511" s="158">
        <v>4.7089462227022603</v>
      </c>
      <c r="W511" s="158">
        <v>0.54567307692307698</v>
      </c>
      <c r="X511" s="158">
        <v>1.1514423076923079</v>
      </c>
      <c r="Y511" s="159">
        <v>31</v>
      </c>
      <c r="Z511" s="159">
        <v>75</v>
      </c>
      <c r="AA511" s="159">
        <v>54</v>
      </c>
      <c r="AB511" s="159">
        <v>90</v>
      </c>
      <c r="AC511" s="159">
        <v>70</v>
      </c>
      <c r="AD511" s="157">
        <v>20.8</v>
      </c>
    </row>
    <row r="512" spans="1:30" s="154" customFormat="1" ht="11.35">
      <c r="A512" s="152">
        <v>499</v>
      </c>
      <c r="B512" s="152">
        <v>12</v>
      </c>
      <c r="C512" s="152">
        <v>39</v>
      </c>
      <c r="D512" s="153">
        <v>0.24374999999999999</v>
      </c>
      <c r="E512" s="153">
        <v>1.2118226565563941</v>
      </c>
      <c r="F512" s="155">
        <v>267.71400000000006</v>
      </c>
      <c r="G512" s="155">
        <v>768.93410000000029</v>
      </c>
      <c r="H512" s="155">
        <v>4.805838125000002</v>
      </c>
      <c r="I512" s="155">
        <v>30.683120664115368</v>
      </c>
      <c r="J512" s="155">
        <v>1600</v>
      </c>
      <c r="K512" s="155">
        <v>202900</v>
      </c>
      <c r="L512" s="155">
        <v>1268.125</v>
      </c>
      <c r="M512" s="155">
        <v>256.27272103594993</v>
      </c>
      <c r="N512" s="156">
        <v>18</v>
      </c>
      <c r="O512" s="156">
        <v>510</v>
      </c>
      <c r="P512" s="156">
        <v>3.1875</v>
      </c>
      <c r="Q512" s="156">
        <v>4.4342683555527627</v>
      </c>
      <c r="R512" s="158">
        <v>0.58536585365853655</v>
      </c>
      <c r="S512" s="158">
        <v>18</v>
      </c>
      <c r="T512" s="158">
        <v>534</v>
      </c>
      <c r="U512" s="158">
        <v>3.3374999999999999</v>
      </c>
      <c r="V512" s="158">
        <v>4.9333768908496962</v>
      </c>
      <c r="W512" s="158">
        <v>0.56585365853658531</v>
      </c>
      <c r="X512" s="158">
        <v>1.1512195121951219</v>
      </c>
      <c r="Y512" s="159">
        <v>26</v>
      </c>
      <c r="Z512" s="159">
        <v>84</v>
      </c>
      <c r="AA512" s="159">
        <v>50</v>
      </c>
      <c r="AB512" s="159">
        <v>83</v>
      </c>
      <c r="AC512" s="159">
        <v>77</v>
      </c>
      <c r="AD512" s="157">
        <v>20.5</v>
      </c>
    </row>
    <row r="513" spans="1:30" s="154" customFormat="1" ht="11.35">
      <c r="A513" s="152">
        <v>500</v>
      </c>
      <c r="B513" s="152">
        <v>12</v>
      </c>
      <c r="C513" s="152">
        <v>69</v>
      </c>
      <c r="D513" s="153">
        <v>0.43125000000000002</v>
      </c>
      <c r="E513" s="153">
        <v>1.6082408648101449</v>
      </c>
      <c r="F513" s="155">
        <v>803.14200000000017</v>
      </c>
      <c r="G513" s="155">
        <v>2165.508800000001</v>
      </c>
      <c r="H513" s="155">
        <v>13.534430000000006</v>
      </c>
      <c r="I513" s="155">
        <v>80.584701221422222</v>
      </c>
      <c r="J513" s="155">
        <v>1600</v>
      </c>
      <c r="K513" s="155">
        <v>201800</v>
      </c>
      <c r="L513" s="155">
        <v>1261.25</v>
      </c>
      <c r="M513" s="155">
        <v>283.39529474174589</v>
      </c>
      <c r="N513" s="156">
        <v>15</v>
      </c>
      <c r="O513" s="156">
        <v>462</v>
      </c>
      <c r="P513" s="156">
        <v>2.8875000000000002</v>
      </c>
      <c r="Q513" s="156">
        <v>4.6242286455189188</v>
      </c>
      <c r="R513" s="158">
        <v>0.61786600496277921</v>
      </c>
      <c r="S513" s="158">
        <v>18</v>
      </c>
      <c r="T513" s="158">
        <v>573</v>
      </c>
      <c r="U513" s="158">
        <v>3.5812499999999998</v>
      </c>
      <c r="V513" s="158">
        <v>5.0748756839500189</v>
      </c>
      <c r="W513" s="158">
        <v>0.52605459057071957</v>
      </c>
      <c r="X513" s="158">
        <v>1.1439205955334988</v>
      </c>
      <c r="Y513" s="159">
        <v>36</v>
      </c>
      <c r="Z513" s="159">
        <v>68</v>
      </c>
      <c r="AA513" s="159">
        <v>56</v>
      </c>
      <c r="AB513" s="159">
        <v>74</v>
      </c>
      <c r="AC513" s="159">
        <v>86</v>
      </c>
      <c r="AD513" s="157">
        <v>20.149999999999999</v>
      </c>
    </row>
    <row r="514" spans="1:30" s="154" customFormat="1" ht="11.35">
      <c r="A514" s="152">
        <v>501</v>
      </c>
      <c r="B514" s="152">
        <v>6</v>
      </c>
      <c r="C514" s="152">
        <v>27</v>
      </c>
      <c r="D514" s="153">
        <v>0.16875000000000001</v>
      </c>
      <c r="E514" s="153">
        <v>0.84094791528751356</v>
      </c>
      <c r="F514" s="155">
        <v>267.71400000000006</v>
      </c>
      <c r="G514" s="155">
        <v>548.81370000000004</v>
      </c>
      <c r="H514" s="155">
        <v>3.4300856250000002</v>
      </c>
      <c r="I514" s="155">
        <v>23.386950579743225</v>
      </c>
      <c r="J514" s="155">
        <v>1600</v>
      </c>
      <c r="K514" s="155">
        <v>203200</v>
      </c>
      <c r="L514" s="155">
        <v>1270</v>
      </c>
      <c r="M514" s="155">
        <v>275.81782338730977</v>
      </c>
      <c r="N514" s="156">
        <v>18</v>
      </c>
      <c r="O514" s="156">
        <v>555</v>
      </c>
      <c r="P514" s="156">
        <v>3.46875</v>
      </c>
      <c r="Q514" s="156">
        <v>4.9397907869532212</v>
      </c>
      <c r="R514" s="158">
        <v>0.5717592592592593</v>
      </c>
      <c r="S514" s="158">
        <v>18</v>
      </c>
      <c r="T514" s="158">
        <v>615</v>
      </c>
      <c r="U514" s="158">
        <v>3.84375</v>
      </c>
      <c r="V514" s="158">
        <v>5.1816644262645077</v>
      </c>
      <c r="W514" s="158">
        <v>0.52546296296296302</v>
      </c>
      <c r="X514" s="158">
        <v>1.0972222222222223</v>
      </c>
      <c r="Y514" s="159">
        <v>32</v>
      </c>
      <c r="Z514" s="159">
        <v>72</v>
      </c>
      <c r="AA514" s="159">
        <v>56</v>
      </c>
      <c r="AB514" s="159">
        <v>83</v>
      </c>
      <c r="AC514" s="159">
        <v>77</v>
      </c>
      <c r="AD514" s="157">
        <v>21.6</v>
      </c>
    </row>
    <row r="515" spans="1:30" s="154" customFormat="1" ht="11.35">
      <c r="A515" s="152">
        <v>502</v>
      </c>
      <c r="B515" s="152">
        <v>12</v>
      </c>
      <c r="C515" s="152">
        <v>45</v>
      </c>
      <c r="D515" s="153">
        <v>0.28125</v>
      </c>
      <c r="E515" s="153">
        <v>1.4194155720005808</v>
      </c>
      <c r="F515" s="155">
        <v>535.42800000000011</v>
      </c>
      <c r="G515" s="155">
        <v>1158.6067000000003</v>
      </c>
      <c r="H515" s="155">
        <v>7.2412918750000017</v>
      </c>
      <c r="I515" s="155">
        <v>48.56817519436791</v>
      </c>
      <c r="J515" s="155">
        <v>1600</v>
      </c>
      <c r="K515" s="155">
        <v>207200</v>
      </c>
      <c r="L515" s="155">
        <v>1295</v>
      </c>
      <c r="M515" s="155">
        <v>262.25917374581292</v>
      </c>
      <c r="N515" s="156">
        <v>18</v>
      </c>
      <c r="O515" s="156">
        <v>564</v>
      </c>
      <c r="P515" s="156">
        <v>3.5249999999999999</v>
      </c>
      <c r="Q515" s="156">
        <v>4.8937773349196823</v>
      </c>
      <c r="R515" s="158">
        <v>0.56279069767441858</v>
      </c>
      <c r="S515" s="158">
        <v>18</v>
      </c>
      <c r="T515" s="158">
        <v>588</v>
      </c>
      <c r="U515" s="158">
        <v>3.6749999999999998</v>
      </c>
      <c r="V515" s="158">
        <v>5.0239051186810277</v>
      </c>
      <c r="W515" s="158">
        <v>0.54418604651162783</v>
      </c>
      <c r="X515" s="158">
        <v>1.1069767441860465</v>
      </c>
      <c r="Y515" s="159">
        <v>24</v>
      </c>
      <c r="Z515" s="159">
        <v>77</v>
      </c>
      <c r="AA515" s="159">
        <v>59</v>
      </c>
      <c r="AB515" s="159">
        <v>83</v>
      </c>
      <c r="AC515" s="159">
        <v>77</v>
      </c>
      <c r="AD515" s="157">
        <v>21.5</v>
      </c>
    </row>
    <row r="516" spans="1:30" s="154" customFormat="1" ht="11.35">
      <c r="A516" s="152">
        <v>503</v>
      </c>
      <c r="B516" s="152">
        <v>6</v>
      </c>
      <c r="C516" s="152">
        <v>27</v>
      </c>
      <c r="D516" s="153">
        <v>0.16875000000000001</v>
      </c>
      <c r="E516" s="153">
        <v>0.84094791528751356</v>
      </c>
      <c r="F516" s="155">
        <v>535.42800000000011</v>
      </c>
      <c r="G516" s="155">
        <v>868.58320000000003</v>
      </c>
      <c r="H516" s="155">
        <v>5.4286450000000004</v>
      </c>
      <c r="I516" s="155">
        <v>43.719486130511072</v>
      </c>
      <c r="J516" s="155">
        <v>1600</v>
      </c>
      <c r="K516" s="155">
        <v>209050</v>
      </c>
      <c r="L516" s="155">
        <v>1306.5625</v>
      </c>
      <c r="M516" s="155">
        <v>281.67970318906407</v>
      </c>
      <c r="N516" s="156">
        <v>18</v>
      </c>
      <c r="O516" s="156">
        <v>582</v>
      </c>
      <c r="P516" s="156">
        <v>3.6375000000000002</v>
      </c>
      <c r="Q516" s="156">
        <v>5.1511585068083621</v>
      </c>
      <c r="R516" s="158">
        <v>0.54778554778554778</v>
      </c>
      <c r="S516" s="158">
        <v>18</v>
      </c>
      <c r="T516" s="158">
        <v>576</v>
      </c>
      <c r="U516" s="158">
        <v>3.6</v>
      </c>
      <c r="V516" s="158">
        <v>4.9312251147230617</v>
      </c>
      <c r="W516" s="158">
        <v>0.5524475524475525</v>
      </c>
      <c r="X516" s="158">
        <v>1.1002331002331003</v>
      </c>
      <c r="Y516" s="159">
        <v>29</v>
      </c>
      <c r="Z516" s="159">
        <v>63</v>
      </c>
      <c r="AA516" s="159">
        <v>68</v>
      </c>
      <c r="AB516" s="159">
        <v>73</v>
      </c>
      <c r="AC516" s="159">
        <v>87</v>
      </c>
      <c r="AD516" s="157">
        <v>21.45</v>
      </c>
    </row>
    <row r="517" spans="1:30" s="154" customFormat="1" ht="11.35">
      <c r="A517" s="152">
        <v>504</v>
      </c>
      <c r="B517" s="152">
        <v>6</v>
      </c>
      <c r="C517" s="152">
        <v>18</v>
      </c>
      <c r="D517" s="153">
        <v>0.1125</v>
      </c>
      <c r="E517" s="153">
        <v>0.66339606542595764</v>
      </c>
      <c r="F517" s="155">
        <v>130.88240000000002</v>
      </c>
      <c r="G517" s="155">
        <v>212.68390000000002</v>
      </c>
      <c r="H517" s="155">
        <v>1.3292743750000002</v>
      </c>
      <c r="I517" s="155">
        <v>11.080570981565678</v>
      </c>
      <c r="J517" s="155">
        <v>1600</v>
      </c>
      <c r="K517" s="155">
        <v>206300</v>
      </c>
      <c r="L517" s="155">
        <v>1289.375</v>
      </c>
      <c r="M517" s="155">
        <v>253.49056896353977</v>
      </c>
      <c r="N517" s="156">
        <v>18</v>
      </c>
      <c r="O517" s="156">
        <v>459</v>
      </c>
      <c r="P517" s="156">
        <v>2.8687499999999999</v>
      </c>
      <c r="Q517" s="156">
        <v>4.3264898186570822</v>
      </c>
      <c r="R517" s="158">
        <v>0.61940298507462688</v>
      </c>
      <c r="S517" s="158">
        <v>18</v>
      </c>
      <c r="T517" s="158">
        <v>531</v>
      </c>
      <c r="U517" s="158">
        <v>3.3187500000000001</v>
      </c>
      <c r="V517" s="158">
        <v>4.7296360903530212</v>
      </c>
      <c r="W517" s="158">
        <v>0.55970149253731349</v>
      </c>
      <c r="X517" s="158">
        <v>1.1791044776119404</v>
      </c>
      <c r="Y517" s="159">
        <v>22</v>
      </c>
      <c r="Z517" s="159">
        <v>83</v>
      </c>
      <c r="AA517" s="159">
        <v>55</v>
      </c>
      <c r="AB517" s="159">
        <v>84</v>
      </c>
      <c r="AC517" s="159">
        <v>76</v>
      </c>
      <c r="AD517" s="157">
        <v>20.100000000000001</v>
      </c>
    </row>
    <row r="518" spans="1:30" s="154" customFormat="1" ht="11.35">
      <c r="A518" s="152">
        <v>505</v>
      </c>
      <c r="B518" s="152">
        <v>12</v>
      </c>
      <c r="C518" s="152">
        <v>87</v>
      </c>
      <c r="D518" s="153">
        <v>0.54374999999999996</v>
      </c>
      <c r="E518" s="153">
        <v>1.8389458116304591</v>
      </c>
      <c r="F518" s="155">
        <v>1070.8560000000002</v>
      </c>
      <c r="G518" s="155">
        <v>2616.1607000000008</v>
      </c>
      <c r="H518" s="155">
        <v>16.351004375000006</v>
      </c>
      <c r="I518" s="155">
        <v>97.921630081308763</v>
      </c>
      <c r="J518" s="155">
        <v>1600</v>
      </c>
      <c r="K518" s="155">
        <v>201650</v>
      </c>
      <c r="L518" s="155">
        <v>1260.3125</v>
      </c>
      <c r="M518" s="155">
        <v>274.03902278013129</v>
      </c>
      <c r="N518" s="156">
        <v>18</v>
      </c>
      <c r="O518" s="156">
        <v>489</v>
      </c>
      <c r="P518" s="156">
        <v>3.0562499999999999</v>
      </c>
      <c r="Q518" s="156">
        <v>4.6313762777834295</v>
      </c>
      <c r="R518" s="158">
        <v>0.58942065491183881</v>
      </c>
      <c r="S518" s="158">
        <v>18</v>
      </c>
      <c r="T518" s="158">
        <v>483</v>
      </c>
      <c r="U518" s="158">
        <v>3.0187499999999998</v>
      </c>
      <c r="V518" s="158">
        <v>4.4190438007794794</v>
      </c>
      <c r="W518" s="158">
        <v>0.59445843828715361</v>
      </c>
      <c r="X518" s="158">
        <v>1.1838790931989924</v>
      </c>
      <c r="Y518" s="159">
        <v>33</v>
      </c>
      <c r="Z518" s="159">
        <v>74</v>
      </c>
      <c r="AA518" s="159">
        <v>53</v>
      </c>
      <c r="AB518" s="159">
        <v>83</v>
      </c>
      <c r="AC518" s="159">
        <v>77</v>
      </c>
      <c r="AD518" s="157">
        <v>19.850000000000001</v>
      </c>
    </row>
    <row r="519" spans="1:30" s="154" customFormat="1" ht="11.35">
      <c r="A519" s="152">
        <v>506</v>
      </c>
      <c r="B519" s="152">
        <v>6</v>
      </c>
      <c r="C519" s="152">
        <v>18</v>
      </c>
      <c r="D519" s="153">
        <v>0.1125</v>
      </c>
      <c r="E519" s="153">
        <v>0.66339606542595764</v>
      </c>
      <c r="F519" s="155">
        <v>267.71400000000006</v>
      </c>
      <c r="G519" s="155">
        <v>407.5202000000001</v>
      </c>
      <c r="H519" s="155">
        <v>2.5470012500000005</v>
      </c>
      <c r="I519" s="155">
        <v>22.114008294211988</v>
      </c>
      <c r="J519" s="155">
        <v>1600</v>
      </c>
      <c r="K519" s="155">
        <v>204850</v>
      </c>
      <c r="L519" s="155">
        <v>1280.3125</v>
      </c>
      <c r="M519" s="155">
        <v>283.40344350845993</v>
      </c>
      <c r="N519" s="156">
        <v>15</v>
      </c>
      <c r="O519" s="156">
        <v>513</v>
      </c>
      <c r="P519" s="156">
        <v>3.2062499999999998</v>
      </c>
      <c r="Q519" s="156">
        <v>4.2972813915882409</v>
      </c>
      <c r="R519" s="158">
        <v>0.59953161592505855</v>
      </c>
      <c r="S519" s="158">
        <v>18</v>
      </c>
      <c r="T519" s="158">
        <v>609</v>
      </c>
      <c r="U519" s="158">
        <v>3.8062499999999999</v>
      </c>
      <c r="V519" s="158">
        <v>5.1217833900253549</v>
      </c>
      <c r="W519" s="158">
        <v>0.52459016393442626</v>
      </c>
      <c r="X519" s="158">
        <v>1.1241217798594847</v>
      </c>
      <c r="Y519" s="159">
        <v>33</v>
      </c>
      <c r="Z519" s="159">
        <v>66</v>
      </c>
      <c r="AA519" s="159">
        <v>61</v>
      </c>
      <c r="AB519" s="159">
        <v>81</v>
      </c>
      <c r="AC519" s="159">
        <v>79</v>
      </c>
      <c r="AD519" s="157">
        <v>21.35</v>
      </c>
    </row>
    <row r="520" spans="1:30" s="154" customFormat="1" ht="11.35">
      <c r="A520" s="152">
        <v>507</v>
      </c>
      <c r="B520" s="152">
        <v>6</v>
      </c>
      <c r="C520" s="152">
        <v>60</v>
      </c>
      <c r="D520" s="153">
        <v>0.375</v>
      </c>
      <c r="E520" s="153">
        <v>1.2476392802348384</v>
      </c>
      <c r="F520" s="155">
        <v>267.71400000000006</v>
      </c>
      <c r="G520" s="155">
        <v>914.68950000000018</v>
      </c>
      <c r="H520" s="155">
        <v>5.7168093750000013</v>
      </c>
      <c r="I520" s="155">
        <v>26.790385639402416</v>
      </c>
      <c r="J520" s="155">
        <v>1600</v>
      </c>
      <c r="K520" s="155">
        <v>208050</v>
      </c>
      <c r="L520" s="155">
        <v>1300.3125</v>
      </c>
      <c r="M520" s="155">
        <v>267.44169264021673</v>
      </c>
      <c r="N520" s="156">
        <v>15</v>
      </c>
      <c r="O520" s="156">
        <v>417</v>
      </c>
      <c r="P520" s="156">
        <v>2.6062500000000002</v>
      </c>
      <c r="Q520" s="156">
        <v>3.9828198269046649</v>
      </c>
      <c r="R520" s="158">
        <v>0.63421052631578956</v>
      </c>
      <c r="S520" s="158">
        <v>18</v>
      </c>
      <c r="T520" s="158">
        <v>456</v>
      </c>
      <c r="U520" s="158">
        <v>2.85</v>
      </c>
      <c r="V520" s="158">
        <v>4.4611530787962019</v>
      </c>
      <c r="W520" s="158">
        <v>0.6</v>
      </c>
      <c r="X520" s="158">
        <v>1.2342105263157896</v>
      </c>
      <c r="Y520" s="159">
        <v>25</v>
      </c>
      <c r="Z520" s="159">
        <v>73</v>
      </c>
      <c r="AA520" s="159">
        <v>62</v>
      </c>
      <c r="AB520" s="159">
        <v>90</v>
      </c>
      <c r="AC520" s="159">
        <v>70</v>
      </c>
      <c r="AD520" s="157">
        <v>19</v>
      </c>
    </row>
    <row r="521" spans="1:30" s="154" customFormat="1" ht="11.35">
      <c r="A521" s="152">
        <v>508</v>
      </c>
      <c r="B521" s="152">
        <v>6</v>
      </c>
      <c r="C521" s="152">
        <v>18</v>
      </c>
      <c r="D521" s="153">
        <v>0.1125</v>
      </c>
      <c r="E521" s="153">
        <v>0.66339606542595764</v>
      </c>
      <c r="F521" s="155">
        <v>23.796800000000005</v>
      </c>
      <c r="G521" s="155">
        <v>53.542800000000014</v>
      </c>
      <c r="H521" s="155">
        <v>0.33464250000000006</v>
      </c>
      <c r="I521" s="155">
        <v>2.5184585758321281</v>
      </c>
      <c r="J521" s="155">
        <v>1600</v>
      </c>
      <c r="K521" s="155">
        <v>199850</v>
      </c>
      <c r="L521" s="155">
        <v>1249.0625</v>
      </c>
      <c r="M521" s="155">
        <v>280.01975868065512</v>
      </c>
      <c r="N521" s="156">
        <v>15</v>
      </c>
      <c r="O521" s="156">
        <v>582</v>
      </c>
      <c r="P521" s="156">
        <v>3.6375000000000002</v>
      </c>
      <c r="Q521" s="156">
        <v>4.9264878989872614</v>
      </c>
      <c r="R521" s="158">
        <v>0.5488372093023256</v>
      </c>
      <c r="S521" s="158">
        <v>18</v>
      </c>
      <c r="T521" s="158">
        <v>636</v>
      </c>
      <c r="U521" s="158">
        <v>3.9750000000000001</v>
      </c>
      <c r="V521" s="158">
        <v>5.1748666922944855</v>
      </c>
      <c r="W521" s="158">
        <v>0.50697674418604655</v>
      </c>
      <c r="X521" s="158">
        <v>1.0558139534883721</v>
      </c>
      <c r="Y521" s="159">
        <v>37</v>
      </c>
      <c r="Z521" s="159">
        <v>71</v>
      </c>
      <c r="AA521" s="159">
        <v>52</v>
      </c>
      <c r="AB521" s="159">
        <v>83</v>
      </c>
      <c r="AC521" s="159">
        <v>77</v>
      </c>
      <c r="AD521" s="157">
        <v>21.5</v>
      </c>
    </row>
    <row r="522" spans="1:30" s="154" customFormat="1" ht="11.35">
      <c r="A522" s="152">
        <v>509</v>
      </c>
      <c r="B522" s="152">
        <v>9</v>
      </c>
      <c r="C522" s="152">
        <v>57</v>
      </c>
      <c r="D522" s="153">
        <v>0.35625000000000001</v>
      </c>
      <c r="E522" s="153">
        <v>1.1834650914334184</v>
      </c>
      <c r="F522" s="155">
        <v>267.71400000000006</v>
      </c>
      <c r="G522" s="155">
        <v>1221.0733000000002</v>
      </c>
      <c r="H522" s="155">
        <v>7.6317081250000012</v>
      </c>
      <c r="I522" s="155">
        <v>37.531684292095214</v>
      </c>
      <c r="J522" s="155">
        <v>1600</v>
      </c>
      <c r="K522" s="155">
        <v>202800</v>
      </c>
      <c r="L522" s="155">
        <v>1267.5</v>
      </c>
      <c r="M522" s="155">
        <v>274.61808815084021</v>
      </c>
      <c r="N522" s="156">
        <v>15</v>
      </c>
      <c r="O522" s="156">
        <v>414</v>
      </c>
      <c r="P522" s="156">
        <v>2.5874999999999999</v>
      </c>
      <c r="Q522" s="156">
        <v>4.0303682120283133</v>
      </c>
      <c r="R522" s="158">
        <v>0.63968668407310703</v>
      </c>
      <c r="S522" s="158">
        <v>24</v>
      </c>
      <c r="T522" s="158">
        <v>459</v>
      </c>
      <c r="U522" s="158">
        <v>2.8687499999999999</v>
      </c>
      <c r="V522" s="158">
        <v>4.5059316252380874</v>
      </c>
      <c r="W522" s="158">
        <v>0.60052219321148825</v>
      </c>
      <c r="X522" s="158">
        <v>1.2402088772845952</v>
      </c>
      <c r="Y522" s="159">
        <v>32</v>
      </c>
      <c r="Z522" s="159">
        <v>73</v>
      </c>
      <c r="AA522" s="159">
        <v>55</v>
      </c>
      <c r="AB522" s="159">
        <v>79</v>
      </c>
      <c r="AC522" s="159">
        <v>81</v>
      </c>
      <c r="AD522" s="157">
        <v>19.149999999999999</v>
      </c>
    </row>
    <row r="523" spans="1:30" s="154" customFormat="1" ht="11.35">
      <c r="A523" s="152">
        <v>510</v>
      </c>
      <c r="B523" s="152">
        <v>9</v>
      </c>
      <c r="C523" s="152">
        <v>57</v>
      </c>
      <c r="D523" s="153">
        <v>0.35625000000000001</v>
      </c>
      <c r="E523" s="153">
        <v>1.3614036180797946</v>
      </c>
      <c r="F523" s="155">
        <v>267.71400000000006</v>
      </c>
      <c r="G523" s="155">
        <v>581.53430000000026</v>
      </c>
      <c r="H523" s="155">
        <v>3.6345893750000018</v>
      </c>
      <c r="I523" s="155">
        <v>23.040395869212233</v>
      </c>
      <c r="J523" s="155">
        <v>1600</v>
      </c>
      <c r="K523" s="155">
        <v>200450</v>
      </c>
      <c r="L523" s="155">
        <v>1252.8125</v>
      </c>
      <c r="M523" s="155">
        <v>293.49589236730043</v>
      </c>
      <c r="N523" s="156">
        <v>18</v>
      </c>
      <c r="O523" s="156">
        <v>519</v>
      </c>
      <c r="P523" s="156">
        <v>3.2437499999999999</v>
      </c>
      <c r="Q523" s="156">
        <v>4.6618306591230469</v>
      </c>
      <c r="R523" s="158">
        <v>0.58212560386473422</v>
      </c>
      <c r="S523" s="158">
        <v>24</v>
      </c>
      <c r="T523" s="158">
        <v>558</v>
      </c>
      <c r="U523" s="158">
        <v>3.4874999999999998</v>
      </c>
      <c r="V523" s="158">
        <v>4.9779229585372331</v>
      </c>
      <c r="W523" s="158">
        <v>0.55072463768115942</v>
      </c>
      <c r="X523" s="158">
        <v>1.1328502415458936</v>
      </c>
      <c r="Y523" s="159">
        <v>41</v>
      </c>
      <c r="Z523" s="159">
        <v>62</v>
      </c>
      <c r="AA523" s="159">
        <v>57</v>
      </c>
      <c r="AB523" s="159">
        <v>80</v>
      </c>
      <c r="AC523" s="159">
        <v>80</v>
      </c>
      <c r="AD523" s="157">
        <v>20.7</v>
      </c>
    </row>
    <row r="524" spans="1:30" s="154" customFormat="1" ht="11.35">
      <c r="A524" s="152">
        <v>511</v>
      </c>
      <c r="B524" s="152">
        <v>12</v>
      </c>
      <c r="C524" s="152">
        <v>93</v>
      </c>
      <c r="D524" s="153">
        <v>0.58125000000000004</v>
      </c>
      <c r="E524" s="153">
        <v>1.7961239714325727</v>
      </c>
      <c r="F524" s="155">
        <v>267.71400000000006</v>
      </c>
      <c r="G524" s="155">
        <v>1261.2304000000001</v>
      </c>
      <c r="H524" s="155">
        <v>7.8826900000000011</v>
      </c>
      <c r="I524" s="155">
        <v>34.035145211938818</v>
      </c>
      <c r="J524" s="155">
        <v>1600</v>
      </c>
      <c r="K524" s="155">
        <v>201500</v>
      </c>
      <c r="L524" s="155">
        <v>1259.375</v>
      </c>
      <c r="M524" s="155">
        <v>264.34846332614285</v>
      </c>
      <c r="N524" s="156">
        <v>18</v>
      </c>
      <c r="O524" s="156">
        <v>444</v>
      </c>
      <c r="P524" s="156">
        <v>2.7749999999999999</v>
      </c>
      <c r="Q524" s="156">
        <v>4.6323310078229225</v>
      </c>
      <c r="R524" s="158">
        <v>0.62244897959183676</v>
      </c>
      <c r="S524" s="158">
        <v>15</v>
      </c>
      <c r="T524" s="158">
        <v>492</v>
      </c>
      <c r="U524" s="158">
        <v>3.0750000000000002</v>
      </c>
      <c r="V524" s="158">
        <v>4.5260253711592648</v>
      </c>
      <c r="W524" s="158">
        <v>0.58163265306122458</v>
      </c>
      <c r="X524" s="158">
        <v>1.2040816326530615</v>
      </c>
      <c r="Y524" s="159">
        <v>30</v>
      </c>
      <c r="Z524" s="159">
        <v>80</v>
      </c>
      <c r="AA524" s="159">
        <v>50</v>
      </c>
      <c r="AB524" s="159">
        <v>80</v>
      </c>
      <c r="AC524" s="159">
        <v>80</v>
      </c>
      <c r="AD524" s="157">
        <v>19.600000000000001</v>
      </c>
    </row>
    <row r="525" spans="1:30" s="154" customFormat="1" ht="11.35">
      <c r="A525" s="152">
        <v>512</v>
      </c>
      <c r="B525" s="152">
        <v>9</v>
      </c>
      <c r="C525" s="152">
        <v>69</v>
      </c>
      <c r="D525" s="153">
        <v>0.43125000000000002</v>
      </c>
      <c r="E525" s="153">
        <v>1.4214080847512534</v>
      </c>
      <c r="F525" s="155">
        <v>267.71400000000006</v>
      </c>
      <c r="G525" s="155">
        <v>1454.5794000000005</v>
      </c>
      <c r="H525" s="155">
        <v>9.091121250000004</v>
      </c>
      <c r="I525" s="155">
        <v>40.056326165479398</v>
      </c>
      <c r="J525" s="155">
        <v>1600</v>
      </c>
      <c r="K525" s="155">
        <v>193800</v>
      </c>
      <c r="L525" s="155">
        <v>1211.25</v>
      </c>
      <c r="M525" s="155">
        <v>277.56522265980777</v>
      </c>
      <c r="N525" s="156">
        <v>18</v>
      </c>
      <c r="O525" s="156">
        <v>495</v>
      </c>
      <c r="P525" s="156">
        <v>3.09375</v>
      </c>
      <c r="Q525" s="156">
        <v>4.6794033848062133</v>
      </c>
      <c r="R525" s="158">
        <v>0.5864661654135338</v>
      </c>
      <c r="S525" s="158">
        <v>15</v>
      </c>
      <c r="T525" s="158">
        <v>519</v>
      </c>
      <c r="U525" s="158">
        <v>3.2437499999999999</v>
      </c>
      <c r="V525" s="158">
        <v>4.5012183885179438</v>
      </c>
      <c r="W525" s="158">
        <v>0.5664160401002506</v>
      </c>
      <c r="X525" s="158">
        <v>1.1528822055137844</v>
      </c>
      <c r="Y525" s="159">
        <v>44</v>
      </c>
      <c r="Z525" s="159">
        <v>73</v>
      </c>
      <c r="AA525" s="159">
        <v>43</v>
      </c>
      <c r="AB525" s="159">
        <v>81</v>
      </c>
      <c r="AC525" s="159">
        <v>79</v>
      </c>
      <c r="AD525" s="157">
        <v>19.95</v>
      </c>
    </row>
    <row r="526" spans="1:30" s="154" customFormat="1" ht="11.35">
      <c r="A526" s="152">
        <v>513</v>
      </c>
      <c r="B526" s="152">
        <v>9</v>
      </c>
      <c r="C526" s="152">
        <v>48</v>
      </c>
      <c r="D526" s="153">
        <v>0.3</v>
      </c>
      <c r="E526" s="153">
        <v>1.3542386289539017</v>
      </c>
      <c r="F526" s="155">
        <v>535.42800000000011</v>
      </c>
      <c r="G526" s="155">
        <v>1704.4458</v>
      </c>
      <c r="H526" s="155">
        <v>10.65278625</v>
      </c>
      <c r="I526" s="155">
        <v>63.932662149944377</v>
      </c>
      <c r="J526" s="155">
        <v>1600</v>
      </c>
      <c r="K526" s="155">
        <v>198900</v>
      </c>
      <c r="L526" s="155">
        <v>1243.125</v>
      </c>
      <c r="M526" s="155">
        <v>267.61745790135762</v>
      </c>
      <c r="N526" s="156">
        <v>18</v>
      </c>
      <c r="O526" s="156">
        <v>558</v>
      </c>
      <c r="P526" s="156">
        <v>3.4874999999999998</v>
      </c>
      <c r="Q526" s="156">
        <v>4.8861085337693417</v>
      </c>
      <c r="R526" s="158">
        <v>0.54963680387409197</v>
      </c>
      <c r="S526" s="158">
        <v>18</v>
      </c>
      <c r="T526" s="158">
        <v>579</v>
      </c>
      <c r="U526" s="158">
        <v>3.6187499999999999</v>
      </c>
      <c r="V526" s="158">
        <v>4.711650053475438</v>
      </c>
      <c r="W526" s="158">
        <v>0.53268765133171903</v>
      </c>
      <c r="X526" s="158">
        <v>1.0823244552058111</v>
      </c>
      <c r="Y526" s="159">
        <v>34</v>
      </c>
      <c r="Z526" s="159">
        <v>79</v>
      </c>
      <c r="AA526" s="159">
        <v>47</v>
      </c>
      <c r="AB526" s="159">
        <v>86</v>
      </c>
      <c r="AC526" s="159">
        <v>74</v>
      </c>
      <c r="AD526" s="157">
        <v>20.65</v>
      </c>
    </row>
    <row r="527" spans="1:30" s="154" customFormat="1" ht="11.35">
      <c r="A527" s="152">
        <v>514</v>
      </c>
      <c r="B527" s="152">
        <v>9</v>
      </c>
      <c r="C527" s="152">
        <v>42</v>
      </c>
      <c r="D527" s="153">
        <v>0.26250000000000001</v>
      </c>
      <c r="E527" s="153">
        <v>1.1354078313083042</v>
      </c>
      <c r="F527" s="155">
        <v>803.14200000000017</v>
      </c>
      <c r="G527" s="155">
        <v>2027.1899000000003</v>
      </c>
      <c r="H527" s="155">
        <v>12.669936875000001</v>
      </c>
      <c r="I527" s="155">
        <v>81.442787286563075</v>
      </c>
      <c r="J527" s="155">
        <v>1600</v>
      </c>
      <c r="K527" s="155">
        <v>198300</v>
      </c>
      <c r="L527" s="155">
        <v>1239.375</v>
      </c>
      <c r="M527" s="155">
        <v>277.53335682570378</v>
      </c>
      <c r="N527" s="156">
        <v>18</v>
      </c>
      <c r="O527" s="156">
        <v>546</v>
      </c>
      <c r="P527" s="156">
        <v>3.4125000000000001</v>
      </c>
      <c r="Q527" s="156">
        <v>4.7163405225373944</v>
      </c>
      <c r="R527" s="158">
        <v>0.56666666666666665</v>
      </c>
      <c r="S527" s="158">
        <v>18</v>
      </c>
      <c r="T527" s="158">
        <v>597</v>
      </c>
      <c r="U527" s="158">
        <v>3.7312500000000002</v>
      </c>
      <c r="V527" s="158">
        <v>5.1109967458264984</v>
      </c>
      <c r="W527" s="158">
        <v>0.52619047619047621</v>
      </c>
      <c r="X527" s="158">
        <v>1.092857142857143</v>
      </c>
      <c r="Y527" s="159">
        <v>38</v>
      </c>
      <c r="Z527" s="159">
        <v>73</v>
      </c>
      <c r="AA527" s="159">
        <v>49</v>
      </c>
      <c r="AB527" s="159">
        <v>86</v>
      </c>
      <c r="AC527" s="159">
        <v>74</v>
      </c>
      <c r="AD527" s="157">
        <v>21</v>
      </c>
    </row>
    <row r="528" spans="1:30" s="154" customFormat="1" ht="11.35">
      <c r="A528" s="152">
        <v>515</v>
      </c>
      <c r="B528" s="152">
        <v>15</v>
      </c>
      <c r="C528" s="152">
        <v>84</v>
      </c>
      <c r="D528" s="153">
        <v>0.52500000000000002</v>
      </c>
      <c r="E528" s="153">
        <v>2.0890550359902504</v>
      </c>
      <c r="F528" s="155">
        <v>267.71400000000006</v>
      </c>
      <c r="G528" s="155">
        <v>1634.5427000000007</v>
      </c>
      <c r="H528" s="155">
        <v>10.215891875000004</v>
      </c>
      <c r="I528" s="155">
        <v>44.599078165715142</v>
      </c>
      <c r="J528" s="155">
        <v>1600</v>
      </c>
      <c r="K528" s="155">
        <v>203500</v>
      </c>
      <c r="L528" s="155">
        <v>1271.875</v>
      </c>
      <c r="M528" s="155">
        <v>270.66697842098722</v>
      </c>
      <c r="N528" s="156">
        <v>18</v>
      </c>
      <c r="O528" s="156">
        <v>453</v>
      </c>
      <c r="P528" s="156">
        <v>2.8312499999999998</v>
      </c>
      <c r="Q528" s="156">
        <v>4.2592435549493244</v>
      </c>
      <c r="R528" s="158">
        <v>0.62531017369727038</v>
      </c>
      <c r="S528" s="158">
        <v>15</v>
      </c>
      <c r="T528" s="158">
        <v>513</v>
      </c>
      <c r="U528" s="158">
        <v>3.2062499999999998</v>
      </c>
      <c r="V528" s="158">
        <v>4.3366173453510974</v>
      </c>
      <c r="W528" s="158">
        <v>0.57568238213399492</v>
      </c>
      <c r="X528" s="158">
        <v>1.2009925558312653</v>
      </c>
      <c r="Y528" s="159">
        <v>30</v>
      </c>
      <c r="Z528" s="159">
        <v>75</v>
      </c>
      <c r="AA528" s="159">
        <v>55</v>
      </c>
      <c r="AB528" s="159">
        <v>67</v>
      </c>
      <c r="AC528" s="159">
        <v>93</v>
      </c>
      <c r="AD528" s="157">
        <v>20.149999999999999</v>
      </c>
    </row>
    <row r="529" spans="1:30" s="154" customFormat="1" ht="11.35">
      <c r="A529" s="152">
        <v>516</v>
      </c>
      <c r="B529" s="152">
        <v>6</v>
      </c>
      <c r="C529" s="152">
        <v>63</v>
      </c>
      <c r="D529" s="153">
        <v>0.39374999999999999</v>
      </c>
      <c r="E529" s="153">
        <v>1.3083999302042517</v>
      </c>
      <c r="F529" s="155">
        <v>535.42800000000011</v>
      </c>
      <c r="G529" s="155">
        <v>1469.4524000000004</v>
      </c>
      <c r="H529" s="155">
        <v>9.1840775000000026</v>
      </c>
      <c r="I529" s="155">
        <v>50.205820008100467</v>
      </c>
      <c r="J529" s="155">
        <v>1600</v>
      </c>
      <c r="K529" s="155">
        <v>199450</v>
      </c>
      <c r="L529" s="155">
        <v>1246.5625</v>
      </c>
      <c r="M529" s="155">
        <v>278.64913777209517</v>
      </c>
      <c r="N529" s="156">
        <v>18</v>
      </c>
      <c r="O529" s="156">
        <v>504</v>
      </c>
      <c r="P529" s="156">
        <v>3.15</v>
      </c>
      <c r="Q529" s="156">
        <v>4.6231574606171888</v>
      </c>
      <c r="R529" s="158">
        <v>0.58823529411764697</v>
      </c>
      <c r="S529" s="158">
        <v>18</v>
      </c>
      <c r="T529" s="158">
        <v>567</v>
      </c>
      <c r="U529" s="158">
        <v>3.5437500000000002</v>
      </c>
      <c r="V529" s="158">
        <v>4.9205599658330037</v>
      </c>
      <c r="W529" s="158">
        <v>0.53676470588235292</v>
      </c>
      <c r="X529" s="158">
        <v>1.125</v>
      </c>
      <c r="Y529" s="159">
        <v>37</v>
      </c>
      <c r="Z529" s="159">
        <v>72</v>
      </c>
      <c r="AA529" s="159">
        <v>51</v>
      </c>
      <c r="AB529" s="159">
        <v>77</v>
      </c>
      <c r="AC529" s="159">
        <v>83</v>
      </c>
      <c r="AD529" s="157">
        <v>20.399999999999999</v>
      </c>
    </row>
    <row r="530" spans="1:30" s="154" customFormat="1" ht="11.35">
      <c r="A530" s="152">
        <v>517</v>
      </c>
      <c r="B530" s="152">
        <v>9</v>
      </c>
      <c r="C530" s="152">
        <v>102</v>
      </c>
      <c r="D530" s="153">
        <v>0.63749999999999996</v>
      </c>
      <c r="E530" s="153">
        <v>1.823975546012838</v>
      </c>
      <c r="F530" s="155">
        <v>133.85700000000003</v>
      </c>
      <c r="G530" s="155">
        <v>1192.8146000000002</v>
      </c>
      <c r="H530" s="155">
        <v>7.4550912500000006</v>
      </c>
      <c r="I530" s="155">
        <v>24.649120738441926</v>
      </c>
      <c r="J530" s="155">
        <v>1600</v>
      </c>
      <c r="K530" s="155">
        <v>198650</v>
      </c>
      <c r="L530" s="155">
        <v>1241.5625</v>
      </c>
      <c r="M530" s="155">
        <v>275.81907039070916</v>
      </c>
      <c r="N530" s="156">
        <v>18</v>
      </c>
      <c r="O530" s="156">
        <v>426</v>
      </c>
      <c r="P530" s="156">
        <v>2.6625000000000001</v>
      </c>
      <c r="Q530" s="156">
        <v>4.4635314726735347</v>
      </c>
      <c r="R530" s="158">
        <v>0.62334217506631306</v>
      </c>
      <c r="S530" s="158">
        <v>18</v>
      </c>
      <c r="T530" s="158">
        <v>444</v>
      </c>
      <c r="U530" s="158">
        <v>2.7749999999999999</v>
      </c>
      <c r="V530" s="158">
        <v>4.5955269474270635</v>
      </c>
      <c r="W530" s="158">
        <v>0.60742705570291777</v>
      </c>
      <c r="X530" s="158">
        <v>1.2307692307692308</v>
      </c>
      <c r="Y530" s="159">
        <v>37</v>
      </c>
      <c r="Z530" s="159">
        <v>74</v>
      </c>
      <c r="AA530" s="159">
        <v>49</v>
      </c>
      <c r="AB530" s="159">
        <v>87</v>
      </c>
      <c r="AC530" s="159">
        <v>73</v>
      </c>
      <c r="AD530" s="157">
        <v>18.850000000000001</v>
      </c>
    </row>
    <row r="531" spans="1:30" s="154" customFormat="1" ht="11.35">
      <c r="A531" s="152">
        <v>518</v>
      </c>
      <c r="B531" s="152">
        <v>9</v>
      </c>
      <c r="C531" s="152">
        <v>54</v>
      </c>
      <c r="D531" s="153">
        <v>0.33750000000000002</v>
      </c>
      <c r="E531" s="153">
        <v>1.3867635730531609</v>
      </c>
      <c r="F531" s="155">
        <v>267.71400000000006</v>
      </c>
      <c r="G531" s="155">
        <v>859.65940000000023</v>
      </c>
      <c r="H531" s="155">
        <v>5.3728712500000011</v>
      </c>
      <c r="I531" s="155">
        <v>29.138319137644487</v>
      </c>
      <c r="J531" s="155">
        <v>1600</v>
      </c>
      <c r="K531" s="155">
        <v>200650</v>
      </c>
      <c r="L531" s="155">
        <v>1254.0625</v>
      </c>
      <c r="M531" s="155">
        <v>282.67432841239088</v>
      </c>
      <c r="N531" s="156">
        <v>15</v>
      </c>
      <c r="O531" s="156">
        <v>468</v>
      </c>
      <c r="P531" s="156">
        <v>2.9249999999999998</v>
      </c>
      <c r="Q531" s="156">
        <v>4.4376179229614481</v>
      </c>
      <c r="R531" s="158">
        <v>0.62227602905569002</v>
      </c>
      <c r="S531" s="158">
        <v>18</v>
      </c>
      <c r="T531" s="158">
        <v>543</v>
      </c>
      <c r="U531" s="158">
        <v>3.3937499999999998</v>
      </c>
      <c r="V531" s="158">
        <v>4.8422886566129311</v>
      </c>
      <c r="W531" s="158">
        <v>0.56174334140435833</v>
      </c>
      <c r="X531" s="158">
        <v>1.1840193704600483</v>
      </c>
      <c r="Y531" s="159">
        <v>37</v>
      </c>
      <c r="Z531" s="159">
        <v>69</v>
      </c>
      <c r="AA531" s="159">
        <v>54</v>
      </c>
      <c r="AB531" s="159">
        <v>68</v>
      </c>
      <c r="AC531" s="159">
        <v>92</v>
      </c>
      <c r="AD531" s="157">
        <v>20.65</v>
      </c>
    </row>
    <row r="532" spans="1:30" s="154" customFormat="1" ht="11.35">
      <c r="A532" s="152">
        <v>519</v>
      </c>
      <c r="B532" s="152">
        <v>12</v>
      </c>
      <c r="C532" s="152">
        <v>72</v>
      </c>
      <c r="D532" s="153">
        <v>0.45</v>
      </c>
      <c r="E532" s="153">
        <v>1.6551805464992133</v>
      </c>
      <c r="F532" s="155">
        <v>535.42800000000011</v>
      </c>
      <c r="G532" s="155">
        <v>1588.4364000000003</v>
      </c>
      <c r="H532" s="155">
        <v>9.9277275000000014</v>
      </c>
      <c r="I532" s="155">
        <v>51.77332415097937</v>
      </c>
      <c r="J532" s="155">
        <v>1600</v>
      </c>
      <c r="K532" s="155">
        <v>199100</v>
      </c>
      <c r="L532" s="155">
        <v>1244.375</v>
      </c>
      <c r="M532" s="155">
        <v>255.75068318517847</v>
      </c>
      <c r="N532" s="156">
        <v>18</v>
      </c>
      <c r="O532" s="156">
        <v>501</v>
      </c>
      <c r="P532" s="156">
        <v>3.1312500000000001</v>
      </c>
      <c r="Q532" s="156">
        <v>4.5806839112014295</v>
      </c>
      <c r="R532" s="158">
        <v>0.59168704156479213</v>
      </c>
      <c r="S532" s="158">
        <v>18</v>
      </c>
      <c r="T532" s="158">
        <v>579</v>
      </c>
      <c r="U532" s="158">
        <v>3.6187499999999999</v>
      </c>
      <c r="V532" s="158">
        <v>5.0142838424674556</v>
      </c>
      <c r="W532" s="158">
        <v>0.52811735941320292</v>
      </c>
      <c r="X532" s="158">
        <v>1.1198044009779951</v>
      </c>
      <c r="Y532" s="159">
        <v>30</v>
      </c>
      <c r="Z532" s="159">
        <v>86</v>
      </c>
      <c r="AA532" s="159">
        <v>44</v>
      </c>
      <c r="AB532" s="159">
        <v>80</v>
      </c>
      <c r="AC532" s="159">
        <v>80</v>
      </c>
      <c r="AD532" s="157">
        <v>20.45</v>
      </c>
    </row>
    <row r="533" spans="1:30" s="154" customFormat="1" ht="11.35">
      <c r="A533" s="152">
        <v>520</v>
      </c>
      <c r="B533" s="152">
        <v>6</v>
      </c>
      <c r="C533" s="152">
        <v>39</v>
      </c>
      <c r="D533" s="153">
        <v>0.24374999999999999</v>
      </c>
      <c r="E533" s="153">
        <v>1.0078114715878912</v>
      </c>
      <c r="F533" s="155">
        <v>89.238000000000014</v>
      </c>
      <c r="G533" s="155">
        <v>469.98680000000007</v>
      </c>
      <c r="H533" s="155">
        <v>2.9374175000000005</v>
      </c>
      <c r="I533" s="155">
        <v>12.681687710399368</v>
      </c>
      <c r="J533" s="155">
        <v>1600</v>
      </c>
      <c r="K533" s="155">
        <v>204300</v>
      </c>
      <c r="L533" s="155">
        <v>1276.875</v>
      </c>
      <c r="M533" s="155">
        <v>272.99224192446093</v>
      </c>
      <c r="N533" s="156">
        <v>18</v>
      </c>
      <c r="O533" s="156">
        <v>525</v>
      </c>
      <c r="P533" s="156">
        <v>3.28125</v>
      </c>
      <c r="Q533" s="156">
        <v>4.9540935046515004</v>
      </c>
      <c r="R533" s="158">
        <v>0.58133971291866027</v>
      </c>
      <c r="S533" s="158">
        <v>21</v>
      </c>
      <c r="T533" s="158">
        <v>603</v>
      </c>
      <c r="U533" s="158">
        <v>3.7687499999999998</v>
      </c>
      <c r="V533" s="158">
        <v>4.9820077221333392</v>
      </c>
      <c r="W533" s="158">
        <v>0.51913875598086112</v>
      </c>
      <c r="X533" s="158">
        <v>1.1004784688995213</v>
      </c>
      <c r="Y533" s="159">
        <v>30</v>
      </c>
      <c r="Z533" s="159">
        <v>73</v>
      </c>
      <c r="AA533" s="159">
        <v>57</v>
      </c>
      <c r="AB533" s="159">
        <v>82</v>
      </c>
      <c r="AC533" s="159">
        <v>78</v>
      </c>
      <c r="AD533" s="157">
        <v>20.9</v>
      </c>
    </row>
    <row r="534" spans="1:30" s="154" customFormat="1" ht="11.35">
      <c r="A534" s="152">
        <v>521</v>
      </c>
      <c r="B534" s="152">
        <v>9</v>
      </c>
      <c r="C534" s="152">
        <v>63</v>
      </c>
      <c r="D534" s="153">
        <v>0.39374999999999999</v>
      </c>
      <c r="E534" s="153">
        <v>1.3922375773186533</v>
      </c>
      <c r="F534" s="155">
        <v>803.14200000000017</v>
      </c>
      <c r="G534" s="155">
        <v>2068.8343000000004</v>
      </c>
      <c r="H534" s="155">
        <v>12.930214375000002</v>
      </c>
      <c r="I534" s="155">
        <v>73.828760518037924</v>
      </c>
      <c r="J534" s="155">
        <v>1600</v>
      </c>
      <c r="K534" s="155">
        <v>201450</v>
      </c>
      <c r="L534" s="155">
        <v>1259.0625</v>
      </c>
      <c r="M534" s="155">
        <v>285.21600966602722</v>
      </c>
      <c r="N534" s="156">
        <v>18</v>
      </c>
      <c r="O534" s="156">
        <v>504</v>
      </c>
      <c r="P534" s="156">
        <v>3.15</v>
      </c>
      <c r="Q534" s="156">
        <v>4.6475800154489004</v>
      </c>
      <c r="R534" s="158">
        <v>0.58620689655172409</v>
      </c>
      <c r="S534" s="158">
        <v>18</v>
      </c>
      <c r="T534" s="158">
        <v>522</v>
      </c>
      <c r="U534" s="158">
        <v>3.2625000000000002</v>
      </c>
      <c r="V534" s="158">
        <v>4.7866264166770094</v>
      </c>
      <c r="W534" s="158">
        <v>0.57142857142857151</v>
      </c>
      <c r="X534" s="158">
        <v>1.1576354679802956</v>
      </c>
      <c r="Y534" s="159">
        <v>37</v>
      </c>
      <c r="Z534" s="159">
        <v>67</v>
      </c>
      <c r="AA534" s="159">
        <v>56</v>
      </c>
      <c r="AB534" s="159">
        <v>89</v>
      </c>
      <c r="AC534" s="159">
        <v>71</v>
      </c>
      <c r="AD534" s="157">
        <v>20.3</v>
      </c>
    </row>
    <row r="535" spans="1:30" s="154" customFormat="1" ht="11.35">
      <c r="A535" s="152">
        <v>522</v>
      </c>
      <c r="B535" s="152">
        <v>6</v>
      </c>
      <c r="C535" s="152">
        <v>33</v>
      </c>
      <c r="D535" s="153">
        <v>0.20624999999999999</v>
      </c>
      <c r="E535" s="153">
        <v>0.83249171337028249</v>
      </c>
      <c r="F535" s="155">
        <v>535.42800000000011</v>
      </c>
      <c r="G535" s="155">
        <v>1341.5446000000002</v>
      </c>
      <c r="H535" s="155">
        <v>8.3846537500000018</v>
      </c>
      <c r="I535" s="155">
        <v>52.048012850375159</v>
      </c>
      <c r="J535" s="155">
        <v>1600</v>
      </c>
      <c r="K535" s="155">
        <v>203850</v>
      </c>
      <c r="L535" s="155">
        <v>1274.0625</v>
      </c>
      <c r="M535" s="155">
        <v>268.64274955187688</v>
      </c>
      <c r="N535" s="156">
        <v>18</v>
      </c>
      <c r="O535" s="156">
        <v>531</v>
      </c>
      <c r="P535" s="156">
        <v>3.3187500000000001</v>
      </c>
      <c r="Q535" s="156">
        <v>4.7056394308138598</v>
      </c>
      <c r="R535" s="158">
        <v>0.57246376811594202</v>
      </c>
      <c r="S535" s="158">
        <v>18</v>
      </c>
      <c r="T535" s="158">
        <v>543</v>
      </c>
      <c r="U535" s="158">
        <v>3.3937499999999998</v>
      </c>
      <c r="V535" s="158">
        <v>4.6393136488143876</v>
      </c>
      <c r="W535" s="158">
        <v>0.5628019323671497</v>
      </c>
      <c r="X535" s="158">
        <v>1.1352657004830917</v>
      </c>
      <c r="Y535" s="159">
        <v>29</v>
      </c>
      <c r="Z535" s="159">
        <v>76</v>
      </c>
      <c r="AA535" s="159">
        <v>55</v>
      </c>
      <c r="AB535" s="159">
        <v>72</v>
      </c>
      <c r="AC535" s="159">
        <v>88</v>
      </c>
      <c r="AD535" s="157">
        <v>20.7</v>
      </c>
    </row>
    <row r="536" spans="1:30" s="154" customFormat="1" ht="11.35">
      <c r="A536" s="152">
        <v>523</v>
      </c>
      <c r="B536" s="152">
        <v>6</v>
      </c>
      <c r="C536" s="152">
        <v>9</v>
      </c>
      <c r="D536" s="153">
        <v>5.6250000000000001E-2</v>
      </c>
      <c r="E536" s="153">
        <v>0.52899423972324811</v>
      </c>
      <c r="F536" s="155">
        <v>130.88240000000002</v>
      </c>
      <c r="G536" s="155">
        <v>196.32360000000003</v>
      </c>
      <c r="H536" s="155">
        <v>1.2270225000000001</v>
      </c>
      <c r="I536" s="155">
        <v>11.539339280192346</v>
      </c>
      <c r="J536" s="155">
        <v>1600</v>
      </c>
      <c r="K536" s="155">
        <v>203500</v>
      </c>
      <c r="L536" s="155">
        <v>1271.875</v>
      </c>
      <c r="M536" s="155">
        <v>270.66697842098722</v>
      </c>
      <c r="N536" s="156">
        <v>18</v>
      </c>
      <c r="O536" s="156">
        <v>579</v>
      </c>
      <c r="P536" s="156">
        <v>3.6187499999999999</v>
      </c>
      <c r="Q536" s="156">
        <v>4.9916557732370297</v>
      </c>
      <c r="R536" s="158">
        <v>0.5552995391705069</v>
      </c>
      <c r="S536" s="158">
        <v>18</v>
      </c>
      <c r="T536" s="158">
        <v>642</v>
      </c>
      <c r="U536" s="158">
        <v>4.0125000000000002</v>
      </c>
      <c r="V536" s="158">
        <v>5.265274276573555</v>
      </c>
      <c r="W536" s="158">
        <v>0.50691244239631339</v>
      </c>
      <c r="X536" s="158">
        <v>1.0622119815668203</v>
      </c>
      <c r="Y536" s="159">
        <v>30</v>
      </c>
      <c r="Z536" s="159">
        <v>75</v>
      </c>
      <c r="AA536" s="159">
        <v>55</v>
      </c>
      <c r="AB536" s="159">
        <v>76</v>
      </c>
      <c r="AC536" s="159">
        <v>84</v>
      </c>
      <c r="AD536" s="157">
        <v>21.7</v>
      </c>
    </row>
    <row r="537" spans="1:30" s="154" customFormat="1" ht="11.35">
      <c r="A537" s="152">
        <v>524</v>
      </c>
      <c r="B537" s="152">
        <v>9</v>
      </c>
      <c r="C537" s="152">
        <v>45</v>
      </c>
      <c r="D537" s="153">
        <v>0.28125</v>
      </c>
      <c r="E537" s="153">
        <v>1.3789608474746209</v>
      </c>
      <c r="F537" s="155">
        <v>803.14200000000017</v>
      </c>
      <c r="G537" s="155">
        <v>1055.9830000000002</v>
      </c>
      <c r="H537" s="155">
        <v>6.5998937500000014</v>
      </c>
      <c r="I537" s="155">
        <v>63.919996040101793</v>
      </c>
      <c r="J537" s="155">
        <v>1600</v>
      </c>
      <c r="K537" s="155">
        <v>198300</v>
      </c>
      <c r="L537" s="155">
        <v>1239.375</v>
      </c>
      <c r="M537" s="155">
        <v>277.53335682570378</v>
      </c>
      <c r="N537" s="156">
        <v>15</v>
      </c>
      <c r="O537" s="156">
        <v>513</v>
      </c>
      <c r="P537" s="156">
        <v>3.2062499999999998</v>
      </c>
      <c r="Q537" s="156">
        <v>4.6025654249088124</v>
      </c>
      <c r="R537" s="158">
        <v>0.5714285714285714</v>
      </c>
      <c r="S537" s="158">
        <v>18</v>
      </c>
      <c r="T537" s="158">
        <v>516</v>
      </c>
      <c r="U537" s="158">
        <v>3.2250000000000001</v>
      </c>
      <c r="V537" s="158">
        <v>4.6930297571917006</v>
      </c>
      <c r="W537" s="158">
        <v>0.56892230576441105</v>
      </c>
      <c r="X537" s="158">
        <v>1.1403508771929824</v>
      </c>
      <c r="Y537" s="159">
        <v>38</v>
      </c>
      <c r="Z537" s="159">
        <v>73</v>
      </c>
      <c r="AA537" s="159">
        <v>49</v>
      </c>
      <c r="AB537" s="159">
        <v>70</v>
      </c>
      <c r="AC537" s="159">
        <v>90</v>
      </c>
      <c r="AD537" s="157">
        <v>19.95</v>
      </c>
    </row>
    <row r="538" spans="1:30" s="154" customFormat="1" ht="11.35">
      <c r="A538" s="152">
        <v>525</v>
      </c>
      <c r="B538" s="152">
        <v>6</v>
      </c>
      <c r="C538" s="152">
        <v>54</v>
      </c>
      <c r="D538" s="153">
        <v>0.33750000000000002</v>
      </c>
      <c r="E538" s="153">
        <v>1.2583682156021487</v>
      </c>
      <c r="F538" s="155">
        <v>267.71400000000006</v>
      </c>
      <c r="G538" s="155">
        <v>1195.7892000000004</v>
      </c>
      <c r="H538" s="155">
        <v>7.4736825000000024</v>
      </c>
      <c r="I538" s="155">
        <v>38.984382787759841</v>
      </c>
      <c r="J538" s="155">
        <v>1600</v>
      </c>
      <c r="K538" s="155">
        <v>204400</v>
      </c>
      <c r="L538" s="155">
        <v>1277.5</v>
      </c>
      <c r="M538" s="155">
        <v>279.2510198288839</v>
      </c>
      <c r="N538" s="156">
        <v>15</v>
      </c>
      <c r="O538" s="156">
        <v>477</v>
      </c>
      <c r="P538" s="156">
        <v>2.9812500000000002</v>
      </c>
      <c r="Q538" s="156">
        <v>4.3153548794796768</v>
      </c>
      <c r="R538" s="158">
        <v>0.60250000000000004</v>
      </c>
      <c r="S538" s="158">
        <v>18</v>
      </c>
      <c r="T538" s="158">
        <v>519</v>
      </c>
      <c r="U538" s="158">
        <v>3.2437499999999999</v>
      </c>
      <c r="V538" s="158">
        <v>4.6860516630399252</v>
      </c>
      <c r="W538" s="158">
        <v>0.5675</v>
      </c>
      <c r="X538" s="158">
        <v>1.17</v>
      </c>
      <c r="Y538" s="159">
        <v>32</v>
      </c>
      <c r="Z538" s="159">
        <v>69</v>
      </c>
      <c r="AA538" s="159">
        <v>59</v>
      </c>
      <c r="AB538" s="159">
        <v>73</v>
      </c>
      <c r="AC538" s="159">
        <v>87</v>
      </c>
      <c r="AD538" s="157">
        <v>20</v>
      </c>
    </row>
    <row r="539" spans="1:30" s="154" customFormat="1" ht="11.35">
      <c r="A539" s="152">
        <v>526</v>
      </c>
      <c r="B539" s="152">
        <v>9</v>
      </c>
      <c r="C539" s="152">
        <v>39</v>
      </c>
      <c r="D539" s="153">
        <v>0.24374999999999999</v>
      </c>
      <c r="E539" s="153">
        <v>1.0624930632403971</v>
      </c>
      <c r="F539" s="155">
        <v>267.71400000000006</v>
      </c>
      <c r="G539" s="155">
        <v>1047.0592000000001</v>
      </c>
      <c r="H539" s="155">
        <v>6.5441200000000013</v>
      </c>
      <c r="I539" s="155">
        <v>34.914641571711826</v>
      </c>
      <c r="J539" s="155">
        <v>1600</v>
      </c>
      <c r="K539" s="155">
        <v>199550</v>
      </c>
      <c r="L539" s="155">
        <v>1247.1875</v>
      </c>
      <c r="M539" s="155">
        <v>260.63823907221803</v>
      </c>
      <c r="N539" s="156">
        <v>18</v>
      </c>
      <c r="O539" s="156">
        <v>534</v>
      </c>
      <c r="P539" s="156">
        <v>3.3374999999999999</v>
      </c>
      <c r="Q539" s="156">
        <v>4.6254525530757222</v>
      </c>
      <c r="R539" s="158">
        <v>0.58313817330210771</v>
      </c>
      <c r="S539" s="158">
        <v>18</v>
      </c>
      <c r="T539" s="158">
        <v>603</v>
      </c>
      <c r="U539" s="158">
        <v>3.7687499999999998</v>
      </c>
      <c r="V539" s="158">
        <v>5.2151471152751068</v>
      </c>
      <c r="W539" s="158">
        <v>0.52927400468384078</v>
      </c>
      <c r="X539" s="158">
        <v>1.1124121779859486</v>
      </c>
      <c r="Y539" s="159">
        <v>31</v>
      </c>
      <c r="Z539" s="159">
        <v>83</v>
      </c>
      <c r="AA539" s="159">
        <v>46</v>
      </c>
      <c r="AB539" s="159">
        <v>77</v>
      </c>
      <c r="AC539" s="159">
        <v>83</v>
      </c>
      <c r="AD539" s="157">
        <v>21.35</v>
      </c>
    </row>
    <row r="540" spans="1:30" s="154" customFormat="1" ht="11.35">
      <c r="A540" s="152">
        <v>527</v>
      </c>
      <c r="B540" s="152">
        <v>9</v>
      </c>
      <c r="C540" s="152">
        <v>45</v>
      </c>
      <c r="D540" s="153">
        <v>0.28125</v>
      </c>
      <c r="E540" s="153">
        <v>1.2036207169157065</v>
      </c>
      <c r="F540" s="155">
        <v>535.42800000000011</v>
      </c>
      <c r="G540" s="155">
        <v>1317.7478000000001</v>
      </c>
      <c r="H540" s="155">
        <v>8.2359237500000013</v>
      </c>
      <c r="I540" s="155">
        <v>49.447286318539355</v>
      </c>
      <c r="J540" s="155">
        <v>1600</v>
      </c>
      <c r="K540" s="155">
        <v>201000</v>
      </c>
      <c r="L540" s="155">
        <v>1256.25</v>
      </c>
      <c r="M540" s="155">
        <v>280.87632408937969</v>
      </c>
      <c r="N540" s="156">
        <v>18</v>
      </c>
      <c r="O540" s="156">
        <v>513</v>
      </c>
      <c r="P540" s="156">
        <v>3.2062499999999998</v>
      </c>
      <c r="Q540" s="156">
        <v>4.6270966690685915</v>
      </c>
      <c r="R540" s="158">
        <v>0.5879518072289156</v>
      </c>
      <c r="S540" s="158">
        <v>18</v>
      </c>
      <c r="T540" s="158">
        <v>576</v>
      </c>
      <c r="U540" s="158">
        <v>3.6</v>
      </c>
      <c r="V540" s="158">
        <v>4.9197330806564761</v>
      </c>
      <c r="W540" s="158">
        <v>0.53734939759036149</v>
      </c>
      <c r="X540" s="158">
        <v>1.125301204819277</v>
      </c>
      <c r="Y540" s="159">
        <v>36</v>
      </c>
      <c r="Z540" s="159">
        <v>70</v>
      </c>
      <c r="AA540" s="159">
        <v>54</v>
      </c>
      <c r="AB540" s="159">
        <v>91</v>
      </c>
      <c r="AC540" s="159">
        <v>69</v>
      </c>
      <c r="AD540" s="157">
        <v>20.75</v>
      </c>
    </row>
    <row r="541" spans="1:30" s="154" customFormat="1" ht="11.35">
      <c r="A541" s="152">
        <v>528</v>
      </c>
      <c r="B541" s="152">
        <v>6</v>
      </c>
      <c r="C541" s="152">
        <v>51</v>
      </c>
      <c r="D541" s="153">
        <v>0.31874999999999998</v>
      </c>
      <c r="E541" s="153">
        <v>1.1941780942366667</v>
      </c>
      <c r="F541" s="155">
        <v>89.238000000000014</v>
      </c>
      <c r="G541" s="155">
        <v>449.16460000000006</v>
      </c>
      <c r="H541" s="155">
        <v>2.8072787500000005</v>
      </c>
      <c r="I541" s="155">
        <v>12.131130758706242</v>
      </c>
      <c r="J541" s="155">
        <v>1600</v>
      </c>
      <c r="K541" s="155">
        <v>200350</v>
      </c>
      <c r="L541" s="155">
        <v>1252.1875</v>
      </c>
      <c r="M541" s="155">
        <v>263.52394631801275</v>
      </c>
      <c r="N541" s="156">
        <v>18</v>
      </c>
      <c r="O541" s="156">
        <v>531</v>
      </c>
      <c r="P541" s="156">
        <v>3.3187500000000001</v>
      </c>
      <c r="Q541" s="156">
        <v>4.8478379736608286</v>
      </c>
      <c r="R541" s="158">
        <v>0.57957244655581952</v>
      </c>
      <c r="S541" s="158">
        <v>18</v>
      </c>
      <c r="T541" s="158">
        <v>582</v>
      </c>
      <c r="U541" s="158">
        <v>3.6375000000000002</v>
      </c>
      <c r="V541" s="158">
        <v>4.9836051965135617</v>
      </c>
      <c r="W541" s="158">
        <v>0.53919239904988125</v>
      </c>
      <c r="X541" s="158">
        <v>1.1187648456057007</v>
      </c>
      <c r="Y541" s="159">
        <v>31</v>
      </c>
      <c r="Z541" s="159">
        <v>81</v>
      </c>
      <c r="AA541" s="159">
        <v>48</v>
      </c>
      <c r="AB541" s="159">
        <v>77</v>
      </c>
      <c r="AC541" s="159">
        <v>83</v>
      </c>
      <c r="AD541" s="157">
        <v>21.05</v>
      </c>
    </row>
    <row r="542" spans="1:30" s="154" customFormat="1" ht="11.35">
      <c r="A542" s="152">
        <v>529</v>
      </c>
      <c r="B542" s="152">
        <v>9</v>
      </c>
      <c r="C542" s="152">
        <v>51</v>
      </c>
      <c r="D542" s="153">
        <v>0.31874999999999998</v>
      </c>
      <c r="E542" s="153">
        <v>1.4114173927664961</v>
      </c>
      <c r="F542" s="155">
        <v>803.14200000000017</v>
      </c>
      <c r="G542" s="155">
        <v>1567.6142000000002</v>
      </c>
      <c r="H542" s="155">
        <v>9.797588750000001</v>
      </c>
      <c r="I542" s="155">
        <v>68.670000429106295</v>
      </c>
      <c r="J542" s="155">
        <v>1600</v>
      </c>
      <c r="K542" s="155">
        <v>201550</v>
      </c>
      <c r="L542" s="155">
        <v>1259.6875</v>
      </c>
      <c r="M542" s="155">
        <v>267.6180087081317</v>
      </c>
      <c r="N542" s="156">
        <v>18</v>
      </c>
      <c r="O542" s="156">
        <v>525</v>
      </c>
      <c r="P542" s="156">
        <v>3.28125</v>
      </c>
      <c r="Q542" s="156">
        <v>4.8384880883528147</v>
      </c>
      <c r="R542" s="158">
        <v>0.57932692307692313</v>
      </c>
      <c r="S542" s="158">
        <v>18</v>
      </c>
      <c r="T542" s="158">
        <v>558</v>
      </c>
      <c r="U542" s="158">
        <v>3.4874999999999998</v>
      </c>
      <c r="V542" s="158">
        <v>4.9207397050934345</v>
      </c>
      <c r="W542" s="158">
        <v>0.55288461538461542</v>
      </c>
      <c r="X542" s="158">
        <v>1.1322115384615385</v>
      </c>
      <c r="Y542" s="159">
        <v>31</v>
      </c>
      <c r="Z542" s="159">
        <v>78</v>
      </c>
      <c r="AA542" s="159">
        <v>51</v>
      </c>
      <c r="AB542" s="159">
        <v>82</v>
      </c>
      <c r="AC542" s="159">
        <v>78</v>
      </c>
      <c r="AD542" s="157">
        <v>20.8</v>
      </c>
    </row>
    <row r="543" spans="1:30" s="154" customFormat="1" ht="11.35">
      <c r="A543" s="152">
        <v>530</v>
      </c>
      <c r="B543" s="152">
        <v>9</v>
      </c>
      <c r="C543" s="152">
        <v>54</v>
      </c>
      <c r="D543" s="153">
        <v>0.33750000000000002</v>
      </c>
      <c r="E543" s="153">
        <v>1.3453273432058677</v>
      </c>
      <c r="F543" s="155">
        <v>803.14200000000017</v>
      </c>
      <c r="G543" s="155">
        <v>2037.6010000000006</v>
      </c>
      <c r="H543" s="155">
        <v>12.735006250000003</v>
      </c>
      <c r="I543" s="155">
        <v>79.740283356171233</v>
      </c>
      <c r="J543" s="155">
        <v>1600</v>
      </c>
      <c r="K543" s="155">
        <v>204850</v>
      </c>
      <c r="L543" s="155">
        <v>1280.3125</v>
      </c>
      <c r="M543" s="155">
        <v>259.05591022526681</v>
      </c>
      <c r="N543" s="156">
        <v>18</v>
      </c>
      <c r="O543" s="156">
        <v>486</v>
      </c>
      <c r="P543" s="156">
        <v>3.0375000000000001</v>
      </c>
      <c r="Q543" s="156">
        <v>4.8055098094064785</v>
      </c>
      <c r="R543" s="158">
        <v>0.59900990099009899</v>
      </c>
      <c r="S543" s="158">
        <v>15</v>
      </c>
      <c r="T543" s="158">
        <v>549</v>
      </c>
      <c r="U543" s="158">
        <v>3.4312499999999999</v>
      </c>
      <c r="V543" s="158">
        <v>4.7206516379407253</v>
      </c>
      <c r="W543" s="158">
        <v>0.54702970297029696</v>
      </c>
      <c r="X543" s="158">
        <v>1.1460396039603959</v>
      </c>
      <c r="Y543" s="159">
        <v>25</v>
      </c>
      <c r="Z543" s="159">
        <v>81</v>
      </c>
      <c r="AA543" s="159">
        <v>54</v>
      </c>
      <c r="AB543" s="159">
        <v>73</v>
      </c>
      <c r="AC543" s="159">
        <v>87</v>
      </c>
      <c r="AD543" s="157">
        <v>20.2</v>
      </c>
    </row>
    <row r="544" spans="1:30" s="154" customFormat="1" ht="11.35">
      <c r="A544" s="152">
        <v>531</v>
      </c>
      <c r="B544" s="152">
        <v>9</v>
      </c>
      <c r="C544" s="152">
        <v>72</v>
      </c>
      <c r="D544" s="153">
        <v>0.45</v>
      </c>
      <c r="E544" s="153">
        <v>1.5853099214884803</v>
      </c>
      <c r="F544" s="155">
        <v>803.14200000000017</v>
      </c>
      <c r="G544" s="155">
        <v>2898.7477000000008</v>
      </c>
      <c r="H544" s="155">
        <v>18.117173125000004</v>
      </c>
      <c r="I544" s="155">
        <v>101.04169667393639</v>
      </c>
      <c r="J544" s="155">
        <v>1600</v>
      </c>
      <c r="K544" s="155">
        <v>205300</v>
      </c>
      <c r="L544" s="155">
        <v>1283.125</v>
      </c>
      <c r="M544" s="155">
        <v>263.49653608406675</v>
      </c>
      <c r="N544" s="156">
        <v>18</v>
      </c>
      <c r="O544" s="156">
        <v>435</v>
      </c>
      <c r="P544" s="156">
        <v>2.71875</v>
      </c>
      <c r="Q544" s="156">
        <v>4.0904427264188907</v>
      </c>
      <c r="R544" s="158">
        <v>0.63383838383838387</v>
      </c>
      <c r="S544" s="158">
        <v>18</v>
      </c>
      <c r="T544" s="158">
        <v>552</v>
      </c>
      <c r="U544" s="158">
        <v>3.45</v>
      </c>
      <c r="V544" s="158">
        <v>4.9243331125923628</v>
      </c>
      <c r="W544" s="158">
        <v>0.53535353535353536</v>
      </c>
      <c r="X544" s="158">
        <v>1.1691919191919191</v>
      </c>
      <c r="Y544" s="159">
        <v>26</v>
      </c>
      <c r="Z544" s="159">
        <v>78</v>
      </c>
      <c r="AA544" s="159">
        <v>56</v>
      </c>
      <c r="AB544" s="159">
        <v>84</v>
      </c>
      <c r="AC544" s="159">
        <v>76</v>
      </c>
      <c r="AD544" s="157">
        <v>19.8</v>
      </c>
    </row>
    <row r="545" spans="1:30" s="154" customFormat="1" ht="11.35">
      <c r="A545" s="152">
        <v>532</v>
      </c>
      <c r="B545" s="152">
        <v>6</v>
      </c>
      <c r="C545" s="152">
        <v>51</v>
      </c>
      <c r="D545" s="153">
        <v>0.31874999999999998</v>
      </c>
      <c r="E545" s="153">
        <v>1.1457983127867251</v>
      </c>
      <c r="F545" s="155">
        <v>535.42800000000011</v>
      </c>
      <c r="G545" s="155">
        <v>1360.8795000000002</v>
      </c>
      <c r="H545" s="155">
        <v>8.5054968750000022</v>
      </c>
      <c r="I545" s="155">
        <v>52.008620756322919</v>
      </c>
      <c r="J545" s="155">
        <v>1600</v>
      </c>
      <c r="K545" s="155">
        <v>207050</v>
      </c>
      <c r="L545" s="155">
        <v>1294.0625</v>
      </c>
      <c r="M545" s="155">
        <v>277.19234035856607</v>
      </c>
      <c r="N545" s="156">
        <v>18</v>
      </c>
      <c r="O545" s="156">
        <v>450</v>
      </c>
      <c r="P545" s="156">
        <v>2.8125</v>
      </c>
      <c r="Q545" s="156">
        <v>4.5352393791744987</v>
      </c>
      <c r="R545" s="158">
        <v>0.61734693877551028</v>
      </c>
      <c r="S545" s="158">
        <v>18</v>
      </c>
      <c r="T545" s="158">
        <v>510</v>
      </c>
      <c r="U545" s="158">
        <v>3.1875</v>
      </c>
      <c r="V545" s="158">
        <v>4.7783414664307235</v>
      </c>
      <c r="W545" s="158">
        <v>0.56632653061224492</v>
      </c>
      <c r="X545" s="158">
        <v>1.1836734693877551</v>
      </c>
      <c r="Y545" s="159">
        <v>29</v>
      </c>
      <c r="Z545" s="159">
        <v>68</v>
      </c>
      <c r="AA545" s="159">
        <v>63</v>
      </c>
      <c r="AB545" s="159">
        <v>75</v>
      </c>
      <c r="AC545" s="159">
        <v>85</v>
      </c>
      <c r="AD545" s="157">
        <v>19.600000000000001</v>
      </c>
    </row>
    <row r="546" spans="1:30" s="154" customFormat="1" ht="11.35">
      <c r="A546" s="152">
        <v>533</v>
      </c>
      <c r="B546" s="152">
        <v>6</v>
      </c>
      <c r="C546" s="152">
        <v>39</v>
      </c>
      <c r="D546" s="153">
        <v>0.24374999999999999</v>
      </c>
      <c r="E546" s="153">
        <v>1.0624930632403971</v>
      </c>
      <c r="F546" s="155">
        <v>267.71400000000006</v>
      </c>
      <c r="G546" s="155">
        <v>803.14200000000017</v>
      </c>
      <c r="H546" s="155">
        <v>5.0196375000000009</v>
      </c>
      <c r="I546" s="155">
        <v>27.52509748983644</v>
      </c>
      <c r="J546" s="155">
        <v>1600</v>
      </c>
      <c r="K546" s="155">
        <v>208200</v>
      </c>
      <c r="L546" s="155">
        <v>1301.25</v>
      </c>
      <c r="M546" s="155">
        <v>276.88462279372368</v>
      </c>
      <c r="N546" s="156">
        <v>18</v>
      </c>
      <c r="O546" s="156">
        <v>483</v>
      </c>
      <c r="P546" s="156">
        <v>3.0187499999999998</v>
      </c>
      <c r="Q546" s="156">
        <v>4.4445880807502478</v>
      </c>
      <c r="R546" s="158">
        <v>0.61016949152542366</v>
      </c>
      <c r="S546" s="158">
        <v>18</v>
      </c>
      <c r="T546" s="158">
        <v>549</v>
      </c>
      <c r="U546" s="158">
        <v>3.4312499999999999</v>
      </c>
      <c r="V546" s="158">
        <v>4.9202723693591643</v>
      </c>
      <c r="W546" s="158">
        <v>0.55690072639225174</v>
      </c>
      <c r="X546" s="158">
        <v>1.1670702179176753</v>
      </c>
      <c r="Y546" s="159">
        <v>28</v>
      </c>
      <c r="Z546" s="159">
        <v>67</v>
      </c>
      <c r="AA546" s="159">
        <v>65</v>
      </c>
      <c r="AB546" s="159">
        <v>86</v>
      </c>
      <c r="AC546" s="159">
        <v>74</v>
      </c>
      <c r="AD546" s="157">
        <v>20.65</v>
      </c>
    </row>
    <row r="547" spans="1:30" s="154" customFormat="1" ht="11.35">
      <c r="A547" s="152">
        <v>534</v>
      </c>
      <c r="B547" s="152">
        <v>9</v>
      </c>
      <c r="C547" s="152">
        <v>36</v>
      </c>
      <c r="D547" s="153">
        <v>0.22500000000000001</v>
      </c>
      <c r="E547" s="153">
        <v>1.0928584641395744</v>
      </c>
      <c r="F547" s="155">
        <v>267.71400000000006</v>
      </c>
      <c r="G547" s="155">
        <v>682.67070000000001</v>
      </c>
      <c r="H547" s="155">
        <v>4.2666918750000002</v>
      </c>
      <c r="I547" s="155">
        <v>25.388771211632132</v>
      </c>
      <c r="J547" s="155">
        <v>1600</v>
      </c>
      <c r="K547" s="155">
        <v>206300</v>
      </c>
      <c r="L547" s="155">
        <v>1289.375</v>
      </c>
      <c r="M547" s="155">
        <v>278.32537743308717</v>
      </c>
      <c r="N547" s="156">
        <v>18</v>
      </c>
      <c r="O547" s="156">
        <v>519</v>
      </c>
      <c r="P547" s="156">
        <v>3.2437499999999999</v>
      </c>
      <c r="Q547" s="156">
        <v>4.5636613280326941</v>
      </c>
      <c r="R547" s="158">
        <v>0.58711217183770881</v>
      </c>
      <c r="S547" s="158">
        <v>18</v>
      </c>
      <c r="T547" s="158">
        <v>564</v>
      </c>
      <c r="U547" s="158">
        <v>3.5249999999999999</v>
      </c>
      <c r="V547" s="158">
        <v>4.8589539987804118</v>
      </c>
      <c r="W547" s="158">
        <v>0.55131264916467781</v>
      </c>
      <c r="X547" s="158">
        <v>1.1384248210023866</v>
      </c>
      <c r="Y547" s="159">
        <v>30</v>
      </c>
      <c r="Z547" s="159">
        <v>68</v>
      </c>
      <c r="AA547" s="159">
        <v>62</v>
      </c>
      <c r="AB547" s="159">
        <v>80</v>
      </c>
      <c r="AC547" s="159">
        <v>80</v>
      </c>
      <c r="AD547" s="157">
        <v>20.95</v>
      </c>
    </row>
    <row r="548" spans="1:30" s="154" customFormat="1" ht="11.35">
      <c r="A548" s="152">
        <v>535</v>
      </c>
      <c r="B548" s="152">
        <v>12</v>
      </c>
      <c r="C548" s="152">
        <v>63</v>
      </c>
      <c r="D548" s="153">
        <v>0.39374999999999999</v>
      </c>
      <c r="E548" s="153">
        <v>1.5463362054797005</v>
      </c>
      <c r="F548" s="155">
        <v>535.42800000000011</v>
      </c>
      <c r="G548" s="155">
        <v>1378.7271000000005</v>
      </c>
      <c r="H548" s="155">
        <v>8.6170443750000025</v>
      </c>
      <c r="I548" s="155">
        <v>50.472669695151033</v>
      </c>
      <c r="J548" s="155">
        <v>1600</v>
      </c>
      <c r="K548" s="155">
        <v>203200</v>
      </c>
      <c r="L548" s="155">
        <v>1270</v>
      </c>
      <c r="M548" s="155">
        <v>275.81782338730977</v>
      </c>
      <c r="N548" s="156">
        <v>18</v>
      </c>
      <c r="O548" s="156">
        <v>426</v>
      </c>
      <c r="P548" s="156">
        <v>2.6625000000000001</v>
      </c>
      <c r="Q548" s="156">
        <v>4.065327390561901</v>
      </c>
      <c r="R548" s="158">
        <v>0.63589743589743597</v>
      </c>
      <c r="S548" s="158">
        <v>18</v>
      </c>
      <c r="T548" s="158">
        <v>534</v>
      </c>
      <c r="U548" s="158">
        <v>3.3374999999999999</v>
      </c>
      <c r="V548" s="158">
        <v>4.6376738639025197</v>
      </c>
      <c r="W548" s="158">
        <v>0.54358974358974355</v>
      </c>
      <c r="X548" s="158">
        <v>1.1794871794871795</v>
      </c>
      <c r="Y548" s="159">
        <v>32</v>
      </c>
      <c r="Z548" s="159">
        <v>72</v>
      </c>
      <c r="AA548" s="159">
        <v>56</v>
      </c>
      <c r="AB548" s="159">
        <v>82</v>
      </c>
      <c r="AC548" s="159">
        <v>78</v>
      </c>
      <c r="AD548" s="157">
        <v>19.5</v>
      </c>
    </row>
    <row r="549" spans="1:30" s="154" customFormat="1" ht="11.35">
      <c r="A549" s="152">
        <v>536</v>
      </c>
      <c r="B549" s="152">
        <v>12</v>
      </c>
      <c r="C549" s="152">
        <v>156</v>
      </c>
      <c r="D549" s="153">
        <v>0.97499999999999998</v>
      </c>
      <c r="E549" s="153">
        <v>2.618151443505909</v>
      </c>
      <c r="F549" s="155">
        <v>535.42800000000011</v>
      </c>
      <c r="G549" s="155">
        <v>3394.0185999999994</v>
      </c>
      <c r="H549" s="155">
        <v>21.212616249999996</v>
      </c>
      <c r="I549" s="155">
        <v>76.040978938369292</v>
      </c>
      <c r="J549" s="155">
        <v>1600</v>
      </c>
      <c r="K549" s="155">
        <v>207150</v>
      </c>
      <c r="L549" s="155">
        <v>1294.6875</v>
      </c>
      <c r="M549" s="155">
        <v>283.32021103537966</v>
      </c>
      <c r="N549" s="156">
        <v>18</v>
      </c>
      <c r="O549" s="156">
        <v>468</v>
      </c>
      <c r="P549" s="156">
        <v>2.9249999999999998</v>
      </c>
      <c r="Q549" s="156">
        <v>4.5135017573063543</v>
      </c>
      <c r="R549" s="158">
        <v>0.61290322580645151</v>
      </c>
      <c r="S549" s="158">
        <v>15</v>
      </c>
      <c r="T549" s="158">
        <v>513</v>
      </c>
      <c r="U549" s="158">
        <v>3.2062499999999998</v>
      </c>
      <c r="V549" s="158">
        <v>4.7119503833438587</v>
      </c>
      <c r="W549" s="158">
        <v>0.57568238213399492</v>
      </c>
      <c r="X549" s="158">
        <v>1.1885856079404464</v>
      </c>
      <c r="Y549" s="159">
        <v>31</v>
      </c>
      <c r="Z549" s="159">
        <v>64</v>
      </c>
      <c r="AA549" s="159">
        <v>65</v>
      </c>
      <c r="AB549" s="159">
        <v>84</v>
      </c>
      <c r="AC549" s="159">
        <v>76</v>
      </c>
      <c r="AD549" s="157">
        <v>20.149999999999999</v>
      </c>
    </row>
    <row r="550" spans="1:30" s="154" customFormat="1" ht="11.35">
      <c r="A550" s="152">
        <v>537</v>
      </c>
      <c r="B550" s="152">
        <v>9</v>
      </c>
      <c r="C550" s="152">
        <v>51</v>
      </c>
      <c r="D550" s="153">
        <v>0.31874999999999998</v>
      </c>
      <c r="E550" s="153">
        <v>1.2406727481187487</v>
      </c>
      <c r="F550" s="155">
        <v>267.71400000000006</v>
      </c>
      <c r="G550" s="155">
        <v>1191.3273000000002</v>
      </c>
      <c r="H550" s="155">
        <v>7.4457956250000006</v>
      </c>
      <c r="I550" s="155">
        <v>36.089594319316959</v>
      </c>
      <c r="J550" s="155">
        <v>1600</v>
      </c>
      <c r="K550" s="155">
        <v>210800</v>
      </c>
      <c r="L550" s="155">
        <v>1317.5</v>
      </c>
      <c r="M550" s="155">
        <v>270.23167325963919</v>
      </c>
      <c r="N550" s="156">
        <v>15</v>
      </c>
      <c r="O550" s="156">
        <v>483</v>
      </c>
      <c r="P550" s="156">
        <v>3.0187499999999998</v>
      </c>
      <c r="Q550" s="156">
        <v>4.4062161279308274</v>
      </c>
      <c r="R550" s="158">
        <v>0.61111111111111105</v>
      </c>
      <c r="S550" s="158">
        <v>21</v>
      </c>
      <c r="T550" s="158">
        <v>534</v>
      </c>
      <c r="U550" s="158">
        <v>3.3374999999999999</v>
      </c>
      <c r="V550" s="158">
        <v>4.6620203734286871</v>
      </c>
      <c r="W550" s="158">
        <v>0.57004830917874394</v>
      </c>
      <c r="X550" s="158">
        <v>1.181159420289855</v>
      </c>
      <c r="Y550" s="159">
        <v>24</v>
      </c>
      <c r="Z550" s="159">
        <v>68</v>
      </c>
      <c r="AA550" s="159">
        <v>68</v>
      </c>
      <c r="AB550" s="159">
        <v>82</v>
      </c>
      <c r="AC550" s="159">
        <v>78</v>
      </c>
      <c r="AD550" s="157">
        <v>20.7</v>
      </c>
    </row>
    <row r="551" spans="1:30" s="154" customFormat="1" ht="11.35">
      <c r="A551" s="152">
        <v>538</v>
      </c>
      <c r="B551" s="152">
        <v>9</v>
      </c>
      <c r="C551" s="152">
        <v>30</v>
      </c>
      <c r="D551" s="153">
        <v>0.1875</v>
      </c>
      <c r="E551" s="153">
        <v>0.93288960701034962</v>
      </c>
      <c r="F551" s="155">
        <v>267.71400000000006</v>
      </c>
      <c r="G551" s="155">
        <v>669.28499999999997</v>
      </c>
      <c r="H551" s="155">
        <v>4.18303125</v>
      </c>
      <c r="I551" s="155">
        <v>27.206052123760603</v>
      </c>
      <c r="J551" s="155">
        <v>1600</v>
      </c>
      <c r="K551" s="155">
        <v>205400</v>
      </c>
      <c r="L551" s="155">
        <v>1283.75</v>
      </c>
      <c r="M551" s="155">
        <v>269.96098017604334</v>
      </c>
      <c r="N551" s="156">
        <v>18</v>
      </c>
      <c r="O551" s="156">
        <v>489</v>
      </c>
      <c r="P551" s="156">
        <v>3.0562499999999999</v>
      </c>
      <c r="Q551" s="156">
        <v>4.4823158813695141</v>
      </c>
      <c r="R551" s="158">
        <v>0.60436893203883502</v>
      </c>
      <c r="S551" s="158">
        <v>18</v>
      </c>
      <c r="T551" s="158">
        <v>543</v>
      </c>
      <c r="U551" s="158">
        <v>3.3937499999999998</v>
      </c>
      <c r="V551" s="158">
        <v>4.7953028314469375</v>
      </c>
      <c r="W551" s="158">
        <v>0.56067961165048541</v>
      </c>
      <c r="X551" s="158">
        <v>1.1650485436893203</v>
      </c>
      <c r="Y551" s="159">
        <v>28</v>
      </c>
      <c r="Z551" s="159">
        <v>74</v>
      </c>
      <c r="AA551" s="159">
        <v>58</v>
      </c>
      <c r="AB551" s="159">
        <v>78</v>
      </c>
      <c r="AC551" s="159">
        <v>82</v>
      </c>
      <c r="AD551" s="157">
        <v>20.6</v>
      </c>
    </row>
    <row r="552" spans="1:30" s="154" customFormat="1" ht="11.35">
      <c r="A552" s="152">
        <v>539</v>
      </c>
      <c r="B552" s="152">
        <v>12</v>
      </c>
      <c r="C552" s="152">
        <v>57</v>
      </c>
      <c r="D552" s="153">
        <v>0.35625000000000001</v>
      </c>
      <c r="E552" s="153">
        <v>1.480892451473161</v>
      </c>
      <c r="F552" s="155">
        <v>267.71400000000006</v>
      </c>
      <c r="G552" s="155">
        <v>1288.0018</v>
      </c>
      <c r="H552" s="155">
        <v>8.0500112500000007</v>
      </c>
      <c r="I552" s="155">
        <v>38.816448570007651</v>
      </c>
      <c r="J552" s="155">
        <v>1600</v>
      </c>
      <c r="K552" s="155">
        <v>210400</v>
      </c>
      <c r="L552" s="155">
        <v>1315</v>
      </c>
      <c r="M552" s="155">
        <v>269.45087415873354</v>
      </c>
      <c r="N552" s="156">
        <v>18</v>
      </c>
      <c r="O552" s="156">
        <v>534</v>
      </c>
      <c r="P552" s="156">
        <v>3.3374999999999999</v>
      </c>
      <c r="Q552" s="156">
        <v>4.6376738639025197</v>
      </c>
      <c r="R552" s="158">
        <v>0.57004830917874394</v>
      </c>
      <c r="S552" s="158">
        <v>18</v>
      </c>
      <c r="T552" s="158">
        <v>561</v>
      </c>
      <c r="U552" s="158">
        <v>3.5062500000000001</v>
      </c>
      <c r="V552" s="158">
        <v>5.082955703057551</v>
      </c>
      <c r="W552" s="158">
        <v>0.54830917874396135</v>
      </c>
      <c r="X552" s="158">
        <v>1.1183574879227054</v>
      </c>
      <c r="Y552" s="159">
        <v>24</v>
      </c>
      <c r="Z552" s="159">
        <v>69</v>
      </c>
      <c r="AA552" s="159">
        <v>67</v>
      </c>
      <c r="AB552" s="159">
        <v>72</v>
      </c>
      <c r="AC552" s="159">
        <v>88</v>
      </c>
      <c r="AD552" s="157">
        <v>20.7</v>
      </c>
    </row>
    <row r="553" spans="1:30" s="154" customFormat="1" ht="11.35">
      <c r="A553" s="152">
        <v>540</v>
      </c>
      <c r="B553" s="152">
        <v>6</v>
      </c>
      <c r="C553" s="152">
        <v>45</v>
      </c>
      <c r="D553" s="153">
        <v>0.28125</v>
      </c>
      <c r="E553" s="153">
        <v>1.1556363108776342</v>
      </c>
      <c r="F553" s="155">
        <v>89.238000000000014</v>
      </c>
      <c r="G553" s="155">
        <v>392.64720000000005</v>
      </c>
      <c r="H553" s="155">
        <v>2.4540450000000003</v>
      </c>
      <c r="I553" s="155">
        <v>12.077354293159186</v>
      </c>
      <c r="J553" s="155">
        <v>1600</v>
      </c>
      <c r="K553" s="155">
        <v>198050</v>
      </c>
      <c r="L553" s="155">
        <v>1237.8125</v>
      </c>
      <c r="M553" s="155">
        <v>285.42954912854287</v>
      </c>
      <c r="N553" s="156">
        <v>18</v>
      </c>
      <c r="O553" s="156">
        <v>495</v>
      </c>
      <c r="P553" s="156">
        <v>3.09375</v>
      </c>
      <c r="Q553" s="156">
        <v>4.569239336389324</v>
      </c>
      <c r="R553" s="158">
        <v>0.60431654676258995</v>
      </c>
      <c r="S553" s="158">
        <v>18</v>
      </c>
      <c r="T553" s="158">
        <v>591</v>
      </c>
      <c r="U553" s="158">
        <v>3.6937500000000001</v>
      </c>
      <c r="V553" s="158">
        <v>5.2040101554583087</v>
      </c>
      <c r="W553" s="158">
        <v>0.52757793764988015</v>
      </c>
      <c r="X553" s="158">
        <v>1.1318944844124701</v>
      </c>
      <c r="Y553" s="159">
        <v>41</v>
      </c>
      <c r="Z553" s="159">
        <v>68</v>
      </c>
      <c r="AA553" s="159">
        <v>51</v>
      </c>
      <c r="AB553" s="159">
        <v>86</v>
      </c>
      <c r="AC553" s="159">
        <v>74</v>
      </c>
      <c r="AD553" s="157">
        <v>20.85</v>
      </c>
    </row>
    <row r="554" spans="1:30" s="154" customFormat="1" ht="11.35">
      <c r="A554" s="152">
        <v>541</v>
      </c>
      <c r="B554" s="152">
        <v>9</v>
      </c>
      <c r="C554" s="152">
        <v>51</v>
      </c>
      <c r="D554" s="153">
        <v>0.31874999999999998</v>
      </c>
      <c r="E554" s="153">
        <v>1.3707266355601186</v>
      </c>
      <c r="F554" s="155">
        <v>803.14200000000017</v>
      </c>
      <c r="G554" s="155">
        <v>1627.1062000000004</v>
      </c>
      <c r="H554" s="155">
        <v>10.169413750000002</v>
      </c>
      <c r="I554" s="155">
        <v>76.469613300593636</v>
      </c>
      <c r="J554" s="155">
        <v>1600</v>
      </c>
      <c r="K554" s="155">
        <v>201600</v>
      </c>
      <c r="L554" s="155">
        <v>1260</v>
      </c>
      <c r="M554" s="155">
        <v>270.84772579078037</v>
      </c>
      <c r="N554" s="156">
        <v>18</v>
      </c>
      <c r="O554" s="156">
        <v>573</v>
      </c>
      <c r="P554" s="156">
        <v>3.5812499999999998</v>
      </c>
      <c r="Q554" s="156">
        <v>5.0300629239471668</v>
      </c>
      <c r="R554" s="158">
        <v>0.55787037037037035</v>
      </c>
      <c r="S554" s="158">
        <v>21</v>
      </c>
      <c r="T554" s="158">
        <v>645</v>
      </c>
      <c r="U554" s="158">
        <v>4.03125</v>
      </c>
      <c r="V554" s="158">
        <v>5.4153542193244126</v>
      </c>
      <c r="W554" s="158">
        <v>0.50231481481481488</v>
      </c>
      <c r="X554" s="158">
        <v>1.0601851851851851</v>
      </c>
      <c r="Y554" s="159">
        <v>32</v>
      </c>
      <c r="Z554" s="159">
        <v>76</v>
      </c>
      <c r="AA554" s="159">
        <v>52</v>
      </c>
      <c r="AB554" s="159">
        <v>83</v>
      </c>
      <c r="AC554" s="159">
        <v>77</v>
      </c>
      <c r="AD554" s="157">
        <v>21.6</v>
      </c>
    </row>
    <row r="555" spans="1:30" s="154" customFormat="1" ht="11.35">
      <c r="A555" s="152">
        <v>542</v>
      </c>
      <c r="B555" s="152">
        <v>9</v>
      </c>
      <c r="C555" s="152">
        <v>42</v>
      </c>
      <c r="D555" s="153">
        <v>0.26250000000000001</v>
      </c>
      <c r="E555" s="153">
        <v>1.0844092383534987</v>
      </c>
      <c r="F555" s="155">
        <v>535.42800000000011</v>
      </c>
      <c r="G555" s="155">
        <v>898.32920000000001</v>
      </c>
      <c r="H555" s="155">
        <v>5.6145575000000001</v>
      </c>
      <c r="I555" s="155">
        <v>44.035527788955747</v>
      </c>
      <c r="J555" s="155">
        <v>1600</v>
      </c>
      <c r="K555" s="155">
        <v>197350</v>
      </c>
      <c r="L555" s="155">
        <v>1233.4375</v>
      </c>
      <c r="M555" s="155">
        <v>264.79622371616182</v>
      </c>
      <c r="N555" s="156">
        <v>18</v>
      </c>
      <c r="O555" s="156">
        <v>576</v>
      </c>
      <c r="P555" s="156">
        <v>3.6</v>
      </c>
      <c r="Q555" s="156">
        <v>4.9882881700964843</v>
      </c>
      <c r="R555" s="158">
        <v>0.54823529411764704</v>
      </c>
      <c r="S555" s="158">
        <v>18</v>
      </c>
      <c r="T555" s="158">
        <v>597</v>
      </c>
      <c r="U555" s="158">
        <v>3.7312500000000002</v>
      </c>
      <c r="V555" s="158">
        <v>5.1660744740758542</v>
      </c>
      <c r="W555" s="158">
        <v>0.53176470588235303</v>
      </c>
      <c r="X555" s="158">
        <v>1.08</v>
      </c>
      <c r="Y555" s="159">
        <v>35</v>
      </c>
      <c r="Z555" s="159">
        <v>81</v>
      </c>
      <c r="AA555" s="159">
        <v>44</v>
      </c>
      <c r="AB555" s="159">
        <v>75</v>
      </c>
      <c r="AC555" s="159">
        <v>85</v>
      </c>
      <c r="AD555" s="157">
        <v>21.25</v>
      </c>
    </row>
    <row r="556" spans="1:30" s="154" customFormat="1" ht="11.35">
      <c r="A556" s="152">
        <v>543</v>
      </c>
      <c r="B556" s="152">
        <v>6</v>
      </c>
      <c r="C556" s="152">
        <v>51</v>
      </c>
      <c r="D556" s="153">
        <v>0.31874999999999998</v>
      </c>
      <c r="E556" s="153">
        <v>1.1941780942366667</v>
      </c>
      <c r="F556" s="155">
        <v>535.42800000000011</v>
      </c>
      <c r="G556" s="155">
        <v>1505.1476000000002</v>
      </c>
      <c r="H556" s="155">
        <v>9.4071725000000015</v>
      </c>
      <c r="I556" s="155">
        <v>61.064123649492416</v>
      </c>
      <c r="J556" s="155">
        <v>1600</v>
      </c>
      <c r="K556" s="155">
        <v>200950</v>
      </c>
      <c r="L556" s="155">
        <v>1255.9375</v>
      </c>
      <c r="M556" s="155">
        <v>277.7589943858959</v>
      </c>
      <c r="N556" s="156">
        <v>18</v>
      </c>
      <c r="O556" s="156">
        <v>471</v>
      </c>
      <c r="P556" s="156">
        <v>2.9437500000000001</v>
      </c>
      <c r="Q556" s="156">
        <v>4.2754923582741178</v>
      </c>
      <c r="R556" s="158">
        <v>0.60651629072681701</v>
      </c>
      <c r="S556" s="158">
        <v>18</v>
      </c>
      <c r="T556" s="158">
        <v>537</v>
      </c>
      <c r="U556" s="158">
        <v>3.3562500000000002</v>
      </c>
      <c r="V556" s="158">
        <v>4.7029321443879004</v>
      </c>
      <c r="W556" s="158">
        <v>0.55137844611528819</v>
      </c>
      <c r="X556" s="158">
        <v>1.1578947368421053</v>
      </c>
      <c r="Y556" s="159">
        <v>35</v>
      </c>
      <c r="Z556" s="159">
        <v>72</v>
      </c>
      <c r="AA556" s="159">
        <v>53</v>
      </c>
      <c r="AB556" s="159">
        <v>84</v>
      </c>
      <c r="AC556" s="159">
        <v>76</v>
      </c>
      <c r="AD556" s="157">
        <v>19.95</v>
      </c>
    </row>
    <row r="557" spans="1:30" s="154" customFormat="1" ht="11.35">
      <c r="A557" s="152">
        <v>544</v>
      </c>
      <c r="B557" s="152">
        <v>9</v>
      </c>
      <c r="C557" s="152">
        <v>63</v>
      </c>
      <c r="D557" s="153">
        <v>0.39374999999999999</v>
      </c>
      <c r="E557" s="153">
        <v>1.4323173596895085</v>
      </c>
      <c r="F557" s="155">
        <v>535.42800000000011</v>
      </c>
      <c r="G557" s="155">
        <v>1789.2219000000002</v>
      </c>
      <c r="H557" s="155">
        <v>11.182636875000002</v>
      </c>
      <c r="I557" s="155">
        <v>56.525269655625806</v>
      </c>
      <c r="J557" s="155">
        <v>1600</v>
      </c>
      <c r="K557" s="155">
        <v>201050</v>
      </c>
      <c r="L557" s="155">
        <v>1256.5625</v>
      </c>
      <c r="M557" s="155">
        <v>259.66365975039434</v>
      </c>
      <c r="N557" s="156">
        <v>18</v>
      </c>
      <c r="O557" s="156">
        <v>507</v>
      </c>
      <c r="P557" s="156">
        <v>3.1687500000000002</v>
      </c>
      <c r="Q557" s="156">
        <v>4.7254454716630026</v>
      </c>
      <c r="R557" s="158">
        <v>0.58679706601466997</v>
      </c>
      <c r="S557" s="158">
        <v>18</v>
      </c>
      <c r="T557" s="158">
        <v>555</v>
      </c>
      <c r="U557" s="158">
        <v>3.46875</v>
      </c>
      <c r="V557" s="158">
        <v>4.7766753457285089</v>
      </c>
      <c r="W557" s="158">
        <v>0.5476772616136919</v>
      </c>
      <c r="X557" s="158">
        <v>1.1344743276283618</v>
      </c>
      <c r="Y557" s="159">
        <v>29</v>
      </c>
      <c r="Z557" s="159">
        <v>83</v>
      </c>
      <c r="AA557" s="159">
        <v>48</v>
      </c>
      <c r="AB557" s="159">
        <v>80</v>
      </c>
      <c r="AC557" s="159">
        <v>80</v>
      </c>
      <c r="AD557" s="157">
        <v>20.45</v>
      </c>
    </row>
    <row r="558" spans="1:30" s="154" customFormat="1" ht="11.35">
      <c r="A558" s="152">
        <v>545</v>
      </c>
      <c r="B558" s="152">
        <v>12</v>
      </c>
      <c r="C558" s="152">
        <v>111</v>
      </c>
      <c r="D558" s="153">
        <v>0.69374999999999998</v>
      </c>
      <c r="E558" s="153">
        <v>2.1602378013752483</v>
      </c>
      <c r="F558" s="155">
        <v>1070.8560000000002</v>
      </c>
      <c r="G558" s="155">
        <v>4576.4221000000016</v>
      </c>
      <c r="H558" s="155">
        <v>28.602638125000009</v>
      </c>
      <c r="I558" s="155">
        <v>136.90714613270697</v>
      </c>
      <c r="J558" s="155">
        <v>1600</v>
      </c>
      <c r="K558" s="155">
        <v>205750</v>
      </c>
      <c r="L558" s="155">
        <v>1285.9375</v>
      </c>
      <c r="M558" s="155">
        <v>267.83383771032646</v>
      </c>
      <c r="N558" s="156">
        <v>18</v>
      </c>
      <c r="O558" s="156">
        <v>483</v>
      </c>
      <c r="P558" s="156">
        <v>3.0187499999999998</v>
      </c>
      <c r="Q558" s="156">
        <v>4.7879196451383645</v>
      </c>
      <c r="R558" s="158">
        <v>0.60344827586206895</v>
      </c>
      <c r="S558" s="158">
        <v>18</v>
      </c>
      <c r="T558" s="158">
        <v>549</v>
      </c>
      <c r="U558" s="158">
        <v>3.4312499999999999</v>
      </c>
      <c r="V558" s="158">
        <v>5.1010195984132647</v>
      </c>
      <c r="W558" s="158">
        <v>0.54926108374384242</v>
      </c>
      <c r="X558" s="158">
        <v>1.1527093596059115</v>
      </c>
      <c r="Y558" s="159">
        <v>27</v>
      </c>
      <c r="Z558" s="159">
        <v>75</v>
      </c>
      <c r="AA558" s="159">
        <v>58</v>
      </c>
      <c r="AB558" s="159">
        <v>76</v>
      </c>
      <c r="AC558" s="159">
        <v>84</v>
      </c>
      <c r="AD558" s="157">
        <v>20.3</v>
      </c>
    </row>
    <row r="559" spans="1:30" s="154" customFormat="1" ht="11.35">
      <c r="A559" s="152">
        <v>546</v>
      </c>
      <c r="B559" s="152">
        <v>9</v>
      </c>
      <c r="C559" s="152">
        <v>114</v>
      </c>
      <c r="D559" s="153">
        <v>0.71250000000000002</v>
      </c>
      <c r="E559" s="153">
        <v>2.1671866816699357</v>
      </c>
      <c r="F559" s="155">
        <v>803.14200000000017</v>
      </c>
      <c r="G559" s="155">
        <v>4087.1004000000016</v>
      </c>
      <c r="H559" s="155">
        <v>25.54437750000001</v>
      </c>
      <c r="I559" s="155">
        <v>115.8298003989816</v>
      </c>
      <c r="J559" s="155">
        <v>1600</v>
      </c>
      <c r="K559" s="155">
        <v>203050</v>
      </c>
      <c r="L559" s="155">
        <v>1269.0625</v>
      </c>
      <c r="M559" s="155">
        <v>266.22635868111138</v>
      </c>
      <c r="N559" s="156">
        <v>18</v>
      </c>
      <c r="O559" s="156">
        <v>456</v>
      </c>
      <c r="P559" s="156">
        <v>2.85</v>
      </c>
      <c r="Q559" s="156">
        <v>4.3972547181854011</v>
      </c>
      <c r="R559" s="158">
        <v>0.61712846347607053</v>
      </c>
      <c r="S559" s="158">
        <v>18</v>
      </c>
      <c r="T559" s="158">
        <v>483</v>
      </c>
      <c r="U559" s="158">
        <v>3.0187499999999998</v>
      </c>
      <c r="V559" s="158">
        <v>4.5078155400810518</v>
      </c>
      <c r="W559" s="158">
        <v>0.59445843828715361</v>
      </c>
      <c r="X559" s="158">
        <v>1.2115869017632241</v>
      </c>
      <c r="Y559" s="159">
        <v>29</v>
      </c>
      <c r="Z559" s="159">
        <v>78</v>
      </c>
      <c r="AA559" s="159">
        <v>53</v>
      </c>
      <c r="AB559" s="159">
        <v>90</v>
      </c>
      <c r="AC559" s="159">
        <v>70</v>
      </c>
      <c r="AD559" s="157">
        <v>19.850000000000001</v>
      </c>
    </row>
    <row r="560" spans="1:30" s="154" customFormat="1" ht="11.35">
      <c r="A560" s="152">
        <v>547</v>
      </c>
      <c r="B560" s="152">
        <v>12</v>
      </c>
      <c r="C560" s="152">
        <v>36</v>
      </c>
      <c r="D560" s="153">
        <v>0.22500000000000001</v>
      </c>
      <c r="E560" s="153">
        <v>1.2385323024253116</v>
      </c>
      <c r="F560" s="155">
        <v>267.71400000000006</v>
      </c>
      <c r="G560" s="155">
        <v>675.2342000000001</v>
      </c>
      <c r="H560" s="155">
        <v>4.220213750000001</v>
      </c>
      <c r="I560" s="155">
        <v>26.9825349656568</v>
      </c>
      <c r="J560" s="155">
        <v>1600</v>
      </c>
      <c r="K560" s="155">
        <v>201600</v>
      </c>
      <c r="L560" s="155">
        <v>1260</v>
      </c>
      <c r="M560" s="155">
        <v>270.84772579078037</v>
      </c>
      <c r="N560" s="156">
        <v>18</v>
      </c>
      <c r="O560" s="156">
        <v>534</v>
      </c>
      <c r="P560" s="156">
        <v>3.3374999999999999</v>
      </c>
      <c r="Q560" s="156">
        <v>4.7937164059977597</v>
      </c>
      <c r="R560" s="158">
        <v>0.57416267942583732</v>
      </c>
      <c r="S560" s="158">
        <v>18</v>
      </c>
      <c r="T560" s="158">
        <v>564</v>
      </c>
      <c r="U560" s="158">
        <v>3.5249999999999999</v>
      </c>
      <c r="V560" s="158">
        <v>4.9512719920867445</v>
      </c>
      <c r="W560" s="158">
        <v>0.55023923444976075</v>
      </c>
      <c r="X560" s="158">
        <v>1.1244019138755981</v>
      </c>
      <c r="Y560" s="159">
        <v>32</v>
      </c>
      <c r="Z560" s="159">
        <v>76</v>
      </c>
      <c r="AA560" s="159">
        <v>52</v>
      </c>
      <c r="AB560" s="159">
        <v>83</v>
      </c>
      <c r="AC560" s="159">
        <v>77</v>
      </c>
      <c r="AD560" s="157">
        <v>20.9</v>
      </c>
    </row>
    <row r="561" spans="1:30" s="154" customFormat="1" ht="11.35">
      <c r="A561" s="152">
        <v>548</v>
      </c>
      <c r="B561" s="152">
        <v>6</v>
      </c>
      <c r="C561" s="152">
        <v>84</v>
      </c>
      <c r="D561" s="153">
        <v>0.52500000000000002</v>
      </c>
      <c r="E561" s="153">
        <v>1.5252590253263945</v>
      </c>
      <c r="F561" s="155">
        <v>535.42800000000011</v>
      </c>
      <c r="G561" s="155">
        <v>2199.7167000000009</v>
      </c>
      <c r="H561" s="155">
        <v>13.748229375000005</v>
      </c>
      <c r="I561" s="155">
        <v>67.530533445325787</v>
      </c>
      <c r="J561" s="155">
        <v>1600</v>
      </c>
      <c r="K561" s="155">
        <v>209950</v>
      </c>
      <c r="L561" s="155">
        <v>1312.1875</v>
      </c>
      <c r="M561" s="155">
        <v>265.45006725850942</v>
      </c>
      <c r="N561" s="156">
        <v>18</v>
      </c>
      <c r="O561" s="156">
        <v>423</v>
      </c>
      <c r="P561" s="156">
        <v>2.6437499999999998</v>
      </c>
      <c r="Q561" s="156">
        <v>3.7523106088995855</v>
      </c>
      <c r="R561" s="158">
        <v>0.63846153846153841</v>
      </c>
      <c r="S561" s="158">
        <v>18</v>
      </c>
      <c r="T561" s="158">
        <v>456</v>
      </c>
      <c r="U561" s="158">
        <v>2.85</v>
      </c>
      <c r="V561" s="158">
        <v>4.2399715200182699</v>
      </c>
      <c r="W561" s="158">
        <v>0.61025641025641031</v>
      </c>
      <c r="X561" s="158">
        <v>1.2487179487179487</v>
      </c>
      <c r="Y561" s="159">
        <v>23</v>
      </c>
      <c r="Z561" s="159">
        <v>72</v>
      </c>
      <c r="AA561" s="159">
        <v>65</v>
      </c>
      <c r="AB561" s="159">
        <v>82</v>
      </c>
      <c r="AC561" s="159">
        <v>78</v>
      </c>
      <c r="AD561" s="157">
        <v>19.5</v>
      </c>
    </row>
    <row r="562" spans="1:30" s="154" customFormat="1" ht="11.35">
      <c r="A562" s="152">
        <v>549</v>
      </c>
      <c r="B562" s="152">
        <v>6</v>
      </c>
      <c r="C562" s="152">
        <v>69</v>
      </c>
      <c r="D562" s="153">
        <v>0.43125000000000002</v>
      </c>
      <c r="E562" s="153">
        <v>1.2964483413876513</v>
      </c>
      <c r="F562" s="155">
        <v>535.42800000000011</v>
      </c>
      <c r="G562" s="155">
        <v>2156.5850000000005</v>
      </c>
      <c r="H562" s="155">
        <v>13.478656250000004</v>
      </c>
      <c r="I562" s="155">
        <v>58.454634490498904</v>
      </c>
      <c r="J562" s="155">
        <v>1600</v>
      </c>
      <c r="K562" s="155">
        <v>203500</v>
      </c>
      <c r="L562" s="155">
        <v>1271.875</v>
      </c>
      <c r="M562" s="155">
        <v>270.66697842098722</v>
      </c>
      <c r="N562" s="156">
        <v>18</v>
      </c>
      <c r="O562" s="156">
        <v>468</v>
      </c>
      <c r="P562" s="156">
        <v>2.9249999999999998</v>
      </c>
      <c r="Q562" s="156">
        <v>4.2950168580950594</v>
      </c>
      <c r="R562" s="158">
        <v>0.60804020100502509</v>
      </c>
      <c r="S562" s="158">
        <v>18</v>
      </c>
      <c r="T562" s="158">
        <v>525</v>
      </c>
      <c r="U562" s="158">
        <v>3.28125</v>
      </c>
      <c r="V562" s="158">
        <v>5.1115504607904976</v>
      </c>
      <c r="W562" s="158">
        <v>0.56030150753768837</v>
      </c>
      <c r="X562" s="158">
        <v>1.1683417085427135</v>
      </c>
      <c r="Y562" s="159">
        <v>30</v>
      </c>
      <c r="Z562" s="159">
        <v>75</v>
      </c>
      <c r="AA562" s="159">
        <v>55</v>
      </c>
      <c r="AB562" s="159">
        <v>76</v>
      </c>
      <c r="AC562" s="159">
        <v>84</v>
      </c>
      <c r="AD562" s="157">
        <v>19.899999999999999</v>
      </c>
    </row>
    <row r="563" spans="1:30" s="154" customFormat="1" ht="11.35">
      <c r="A563" s="152">
        <v>550</v>
      </c>
      <c r="B563" s="152">
        <v>18</v>
      </c>
      <c r="C563" s="152">
        <v>147</v>
      </c>
      <c r="D563" s="153">
        <v>0.91874999999999996</v>
      </c>
      <c r="E563" s="153">
        <v>2.8943055673133635</v>
      </c>
      <c r="F563" s="155">
        <v>1070.8560000000002</v>
      </c>
      <c r="G563" s="155">
        <v>3954.7307000000014</v>
      </c>
      <c r="H563" s="155">
        <v>24.717066875000008</v>
      </c>
      <c r="I563" s="155">
        <v>118.57356807561386</v>
      </c>
      <c r="J563" s="155">
        <v>1600</v>
      </c>
      <c r="K563" s="155">
        <v>203700</v>
      </c>
      <c r="L563" s="155">
        <v>1273.125</v>
      </c>
      <c r="M563" s="155">
        <v>258.80029818302495</v>
      </c>
      <c r="N563" s="156">
        <v>18</v>
      </c>
      <c r="O563" s="156">
        <v>396</v>
      </c>
      <c r="P563" s="156">
        <v>2.4750000000000001</v>
      </c>
      <c r="Q563" s="156">
        <v>3.9888996922355648</v>
      </c>
      <c r="R563" s="158">
        <v>0.65979381443298968</v>
      </c>
      <c r="S563" s="158">
        <v>18</v>
      </c>
      <c r="T563" s="158">
        <v>504</v>
      </c>
      <c r="U563" s="158">
        <v>3.15</v>
      </c>
      <c r="V563" s="158">
        <v>4.610897673825626</v>
      </c>
      <c r="W563" s="158">
        <v>0.5670103092783505</v>
      </c>
      <c r="X563" s="158">
        <v>1.2268041237113403</v>
      </c>
      <c r="Y563" s="159">
        <v>26</v>
      </c>
      <c r="Z563" s="159">
        <v>82</v>
      </c>
      <c r="AA563" s="159">
        <v>52</v>
      </c>
      <c r="AB563" s="159">
        <v>75</v>
      </c>
      <c r="AC563" s="159">
        <v>85</v>
      </c>
      <c r="AD563" s="157">
        <v>19.399999999999999</v>
      </c>
    </row>
    <row r="564" spans="1:30" s="154" customFormat="1" ht="11.35">
      <c r="A564" s="152">
        <v>551</v>
      </c>
      <c r="B564" s="152">
        <v>9</v>
      </c>
      <c r="C564" s="152">
        <v>90</v>
      </c>
      <c r="D564" s="153">
        <v>0.5625</v>
      </c>
      <c r="E564" s="153">
        <v>1.7863475965917317</v>
      </c>
      <c r="F564" s="155">
        <v>803.14200000000017</v>
      </c>
      <c r="G564" s="155">
        <v>2671.1908000000008</v>
      </c>
      <c r="H564" s="155">
        <v>16.694942500000003</v>
      </c>
      <c r="I564" s="155">
        <v>82.435706246375361</v>
      </c>
      <c r="J564" s="155">
        <v>1600</v>
      </c>
      <c r="K564" s="155">
        <v>201250</v>
      </c>
      <c r="L564" s="155">
        <v>1257.8125</v>
      </c>
      <c r="M564" s="155">
        <v>272.74212455987424</v>
      </c>
      <c r="N564" s="156">
        <v>18</v>
      </c>
      <c r="O564" s="156">
        <v>480</v>
      </c>
      <c r="P564" s="156">
        <v>3</v>
      </c>
      <c r="Q564" s="156">
        <v>4.6500152160432728</v>
      </c>
      <c r="R564" s="158">
        <v>0.60784313725490191</v>
      </c>
      <c r="S564" s="158">
        <v>18</v>
      </c>
      <c r="T564" s="158">
        <v>558</v>
      </c>
      <c r="U564" s="158">
        <v>3.4874999999999998</v>
      </c>
      <c r="V564" s="158">
        <v>4.8745101350395998</v>
      </c>
      <c r="W564" s="158">
        <v>0.54411764705882348</v>
      </c>
      <c r="X564" s="158">
        <v>1.1519607843137254</v>
      </c>
      <c r="Y564" s="159">
        <v>33</v>
      </c>
      <c r="Z564" s="159">
        <v>75</v>
      </c>
      <c r="AA564" s="159">
        <v>52</v>
      </c>
      <c r="AB564" s="159">
        <v>73</v>
      </c>
      <c r="AC564" s="159">
        <v>87</v>
      </c>
      <c r="AD564" s="157">
        <v>20.399999999999999</v>
      </c>
    </row>
    <row r="565" spans="1:30" s="154" customFormat="1" ht="11.35">
      <c r="A565" s="152">
        <v>552</v>
      </c>
      <c r="B565" s="152">
        <v>15</v>
      </c>
      <c r="C565" s="152">
        <v>72</v>
      </c>
      <c r="D565" s="153">
        <v>0.45</v>
      </c>
      <c r="E565" s="153">
        <v>2.0795500238962257</v>
      </c>
      <c r="F565" s="155">
        <v>535.42800000000011</v>
      </c>
      <c r="G565" s="155">
        <v>1427.8080000000002</v>
      </c>
      <c r="H565" s="155">
        <v>8.9238000000000017</v>
      </c>
      <c r="I565" s="155">
        <v>52.988034801189571</v>
      </c>
      <c r="J565" s="155">
        <v>1600</v>
      </c>
      <c r="K565" s="155">
        <v>203400</v>
      </c>
      <c r="L565" s="155">
        <v>1271.25</v>
      </c>
      <c r="M565" s="155">
        <v>288.10539214171621</v>
      </c>
      <c r="N565" s="156">
        <v>18</v>
      </c>
      <c r="O565" s="156">
        <v>480</v>
      </c>
      <c r="P565" s="156">
        <v>3</v>
      </c>
      <c r="Q565" s="156">
        <v>4.3480639803662609</v>
      </c>
      <c r="R565" s="158">
        <v>0.61352657004830913</v>
      </c>
      <c r="S565" s="158">
        <v>18</v>
      </c>
      <c r="T565" s="158">
        <v>579</v>
      </c>
      <c r="U565" s="158">
        <v>3.6187499999999999</v>
      </c>
      <c r="V565" s="158">
        <v>4.9231475780715428</v>
      </c>
      <c r="W565" s="158">
        <v>0.53381642512077287</v>
      </c>
      <c r="X565" s="158">
        <v>1.1473429951690819</v>
      </c>
      <c r="Y565" s="159">
        <v>36</v>
      </c>
      <c r="Z565" s="159">
        <v>64</v>
      </c>
      <c r="AA565" s="159">
        <v>60</v>
      </c>
      <c r="AB565" s="159">
        <v>79</v>
      </c>
      <c r="AC565" s="159">
        <v>81</v>
      </c>
      <c r="AD565" s="157">
        <v>20.7</v>
      </c>
    </row>
    <row r="566" spans="1:30" s="154" customFormat="1" ht="11.35">
      <c r="A566" s="152">
        <v>553</v>
      </c>
      <c r="B566" s="152">
        <v>12</v>
      </c>
      <c r="C566" s="152">
        <v>96</v>
      </c>
      <c r="D566" s="153">
        <v>0.6</v>
      </c>
      <c r="E566" s="153">
        <v>1.9561224640445247</v>
      </c>
      <c r="F566" s="155">
        <v>267.71400000000006</v>
      </c>
      <c r="G566" s="155">
        <v>1411.4477000000006</v>
      </c>
      <c r="H566" s="155">
        <v>8.8215481250000032</v>
      </c>
      <c r="I566" s="155">
        <v>37.397256518997089</v>
      </c>
      <c r="J566" s="155">
        <v>1600</v>
      </c>
      <c r="K566" s="155">
        <v>205350</v>
      </c>
      <c r="L566" s="155">
        <v>1283.4375</v>
      </c>
      <c r="M566" s="155">
        <v>266.74852566302258</v>
      </c>
      <c r="N566" s="156">
        <v>18</v>
      </c>
      <c r="O566" s="156">
        <v>471</v>
      </c>
      <c r="P566" s="156">
        <v>2.9437500000000001</v>
      </c>
      <c r="Q566" s="156">
        <v>4.4569878355272339</v>
      </c>
      <c r="R566" s="158">
        <v>0.59948979591836737</v>
      </c>
      <c r="S566" s="158">
        <v>18</v>
      </c>
      <c r="T566" s="158">
        <v>465</v>
      </c>
      <c r="U566" s="158">
        <v>2.90625</v>
      </c>
      <c r="V566" s="158">
        <v>4.3274709377396325</v>
      </c>
      <c r="W566" s="158">
        <v>0.60459183673469385</v>
      </c>
      <c r="X566" s="158">
        <v>1.2040816326530612</v>
      </c>
      <c r="Y566" s="159">
        <v>27</v>
      </c>
      <c r="Z566" s="159">
        <v>76</v>
      </c>
      <c r="AA566" s="159">
        <v>57</v>
      </c>
      <c r="AB566" s="159">
        <v>84</v>
      </c>
      <c r="AC566" s="159">
        <v>76</v>
      </c>
      <c r="AD566" s="157">
        <v>19.600000000000001</v>
      </c>
    </row>
    <row r="567" spans="1:30" s="154" customFormat="1" ht="11.35">
      <c r="A567" s="152">
        <v>554</v>
      </c>
      <c r="B567" s="152">
        <v>12</v>
      </c>
      <c r="C567" s="152">
        <v>111</v>
      </c>
      <c r="D567" s="153">
        <v>0.69374999999999998</v>
      </c>
      <c r="E567" s="153">
        <v>2.1602378013752483</v>
      </c>
      <c r="F567" s="155">
        <v>803.14200000000017</v>
      </c>
      <c r="G567" s="155">
        <v>3173.8982000000015</v>
      </c>
      <c r="H567" s="155">
        <v>19.83686375000001</v>
      </c>
      <c r="I567" s="155">
        <v>101.31656536552576</v>
      </c>
      <c r="J567" s="155">
        <v>1600</v>
      </c>
      <c r="K567" s="155">
        <v>200650</v>
      </c>
      <c r="L567" s="155">
        <v>1254.0625</v>
      </c>
      <c r="M567" s="155">
        <v>282.67432841239088</v>
      </c>
      <c r="N567" s="156">
        <v>18</v>
      </c>
      <c r="O567" s="156">
        <v>480</v>
      </c>
      <c r="P567" s="156">
        <v>3</v>
      </c>
      <c r="Q567" s="156">
        <v>4.4889802178475255</v>
      </c>
      <c r="R567" s="158">
        <v>0.59287531806615779</v>
      </c>
      <c r="S567" s="158">
        <v>15</v>
      </c>
      <c r="T567" s="158">
        <v>492</v>
      </c>
      <c r="U567" s="158">
        <v>3.0750000000000002</v>
      </c>
      <c r="V567" s="158">
        <v>4.5881307082761289</v>
      </c>
      <c r="W567" s="158">
        <v>0.58269720101781175</v>
      </c>
      <c r="X567" s="158">
        <v>1.1755725190839694</v>
      </c>
      <c r="Y567" s="159">
        <v>37</v>
      </c>
      <c r="Z567" s="159">
        <v>69</v>
      </c>
      <c r="AA567" s="159">
        <v>54</v>
      </c>
      <c r="AB567" s="159">
        <v>80</v>
      </c>
      <c r="AC567" s="159">
        <v>80</v>
      </c>
      <c r="AD567" s="157">
        <v>19.649999999999999</v>
      </c>
    </row>
    <row r="568" spans="1:30" s="154" customFormat="1" ht="11.35">
      <c r="A568" s="152">
        <v>555</v>
      </c>
      <c r="B568" s="152">
        <v>9</v>
      </c>
      <c r="C568" s="152">
        <v>36</v>
      </c>
      <c r="D568" s="153">
        <v>0.22500000000000001</v>
      </c>
      <c r="E568" s="153">
        <v>1.1434802883352737</v>
      </c>
      <c r="F568" s="155">
        <v>130.88240000000002</v>
      </c>
      <c r="G568" s="155">
        <v>368.85040000000009</v>
      </c>
      <c r="H568" s="155">
        <v>2.3053150000000007</v>
      </c>
      <c r="I568" s="155">
        <v>14.173515962398936</v>
      </c>
      <c r="J568" s="155">
        <v>1600</v>
      </c>
      <c r="K568" s="155">
        <v>203350</v>
      </c>
      <c r="L568" s="155">
        <v>1270.9375</v>
      </c>
      <c r="M568" s="155">
        <v>260.89299205208022</v>
      </c>
      <c r="N568" s="156">
        <v>15</v>
      </c>
      <c r="O568" s="156">
        <v>543</v>
      </c>
      <c r="P568" s="156">
        <v>3.3937499999999998</v>
      </c>
      <c r="Q568" s="156">
        <v>4.465235209000542</v>
      </c>
      <c r="R568" s="158">
        <v>0.57411764705882351</v>
      </c>
      <c r="S568" s="158">
        <v>18</v>
      </c>
      <c r="T568" s="158">
        <v>582</v>
      </c>
      <c r="U568" s="158">
        <v>3.6375000000000002</v>
      </c>
      <c r="V568" s="158">
        <v>4.8336965814487609</v>
      </c>
      <c r="W568" s="158">
        <v>0.54352941176470593</v>
      </c>
      <c r="X568" s="158">
        <v>1.1176470588235294</v>
      </c>
      <c r="Y568" s="159">
        <v>27</v>
      </c>
      <c r="Z568" s="159">
        <v>81</v>
      </c>
      <c r="AA568" s="159">
        <v>52</v>
      </c>
      <c r="AB568" s="159">
        <v>82</v>
      </c>
      <c r="AC568" s="159">
        <v>78</v>
      </c>
      <c r="AD568" s="157">
        <v>21.25</v>
      </c>
    </row>
    <row r="569" spans="1:30" s="154" customFormat="1" ht="11.35">
      <c r="A569" s="152">
        <v>556</v>
      </c>
      <c r="B569" s="152">
        <v>6</v>
      </c>
      <c r="C569" s="152">
        <v>60</v>
      </c>
      <c r="D569" s="153">
        <v>0.375</v>
      </c>
      <c r="E569" s="153">
        <v>1.1031686779796968</v>
      </c>
      <c r="F569" s="155">
        <v>267.71400000000006</v>
      </c>
      <c r="G569" s="155">
        <v>1145.2210000000002</v>
      </c>
      <c r="H569" s="155">
        <v>7.1576312500000014</v>
      </c>
      <c r="I569" s="155">
        <v>33.344850320427625</v>
      </c>
      <c r="J569" s="155">
        <v>1600</v>
      </c>
      <c r="K569" s="155">
        <v>202100</v>
      </c>
      <c r="L569" s="155">
        <v>1263.125</v>
      </c>
      <c r="M569" s="155">
        <v>278.44398621467747</v>
      </c>
      <c r="N569" s="156">
        <v>18</v>
      </c>
      <c r="O569" s="156">
        <v>462</v>
      </c>
      <c r="P569" s="156">
        <v>2.8875000000000002</v>
      </c>
      <c r="Q569" s="156">
        <v>4.4875614254481029</v>
      </c>
      <c r="R569" s="158">
        <v>0.61881188118811881</v>
      </c>
      <c r="S569" s="158">
        <v>18</v>
      </c>
      <c r="T569" s="158">
        <v>549</v>
      </c>
      <c r="U569" s="158">
        <v>3.4312499999999999</v>
      </c>
      <c r="V569" s="158">
        <v>4.9888200480372227</v>
      </c>
      <c r="W569" s="158">
        <v>0.54702970297029696</v>
      </c>
      <c r="X569" s="158">
        <v>1.1658415841584158</v>
      </c>
      <c r="Y569" s="159">
        <v>34</v>
      </c>
      <c r="Z569" s="159">
        <v>71</v>
      </c>
      <c r="AA569" s="159">
        <v>55</v>
      </c>
      <c r="AB569" s="159">
        <v>85</v>
      </c>
      <c r="AC569" s="159">
        <v>75</v>
      </c>
      <c r="AD569" s="157">
        <v>20.2</v>
      </c>
    </row>
    <row r="570" spans="1:30" s="154" customFormat="1" ht="11.35">
      <c r="A570" s="152">
        <v>557</v>
      </c>
      <c r="B570" s="152">
        <v>12</v>
      </c>
      <c r="C570" s="152">
        <v>102</v>
      </c>
      <c r="D570" s="153">
        <v>0.63749999999999996</v>
      </c>
      <c r="E570" s="153">
        <v>2.1382632698806652</v>
      </c>
      <c r="F570" s="155">
        <v>535.42800000000011</v>
      </c>
      <c r="G570" s="155">
        <v>2431.7355000000002</v>
      </c>
      <c r="H570" s="155">
        <v>15.198346875000002</v>
      </c>
      <c r="I570" s="155">
        <v>68.097972793981199</v>
      </c>
      <c r="J570" s="155">
        <v>1600</v>
      </c>
      <c r="K570" s="155">
        <v>201800</v>
      </c>
      <c r="L570" s="155">
        <v>1261.25</v>
      </c>
      <c r="M570" s="155">
        <v>283.39529474174589</v>
      </c>
      <c r="N570" s="156">
        <v>18</v>
      </c>
      <c r="O570" s="156">
        <v>513</v>
      </c>
      <c r="P570" s="156">
        <v>3.2062499999999998</v>
      </c>
      <c r="Q570" s="156">
        <v>4.6025654249088124</v>
      </c>
      <c r="R570" s="158">
        <v>0.58292682926829265</v>
      </c>
      <c r="S570" s="158">
        <v>24</v>
      </c>
      <c r="T570" s="158">
        <v>570</v>
      </c>
      <c r="U570" s="158">
        <v>3.5625</v>
      </c>
      <c r="V570" s="158">
        <v>5.214502635520387</v>
      </c>
      <c r="W570" s="158">
        <v>0.53658536585365857</v>
      </c>
      <c r="X570" s="158">
        <v>1.1195121951219513</v>
      </c>
      <c r="Y570" s="159">
        <v>36</v>
      </c>
      <c r="Z570" s="159">
        <v>68</v>
      </c>
      <c r="AA570" s="159">
        <v>56</v>
      </c>
      <c r="AB570" s="159">
        <v>89</v>
      </c>
      <c r="AC570" s="159">
        <v>71</v>
      </c>
      <c r="AD570" s="157">
        <v>20.5</v>
      </c>
    </row>
    <row r="571" spans="1:30" s="154" customFormat="1" ht="11.35">
      <c r="A571" s="152">
        <v>558</v>
      </c>
      <c r="B571" s="152">
        <v>9</v>
      </c>
      <c r="C571" s="152">
        <v>42</v>
      </c>
      <c r="D571" s="153">
        <v>0.26250000000000001</v>
      </c>
      <c r="E571" s="153">
        <v>1.1354078313083042</v>
      </c>
      <c r="F571" s="155">
        <v>535.42800000000011</v>
      </c>
      <c r="G571" s="155">
        <v>1238.9209000000001</v>
      </c>
      <c r="H571" s="155">
        <v>7.7432556250000006</v>
      </c>
      <c r="I571" s="155">
        <v>48.715180658965963</v>
      </c>
      <c r="J571" s="155">
        <v>1600</v>
      </c>
      <c r="K571" s="155">
        <v>202100</v>
      </c>
      <c r="L571" s="155">
        <v>1263.125</v>
      </c>
      <c r="M571" s="155">
        <v>278.44398621467747</v>
      </c>
      <c r="N571" s="156">
        <v>18</v>
      </c>
      <c r="O571" s="156">
        <v>558</v>
      </c>
      <c r="P571" s="156">
        <v>3.4874999999999998</v>
      </c>
      <c r="Q571" s="156">
        <v>4.9779229585372331</v>
      </c>
      <c r="R571" s="158">
        <v>0.5623529411764705</v>
      </c>
      <c r="S571" s="158">
        <v>21</v>
      </c>
      <c r="T571" s="158">
        <v>618</v>
      </c>
      <c r="U571" s="158">
        <v>3.8624999999999998</v>
      </c>
      <c r="V571" s="158">
        <v>5.2166731970943916</v>
      </c>
      <c r="W571" s="158">
        <v>0.51529411764705879</v>
      </c>
      <c r="X571" s="158">
        <v>1.0776470588235294</v>
      </c>
      <c r="Y571" s="159">
        <v>34</v>
      </c>
      <c r="Z571" s="159">
        <v>71</v>
      </c>
      <c r="AA571" s="159">
        <v>55</v>
      </c>
      <c r="AB571" s="159">
        <v>80</v>
      </c>
      <c r="AC571" s="159">
        <v>80</v>
      </c>
      <c r="AD571" s="157">
        <v>21.25</v>
      </c>
    </row>
    <row r="572" spans="1:30" s="154" customFormat="1" ht="11.35">
      <c r="A572" s="152">
        <v>559</v>
      </c>
      <c r="B572" s="152">
        <v>3</v>
      </c>
      <c r="C572" s="152">
        <v>27</v>
      </c>
      <c r="D572" s="153">
        <v>0.16875000000000001</v>
      </c>
      <c r="E572" s="153">
        <v>0.69338178652658045</v>
      </c>
      <c r="F572" s="155">
        <v>267.71400000000006</v>
      </c>
      <c r="G572" s="155">
        <v>603.84379999999999</v>
      </c>
      <c r="H572" s="155">
        <v>3.77402375</v>
      </c>
      <c r="I572" s="155">
        <v>23.440363359477566</v>
      </c>
      <c r="J572" s="155">
        <v>1600</v>
      </c>
      <c r="K572" s="155">
        <v>202300</v>
      </c>
      <c r="L572" s="155">
        <v>1264.375</v>
      </c>
      <c r="M572" s="155">
        <v>266.96450544934117</v>
      </c>
      <c r="N572" s="156">
        <v>18</v>
      </c>
      <c r="O572" s="156">
        <v>516</v>
      </c>
      <c r="P572" s="156">
        <v>3.2250000000000001</v>
      </c>
      <c r="Q572" s="156">
        <v>4.7050755412699381</v>
      </c>
      <c r="R572" s="158">
        <v>0.59433962264150941</v>
      </c>
      <c r="S572" s="158">
        <v>18</v>
      </c>
      <c r="T572" s="158">
        <v>633</v>
      </c>
      <c r="U572" s="158">
        <v>3.9562499999999998</v>
      </c>
      <c r="V572" s="158">
        <v>5.1947565181651072</v>
      </c>
      <c r="W572" s="158">
        <v>0.50235849056603765</v>
      </c>
      <c r="X572" s="158">
        <v>1.0966981132075471</v>
      </c>
      <c r="Y572" s="159">
        <v>30</v>
      </c>
      <c r="Z572" s="159">
        <v>78</v>
      </c>
      <c r="AA572" s="159">
        <v>52</v>
      </c>
      <c r="AB572" s="159">
        <v>79</v>
      </c>
      <c r="AC572" s="159">
        <v>81</v>
      </c>
      <c r="AD572" s="157">
        <v>21.2</v>
      </c>
    </row>
    <row r="573" spans="1:30" s="154" customFormat="1" ht="11.35">
      <c r="A573" s="152">
        <v>560</v>
      </c>
      <c r="B573" s="152">
        <v>6</v>
      </c>
      <c r="C573" s="152">
        <v>15</v>
      </c>
      <c r="D573" s="153">
        <v>9.375E-2</v>
      </c>
      <c r="E573" s="153">
        <v>0.62240025343158245</v>
      </c>
      <c r="F573" s="155">
        <v>267.71400000000006</v>
      </c>
      <c r="G573" s="155">
        <v>425.3678000000001</v>
      </c>
      <c r="H573" s="155">
        <v>2.6585487500000005</v>
      </c>
      <c r="I573" s="155">
        <v>22.301321468928737</v>
      </c>
      <c r="J573" s="155">
        <v>1600</v>
      </c>
      <c r="K573" s="155">
        <v>204400</v>
      </c>
      <c r="L573" s="155">
        <v>1277.5</v>
      </c>
      <c r="M573" s="155">
        <v>279.2510198288839</v>
      </c>
      <c r="N573" s="156">
        <v>18</v>
      </c>
      <c r="O573" s="156">
        <v>537</v>
      </c>
      <c r="P573" s="156">
        <v>3.3562500000000002</v>
      </c>
      <c r="Q573" s="156">
        <v>4.7389021298425664</v>
      </c>
      <c r="R573" s="158">
        <v>0.57882352941176474</v>
      </c>
      <c r="S573" s="158">
        <v>18</v>
      </c>
      <c r="T573" s="158">
        <v>582</v>
      </c>
      <c r="U573" s="158">
        <v>3.6375000000000002</v>
      </c>
      <c r="V573" s="158">
        <v>4.994950280221695</v>
      </c>
      <c r="W573" s="158">
        <v>0.54352941176470593</v>
      </c>
      <c r="X573" s="158">
        <v>1.1223529411764708</v>
      </c>
      <c r="Y573" s="159">
        <v>32</v>
      </c>
      <c r="Z573" s="159">
        <v>69</v>
      </c>
      <c r="AA573" s="159">
        <v>59</v>
      </c>
      <c r="AB573" s="159">
        <v>85</v>
      </c>
      <c r="AC573" s="159">
        <v>75</v>
      </c>
      <c r="AD573" s="157">
        <v>21.25</v>
      </c>
    </row>
    <row r="574" spans="1:30" s="154" customFormat="1" ht="11.35">
      <c r="A574" s="152">
        <v>561</v>
      </c>
      <c r="B574" s="152">
        <v>15</v>
      </c>
      <c r="C574" s="152">
        <v>81</v>
      </c>
      <c r="D574" s="153">
        <v>0.50624999999999998</v>
      </c>
      <c r="E574" s="153">
        <v>2.0527535579828675</v>
      </c>
      <c r="F574" s="155">
        <v>267.71400000000006</v>
      </c>
      <c r="G574" s="155">
        <v>1057.4703000000002</v>
      </c>
      <c r="H574" s="155">
        <v>6.6091893750000015</v>
      </c>
      <c r="I574" s="155">
        <v>31.921591958056844</v>
      </c>
      <c r="J574" s="155">
        <v>1600</v>
      </c>
      <c r="K574" s="155">
        <v>204000</v>
      </c>
      <c r="L574" s="155">
        <v>1275</v>
      </c>
      <c r="M574" s="155">
        <v>278.1339435704275</v>
      </c>
      <c r="N574" s="156">
        <v>15</v>
      </c>
      <c r="O574" s="156">
        <v>543</v>
      </c>
      <c r="P574" s="156">
        <v>3.3937499999999998</v>
      </c>
      <c r="Q574" s="156">
        <v>4.6636515978806878</v>
      </c>
      <c r="R574" s="158">
        <v>0.56801909307875886</v>
      </c>
      <c r="S574" s="158">
        <v>15</v>
      </c>
      <c r="T574" s="158">
        <v>582</v>
      </c>
      <c r="U574" s="158">
        <v>3.6375000000000002</v>
      </c>
      <c r="V574" s="158">
        <v>4.9608371934964124</v>
      </c>
      <c r="W574" s="158">
        <v>0.53699284009546544</v>
      </c>
      <c r="X574" s="158">
        <v>1.1050119331742243</v>
      </c>
      <c r="Y574" s="159">
        <v>32</v>
      </c>
      <c r="Z574" s="159">
        <v>70</v>
      </c>
      <c r="AA574" s="159">
        <v>58</v>
      </c>
      <c r="AB574" s="159">
        <v>86</v>
      </c>
      <c r="AC574" s="159">
        <v>74</v>
      </c>
      <c r="AD574" s="157">
        <v>20.95</v>
      </c>
    </row>
    <row r="575" spans="1:30" s="154" customFormat="1" ht="11.35">
      <c r="A575" s="152">
        <v>562</v>
      </c>
      <c r="B575" s="152">
        <v>6</v>
      </c>
      <c r="C575" s="152">
        <v>42</v>
      </c>
      <c r="D575" s="153">
        <v>0.26250000000000001</v>
      </c>
      <c r="E575" s="153">
        <v>1.0308908036531337</v>
      </c>
      <c r="F575" s="155">
        <v>267.71400000000006</v>
      </c>
      <c r="G575" s="155">
        <v>1218.0987000000002</v>
      </c>
      <c r="H575" s="155">
        <v>7.6131168750000011</v>
      </c>
      <c r="I575" s="155">
        <v>38.745412116859868</v>
      </c>
      <c r="J575" s="155">
        <v>1600</v>
      </c>
      <c r="K575" s="155">
        <v>205450</v>
      </c>
      <c r="L575" s="155">
        <v>1284.0625</v>
      </c>
      <c r="M575" s="155">
        <v>296.32825771558595</v>
      </c>
      <c r="N575" s="156">
        <v>15</v>
      </c>
      <c r="O575" s="156">
        <v>471</v>
      </c>
      <c r="P575" s="156">
        <v>2.9437500000000001</v>
      </c>
      <c r="Q575" s="156">
        <v>4.1953056649833647</v>
      </c>
      <c r="R575" s="158">
        <v>0.60847880299251877</v>
      </c>
      <c r="S575" s="158">
        <v>18</v>
      </c>
      <c r="T575" s="158">
        <v>522</v>
      </c>
      <c r="U575" s="158">
        <v>3.2625000000000002</v>
      </c>
      <c r="V575" s="158">
        <v>4.5935249752355984</v>
      </c>
      <c r="W575" s="158">
        <v>0.56608478802992523</v>
      </c>
      <c r="X575" s="158">
        <v>1.1745635910224439</v>
      </c>
      <c r="Y575" s="159">
        <v>37</v>
      </c>
      <c r="Z575" s="159">
        <v>57</v>
      </c>
      <c r="AA575" s="159">
        <v>66</v>
      </c>
      <c r="AB575" s="159">
        <v>77</v>
      </c>
      <c r="AC575" s="159">
        <v>83</v>
      </c>
      <c r="AD575" s="157">
        <v>20.05</v>
      </c>
    </row>
    <row r="576" spans="1:30" s="154" customFormat="1" ht="11.35">
      <c r="A576" s="152">
        <v>563</v>
      </c>
      <c r="B576" s="152">
        <v>15</v>
      </c>
      <c r="C576" s="152">
        <v>120</v>
      </c>
      <c r="D576" s="153">
        <v>0.75</v>
      </c>
      <c r="E576" s="153">
        <v>2.3791547571544323</v>
      </c>
      <c r="F576" s="155">
        <v>1070.8560000000002</v>
      </c>
      <c r="G576" s="155">
        <v>3797.0769000000005</v>
      </c>
      <c r="H576" s="155">
        <v>23.731730625000004</v>
      </c>
      <c r="I576" s="155">
        <v>109.81309436764982</v>
      </c>
      <c r="J576" s="155">
        <v>1600</v>
      </c>
      <c r="K576" s="155">
        <v>197500</v>
      </c>
      <c r="L576" s="155">
        <v>1234.375</v>
      </c>
      <c r="M576" s="155">
        <v>274.56011129984108</v>
      </c>
      <c r="N576" s="156">
        <v>18</v>
      </c>
      <c r="O576" s="156">
        <v>393</v>
      </c>
      <c r="P576" s="156">
        <v>2.4562499999999998</v>
      </c>
      <c r="Q576" s="156">
        <v>4.3333529873768128</v>
      </c>
      <c r="R576" s="158">
        <v>0.66323907455012854</v>
      </c>
      <c r="S576" s="158">
        <v>15</v>
      </c>
      <c r="T576" s="158">
        <v>498</v>
      </c>
      <c r="U576" s="158">
        <v>3.1124999999999998</v>
      </c>
      <c r="V576" s="158">
        <v>4.6119717062085197</v>
      </c>
      <c r="W576" s="158">
        <v>0.57326478149100257</v>
      </c>
      <c r="X576" s="158">
        <v>1.2365038560411312</v>
      </c>
      <c r="Y576" s="159">
        <v>38</v>
      </c>
      <c r="Z576" s="159">
        <v>75</v>
      </c>
      <c r="AA576" s="159">
        <v>47</v>
      </c>
      <c r="AB576" s="159">
        <v>80</v>
      </c>
      <c r="AC576" s="159">
        <v>80</v>
      </c>
      <c r="AD576" s="157">
        <v>19.45</v>
      </c>
    </row>
    <row r="577" spans="1:30" s="154" customFormat="1" ht="11.35">
      <c r="A577" s="152">
        <v>564</v>
      </c>
      <c r="B577" s="152">
        <v>9</v>
      </c>
      <c r="C577" s="152">
        <v>57</v>
      </c>
      <c r="D577" s="153">
        <v>0.35625000000000001</v>
      </c>
      <c r="E577" s="153">
        <v>1.2755409507268405</v>
      </c>
      <c r="F577" s="155">
        <v>535.42800000000011</v>
      </c>
      <c r="G577" s="155">
        <v>2159.5596000000005</v>
      </c>
      <c r="H577" s="155">
        <v>13.497247500000004</v>
      </c>
      <c r="I577" s="155">
        <v>61.168608948993089</v>
      </c>
      <c r="J577" s="155">
        <v>1600</v>
      </c>
      <c r="K577" s="155">
        <v>208200</v>
      </c>
      <c r="L577" s="155">
        <v>1301.25</v>
      </c>
      <c r="M577" s="155">
        <v>276.88462279372368</v>
      </c>
      <c r="N577" s="156">
        <v>18</v>
      </c>
      <c r="O577" s="156">
        <v>462</v>
      </c>
      <c r="P577" s="156">
        <v>2.8875000000000002</v>
      </c>
      <c r="Q577" s="156">
        <v>4.4875614254481029</v>
      </c>
      <c r="R577" s="158">
        <v>0.61012658227848104</v>
      </c>
      <c r="S577" s="158">
        <v>18</v>
      </c>
      <c r="T577" s="158">
        <v>513</v>
      </c>
      <c r="U577" s="158">
        <v>3.2062499999999998</v>
      </c>
      <c r="V577" s="158">
        <v>4.5902506405855688</v>
      </c>
      <c r="W577" s="158">
        <v>0.56708860759493662</v>
      </c>
      <c r="X577" s="158">
        <v>1.1772151898734178</v>
      </c>
      <c r="Y577" s="159">
        <v>28</v>
      </c>
      <c r="Z577" s="159">
        <v>67</v>
      </c>
      <c r="AA577" s="159">
        <v>65</v>
      </c>
      <c r="AB577" s="159">
        <v>82</v>
      </c>
      <c r="AC577" s="159">
        <v>78</v>
      </c>
      <c r="AD577" s="157">
        <v>19.75</v>
      </c>
    </row>
    <row r="578" spans="1:30" s="154" customFormat="1" ht="11.35">
      <c r="A578" s="152">
        <v>565</v>
      </c>
      <c r="B578" s="152">
        <v>3</v>
      </c>
      <c r="C578" s="152">
        <v>3</v>
      </c>
      <c r="D578" s="153">
        <v>1.8749999999999999E-2</v>
      </c>
      <c r="E578" s="153">
        <v>0.23717082451262844</v>
      </c>
      <c r="F578" s="155">
        <v>65.441200000000009</v>
      </c>
      <c r="G578" s="155">
        <v>65.441200000000009</v>
      </c>
      <c r="H578" s="155">
        <v>0.40900750000000008</v>
      </c>
      <c r="I578" s="155">
        <v>5.1735811203652746</v>
      </c>
      <c r="J578" s="155">
        <v>1600</v>
      </c>
      <c r="K578" s="155">
        <v>198750</v>
      </c>
      <c r="L578" s="155">
        <v>1242.1875</v>
      </c>
      <c r="M578" s="155">
        <v>282.09385983164714</v>
      </c>
      <c r="N578" s="156">
        <v>18</v>
      </c>
      <c r="O578" s="156">
        <v>579</v>
      </c>
      <c r="P578" s="156">
        <v>3.6187499999999999</v>
      </c>
      <c r="Q578" s="156">
        <v>4.6996211208187075</v>
      </c>
      <c r="R578" s="158">
        <v>0.55220417633410668</v>
      </c>
      <c r="S578" s="158">
        <v>15</v>
      </c>
      <c r="T578" s="158">
        <v>612</v>
      </c>
      <c r="U578" s="158">
        <v>3.8250000000000002</v>
      </c>
      <c r="V578" s="158">
        <v>5.0239051186810277</v>
      </c>
      <c r="W578" s="158">
        <v>0.52668213457076574</v>
      </c>
      <c r="X578" s="158">
        <v>1.0788863109048723</v>
      </c>
      <c r="Y578" s="159">
        <v>39</v>
      </c>
      <c r="Z578" s="159">
        <v>70</v>
      </c>
      <c r="AA578" s="159">
        <v>51</v>
      </c>
      <c r="AB578" s="159">
        <v>86</v>
      </c>
      <c r="AC578" s="159">
        <v>74</v>
      </c>
      <c r="AD578" s="157">
        <v>21.55</v>
      </c>
    </row>
    <row r="579" spans="1:30" s="154" customFormat="1" ht="11.35">
      <c r="A579" s="152">
        <v>566</v>
      </c>
      <c r="B579" s="152">
        <v>9</v>
      </c>
      <c r="C579" s="152">
        <v>87</v>
      </c>
      <c r="D579" s="153">
        <v>0.54374999999999996</v>
      </c>
      <c r="E579" s="153">
        <v>1.6439210489236822</v>
      </c>
      <c r="F579" s="155">
        <v>535.42800000000011</v>
      </c>
      <c r="G579" s="155">
        <v>2900.2350000000001</v>
      </c>
      <c r="H579" s="155">
        <v>18.126468750000001</v>
      </c>
      <c r="I579" s="155">
        <v>81.298350255605868</v>
      </c>
      <c r="J579" s="155">
        <v>1600</v>
      </c>
      <c r="K579" s="155">
        <v>208050</v>
      </c>
      <c r="L579" s="155">
        <v>1300.3125</v>
      </c>
      <c r="M579" s="155">
        <v>267.44169264021673</v>
      </c>
      <c r="N579" s="156">
        <v>15</v>
      </c>
      <c r="O579" s="156">
        <v>414</v>
      </c>
      <c r="P579" s="156">
        <v>2.5874999999999999</v>
      </c>
      <c r="Q579" s="156">
        <v>4.0021810091734586</v>
      </c>
      <c r="R579" s="158">
        <v>0.64795918367346939</v>
      </c>
      <c r="S579" s="158">
        <v>18</v>
      </c>
      <c r="T579" s="158">
        <v>459</v>
      </c>
      <c r="U579" s="158">
        <v>2.8687499999999999</v>
      </c>
      <c r="V579" s="158">
        <v>4.3133869063386356</v>
      </c>
      <c r="W579" s="158">
        <v>0.60969387755102045</v>
      </c>
      <c r="X579" s="158">
        <v>1.2576530612244898</v>
      </c>
      <c r="Y579" s="159">
        <v>25</v>
      </c>
      <c r="Z579" s="159">
        <v>73</v>
      </c>
      <c r="AA579" s="159">
        <v>62</v>
      </c>
      <c r="AB579" s="159">
        <v>77</v>
      </c>
      <c r="AC579" s="159">
        <v>83</v>
      </c>
      <c r="AD579" s="157">
        <v>19.600000000000001</v>
      </c>
    </row>
    <row r="580" spans="1:30" s="154" customFormat="1" ht="11.35">
      <c r="A580" s="152">
        <v>567</v>
      </c>
      <c r="B580" s="152">
        <v>9</v>
      </c>
      <c r="C580" s="152">
        <v>36</v>
      </c>
      <c r="D580" s="153">
        <v>0.22500000000000001</v>
      </c>
      <c r="E580" s="153">
        <v>1.1434802883352737</v>
      </c>
      <c r="F580" s="155">
        <v>535.42800000000011</v>
      </c>
      <c r="G580" s="155">
        <v>1491.7619000000004</v>
      </c>
      <c r="H580" s="155">
        <v>9.323511875000003</v>
      </c>
      <c r="I580" s="155">
        <v>63.507089357606503</v>
      </c>
      <c r="J580" s="155">
        <v>1600</v>
      </c>
      <c r="K580" s="155">
        <v>204500</v>
      </c>
      <c r="L580" s="155">
        <v>1278.125</v>
      </c>
      <c r="M580" s="155">
        <v>285.37118606558369</v>
      </c>
      <c r="N580" s="156">
        <v>18</v>
      </c>
      <c r="O580" s="156">
        <v>546</v>
      </c>
      <c r="P580" s="156">
        <v>3.4125000000000001</v>
      </c>
      <c r="Q580" s="156">
        <v>4.7522090196073803</v>
      </c>
      <c r="R580" s="158">
        <v>0.57772621809744784</v>
      </c>
      <c r="S580" s="158">
        <v>18</v>
      </c>
      <c r="T580" s="158">
        <v>615</v>
      </c>
      <c r="U580" s="158">
        <v>3.84375</v>
      </c>
      <c r="V580" s="158">
        <v>5.1046247066974884</v>
      </c>
      <c r="W580" s="158">
        <v>0.52436194895591648</v>
      </c>
      <c r="X580" s="158">
        <v>1.1020881670533642</v>
      </c>
      <c r="Y580" s="159">
        <v>34</v>
      </c>
      <c r="Z580" s="159">
        <v>65</v>
      </c>
      <c r="AA580" s="159">
        <v>61</v>
      </c>
      <c r="AB580" s="159">
        <v>83</v>
      </c>
      <c r="AC580" s="159">
        <v>77</v>
      </c>
      <c r="AD580" s="157">
        <v>21.55</v>
      </c>
    </row>
    <row r="581" spans="1:30" s="154" customFormat="1" ht="11.35">
      <c r="A581" s="152">
        <v>568</v>
      </c>
      <c r="B581" s="152">
        <v>12</v>
      </c>
      <c r="C581" s="152">
        <v>75</v>
      </c>
      <c r="D581" s="153">
        <v>0.46875</v>
      </c>
      <c r="E581" s="153">
        <v>1.6326922435854685</v>
      </c>
      <c r="F581" s="155">
        <v>535.42800000000011</v>
      </c>
      <c r="G581" s="155">
        <v>1781.7854000000002</v>
      </c>
      <c r="H581" s="155">
        <v>11.136158750000002</v>
      </c>
      <c r="I581" s="155">
        <v>61.698176417486771</v>
      </c>
      <c r="J581" s="155">
        <v>1600</v>
      </c>
      <c r="K581" s="155">
        <v>203200</v>
      </c>
      <c r="L581" s="155">
        <v>1270</v>
      </c>
      <c r="M581" s="155">
        <v>275.81782338730977</v>
      </c>
      <c r="N581" s="156">
        <v>15</v>
      </c>
      <c r="O581" s="156">
        <v>474</v>
      </c>
      <c r="P581" s="156">
        <v>2.9624999999999999</v>
      </c>
      <c r="Q581" s="156">
        <v>4.3348630584885903</v>
      </c>
      <c r="R581" s="158">
        <v>0.60794044665012403</v>
      </c>
      <c r="S581" s="158">
        <v>18</v>
      </c>
      <c r="T581" s="158">
        <v>495</v>
      </c>
      <c r="U581" s="158">
        <v>3.09375</v>
      </c>
      <c r="V581" s="158">
        <v>4.3923845975540656</v>
      </c>
      <c r="W581" s="158">
        <v>0.59057071960297769</v>
      </c>
      <c r="X581" s="158">
        <v>1.1985111662531018</v>
      </c>
      <c r="Y581" s="159">
        <v>32</v>
      </c>
      <c r="Z581" s="159">
        <v>72</v>
      </c>
      <c r="AA581" s="159">
        <v>56</v>
      </c>
      <c r="AB581" s="159">
        <v>75</v>
      </c>
      <c r="AC581" s="159">
        <v>85</v>
      </c>
      <c r="AD581" s="157">
        <v>20.149999999999999</v>
      </c>
    </row>
    <row r="582" spans="1:30" s="154" customFormat="1" ht="11.35">
      <c r="A582" s="152">
        <v>569</v>
      </c>
      <c r="B582" s="152">
        <v>6</v>
      </c>
      <c r="C582" s="152">
        <v>54</v>
      </c>
      <c r="D582" s="153">
        <v>0.33750000000000002</v>
      </c>
      <c r="E582" s="153">
        <v>1.1649358229954616</v>
      </c>
      <c r="F582" s="155">
        <v>535.42800000000011</v>
      </c>
      <c r="G582" s="155">
        <v>1856.1504000000004</v>
      </c>
      <c r="H582" s="155">
        <v>11.600940000000003</v>
      </c>
      <c r="I582" s="155">
        <v>64.386056258694907</v>
      </c>
      <c r="J582" s="155">
        <v>1600</v>
      </c>
      <c r="K582" s="155">
        <v>206350</v>
      </c>
      <c r="L582" s="155">
        <v>1289.6875</v>
      </c>
      <c r="M582" s="155">
        <v>281.39906950939746</v>
      </c>
      <c r="N582" s="156">
        <v>18</v>
      </c>
      <c r="O582" s="156">
        <v>513</v>
      </c>
      <c r="P582" s="156">
        <v>3.2062499999999998</v>
      </c>
      <c r="Q582" s="156">
        <v>4.6270966690685915</v>
      </c>
      <c r="R582" s="158">
        <v>0.58394160583941601</v>
      </c>
      <c r="S582" s="158">
        <v>18</v>
      </c>
      <c r="T582" s="158">
        <v>582</v>
      </c>
      <c r="U582" s="158">
        <v>3.6375000000000002</v>
      </c>
      <c r="V582" s="158">
        <v>5.3027671665500753</v>
      </c>
      <c r="W582" s="158">
        <v>0.52798053527980537</v>
      </c>
      <c r="X582" s="158">
        <v>1.1119221411192215</v>
      </c>
      <c r="Y582" s="159">
        <v>31</v>
      </c>
      <c r="Z582" s="159">
        <v>66</v>
      </c>
      <c r="AA582" s="159">
        <v>63</v>
      </c>
      <c r="AB582" s="159">
        <v>87</v>
      </c>
      <c r="AC582" s="159">
        <v>73</v>
      </c>
      <c r="AD582" s="157">
        <v>20.55</v>
      </c>
    </row>
    <row r="583" spans="1:30" s="154" customFormat="1" ht="11.35">
      <c r="A583" s="152">
        <v>570</v>
      </c>
      <c r="B583" s="152">
        <v>15</v>
      </c>
      <c r="C583" s="152">
        <v>216</v>
      </c>
      <c r="D583" s="153">
        <v>1.35</v>
      </c>
      <c r="E583" s="153">
        <v>2.8310941947633324</v>
      </c>
      <c r="F583" s="155">
        <v>803.14200000000017</v>
      </c>
      <c r="G583" s="155">
        <v>6077.1078000000025</v>
      </c>
      <c r="H583" s="155">
        <v>37.981923750000014</v>
      </c>
      <c r="I583" s="155">
        <v>118.46792510067729</v>
      </c>
      <c r="J583" s="155">
        <v>1600</v>
      </c>
      <c r="K583" s="155">
        <v>207550</v>
      </c>
      <c r="L583" s="155">
        <v>1297.1875</v>
      </c>
      <c r="M583" s="155">
        <v>259.97380582855101</v>
      </c>
      <c r="N583" s="156">
        <v>18</v>
      </c>
      <c r="O583" s="156">
        <v>357</v>
      </c>
      <c r="P583" s="156">
        <v>2.2312500000000002</v>
      </c>
      <c r="Q583" s="156">
        <v>3.9987763458526837</v>
      </c>
      <c r="R583" s="158">
        <v>0.679245283018868</v>
      </c>
      <c r="S583" s="158">
        <v>18</v>
      </c>
      <c r="T583" s="158">
        <v>468</v>
      </c>
      <c r="U583" s="158">
        <v>2.9249999999999998</v>
      </c>
      <c r="V583" s="158">
        <v>4.7098852287422597</v>
      </c>
      <c r="W583" s="158">
        <v>0.57951482479784366</v>
      </c>
      <c r="X583" s="158">
        <v>1.2587601078167117</v>
      </c>
      <c r="Y583" s="159">
        <v>23</v>
      </c>
      <c r="Z583" s="159">
        <v>78</v>
      </c>
      <c r="AA583" s="159">
        <v>59</v>
      </c>
      <c r="AB583" s="159">
        <v>89</v>
      </c>
      <c r="AC583" s="159">
        <v>71</v>
      </c>
      <c r="AD583" s="157">
        <v>18.55</v>
      </c>
    </row>
    <row r="584" spans="1:30" s="154" customFormat="1" ht="11.35">
      <c r="A584" s="152">
        <v>571</v>
      </c>
      <c r="B584" s="152">
        <v>9</v>
      </c>
      <c r="C584" s="152">
        <v>39</v>
      </c>
      <c r="D584" s="153">
        <v>0.24374999999999999</v>
      </c>
      <c r="E584" s="153">
        <v>1.0624930632403971</v>
      </c>
      <c r="F584" s="155">
        <v>267.71400000000006</v>
      </c>
      <c r="G584" s="155">
        <v>832.88800000000026</v>
      </c>
      <c r="H584" s="155">
        <v>5.2055500000000015</v>
      </c>
      <c r="I584" s="155">
        <v>32.057825847439808</v>
      </c>
      <c r="J584" s="155">
        <v>1600</v>
      </c>
      <c r="K584" s="155">
        <v>204250</v>
      </c>
      <c r="L584" s="155">
        <v>1276.5625</v>
      </c>
      <c r="M584" s="155">
        <v>269.80786752309223</v>
      </c>
      <c r="N584" s="156">
        <v>18</v>
      </c>
      <c r="O584" s="156">
        <v>441</v>
      </c>
      <c r="P584" s="156">
        <v>2.7562500000000001</v>
      </c>
      <c r="Q584" s="156">
        <v>4.5262989379261835</v>
      </c>
      <c r="R584" s="158">
        <v>0.64492753623188404</v>
      </c>
      <c r="S584" s="158">
        <v>18</v>
      </c>
      <c r="T584" s="158">
        <v>597</v>
      </c>
      <c r="U584" s="158">
        <v>3.7312500000000002</v>
      </c>
      <c r="V584" s="158">
        <v>5.1551060051688857</v>
      </c>
      <c r="W584" s="158">
        <v>0.51932367149758452</v>
      </c>
      <c r="X584" s="158">
        <v>1.1642512077294684</v>
      </c>
      <c r="Y584" s="159">
        <v>29</v>
      </c>
      <c r="Z584" s="159">
        <v>75</v>
      </c>
      <c r="AA584" s="159">
        <v>56</v>
      </c>
      <c r="AB584" s="159">
        <v>70</v>
      </c>
      <c r="AC584" s="159">
        <v>90</v>
      </c>
      <c r="AD584" s="157">
        <v>20.7</v>
      </c>
    </row>
    <row r="585" spans="1:30" s="154" customFormat="1" ht="11.35">
      <c r="A585" s="152">
        <v>572</v>
      </c>
      <c r="B585" s="152">
        <v>9</v>
      </c>
      <c r="C585" s="152">
        <v>48</v>
      </c>
      <c r="D585" s="153">
        <v>0.3</v>
      </c>
      <c r="E585" s="153">
        <v>1.1260215487733292</v>
      </c>
      <c r="F585" s="155">
        <v>267.71400000000006</v>
      </c>
      <c r="G585" s="155">
        <v>1036.6481000000001</v>
      </c>
      <c r="H585" s="155">
        <v>6.4790506250000011</v>
      </c>
      <c r="I585" s="155">
        <v>32.09570993239835</v>
      </c>
      <c r="J585" s="155">
        <v>1600</v>
      </c>
      <c r="K585" s="155">
        <v>194400</v>
      </c>
      <c r="L585" s="155">
        <v>1215</v>
      </c>
      <c r="M585" s="155">
        <v>268.04674331872337</v>
      </c>
      <c r="N585" s="156">
        <v>18</v>
      </c>
      <c r="O585" s="156">
        <v>522</v>
      </c>
      <c r="P585" s="156">
        <v>3.2625000000000002</v>
      </c>
      <c r="Q585" s="156">
        <v>4.8803127799546493</v>
      </c>
      <c r="R585" s="158">
        <v>0.56930693069306937</v>
      </c>
      <c r="S585" s="158">
        <v>15</v>
      </c>
      <c r="T585" s="158">
        <v>549</v>
      </c>
      <c r="U585" s="158">
        <v>3.4312499999999999</v>
      </c>
      <c r="V585" s="158">
        <v>4.7326271175703525</v>
      </c>
      <c r="W585" s="158">
        <v>0.54702970297029696</v>
      </c>
      <c r="X585" s="158">
        <v>1.1163366336633662</v>
      </c>
      <c r="Y585" s="159">
        <v>40</v>
      </c>
      <c r="Z585" s="159">
        <v>79</v>
      </c>
      <c r="AA585" s="159">
        <v>41</v>
      </c>
      <c r="AB585" s="159">
        <v>67</v>
      </c>
      <c r="AC585" s="159">
        <v>93</v>
      </c>
      <c r="AD585" s="157">
        <v>20.2</v>
      </c>
    </row>
    <row r="586" spans="1:30" s="154" customFormat="1" ht="11.35">
      <c r="A586" s="152">
        <v>573</v>
      </c>
      <c r="B586" s="152">
        <v>6</v>
      </c>
      <c r="C586" s="152">
        <v>39</v>
      </c>
      <c r="D586" s="153">
        <v>0.24374999999999999</v>
      </c>
      <c r="E586" s="153">
        <v>1.0624930632403971</v>
      </c>
      <c r="F586" s="155">
        <v>535.42800000000011</v>
      </c>
      <c r="G586" s="155">
        <v>853.71020000000021</v>
      </c>
      <c r="H586" s="155">
        <v>5.335688750000001</v>
      </c>
      <c r="I586" s="155">
        <v>43.951230858432105</v>
      </c>
      <c r="J586" s="155">
        <v>1600</v>
      </c>
      <c r="K586" s="155">
        <v>203150</v>
      </c>
      <c r="L586" s="155">
        <v>1269.6875</v>
      </c>
      <c r="M586" s="155">
        <v>272.65852091060208</v>
      </c>
      <c r="N586" s="156">
        <v>18</v>
      </c>
      <c r="O586" s="156">
        <v>423</v>
      </c>
      <c r="P586" s="156">
        <v>2.6437499999999998</v>
      </c>
      <c r="Q586" s="156">
        <v>4.1259218523955914</v>
      </c>
      <c r="R586" s="158">
        <v>0.64030612244897955</v>
      </c>
      <c r="S586" s="158">
        <v>18</v>
      </c>
      <c r="T586" s="158">
        <v>537</v>
      </c>
      <c r="U586" s="158">
        <v>3.3562500000000002</v>
      </c>
      <c r="V586" s="158">
        <v>4.949235218221399</v>
      </c>
      <c r="W586" s="158">
        <v>0.54336734693877553</v>
      </c>
      <c r="X586" s="158">
        <v>1.1836734693877551</v>
      </c>
      <c r="Y586" s="159">
        <v>31</v>
      </c>
      <c r="Z586" s="159">
        <v>74</v>
      </c>
      <c r="AA586" s="159">
        <v>55</v>
      </c>
      <c r="AB586" s="159">
        <v>75</v>
      </c>
      <c r="AC586" s="159">
        <v>85</v>
      </c>
      <c r="AD586" s="157">
        <v>19.600000000000001</v>
      </c>
    </row>
    <row r="587" spans="1:30" s="154" customFormat="1" ht="11.35">
      <c r="A587" s="152">
        <v>574</v>
      </c>
      <c r="B587" s="152">
        <v>9</v>
      </c>
      <c r="C587" s="152">
        <v>63</v>
      </c>
      <c r="D587" s="153">
        <v>0.39374999999999999</v>
      </c>
      <c r="E587" s="153">
        <v>1.3083999302042517</v>
      </c>
      <c r="F587" s="155">
        <v>803.14200000000017</v>
      </c>
      <c r="G587" s="155">
        <v>2540.3084000000008</v>
      </c>
      <c r="H587" s="155">
        <v>15.876927500000004</v>
      </c>
      <c r="I587" s="155">
        <v>82.495866210209741</v>
      </c>
      <c r="J587" s="155">
        <v>1600</v>
      </c>
      <c r="K587" s="155">
        <v>205050</v>
      </c>
      <c r="L587" s="155">
        <v>1281.5625</v>
      </c>
      <c r="M587" s="155">
        <v>272.05379341121852</v>
      </c>
      <c r="N587" s="156">
        <v>18</v>
      </c>
      <c r="O587" s="156">
        <v>429</v>
      </c>
      <c r="P587" s="156">
        <v>2.6812499999999999</v>
      </c>
      <c r="Q587" s="156">
        <v>4.1699311111453765</v>
      </c>
      <c r="R587" s="158">
        <v>0.63427109974424556</v>
      </c>
      <c r="S587" s="158">
        <v>18</v>
      </c>
      <c r="T587" s="158">
        <v>486</v>
      </c>
      <c r="U587" s="158">
        <v>3.0375000000000001</v>
      </c>
      <c r="V587" s="158">
        <v>4.5638551231284348</v>
      </c>
      <c r="W587" s="158">
        <v>0.5856777493606139</v>
      </c>
      <c r="X587" s="158">
        <v>1.2199488491048593</v>
      </c>
      <c r="Y587" s="159">
        <v>29</v>
      </c>
      <c r="Z587" s="159">
        <v>73</v>
      </c>
      <c r="AA587" s="159">
        <v>58</v>
      </c>
      <c r="AB587" s="159">
        <v>81</v>
      </c>
      <c r="AC587" s="159">
        <v>79</v>
      </c>
      <c r="AD587" s="157">
        <v>19.55</v>
      </c>
    </row>
    <row r="588" spans="1:30" s="154" customFormat="1" ht="11.35">
      <c r="A588" s="152">
        <v>575</v>
      </c>
      <c r="B588" s="152">
        <v>6</v>
      </c>
      <c r="C588" s="152">
        <v>45</v>
      </c>
      <c r="D588" s="153">
        <v>0.28125</v>
      </c>
      <c r="E588" s="153">
        <v>1.1556363108776342</v>
      </c>
      <c r="F588" s="155">
        <v>267.71400000000006</v>
      </c>
      <c r="G588" s="155">
        <v>832.88800000000026</v>
      </c>
      <c r="H588" s="155">
        <v>5.2055500000000015</v>
      </c>
      <c r="I588" s="155">
        <v>31.190732163175792</v>
      </c>
      <c r="J588" s="155">
        <v>1600</v>
      </c>
      <c r="K588" s="155">
        <v>203300</v>
      </c>
      <c r="L588" s="155">
        <v>1270.625</v>
      </c>
      <c r="M588" s="155">
        <v>282.02923150160098</v>
      </c>
      <c r="N588" s="156">
        <v>18</v>
      </c>
      <c r="O588" s="156">
        <v>486</v>
      </c>
      <c r="P588" s="156">
        <v>3.0375000000000001</v>
      </c>
      <c r="Q588" s="156">
        <v>4.5514356018443074</v>
      </c>
      <c r="R588" s="158">
        <v>0.59090909090909094</v>
      </c>
      <c r="S588" s="158">
        <v>18</v>
      </c>
      <c r="T588" s="158">
        <v>495</v>
      </c>
      <c r="U588" s="158">
        <v>3.09375</v>
      </c>
      <c r="V588" s="158">
        <v>4.4942967002845595</v>
      </c>
      <c r="W588" s="158">
        <v>0.58333333333333337</v>
      </c>
      <c r="X588" s="158">
        <v>1.1742424242424243</v>
      </c>
      <c r="Y588" s="159">
        <v>34</v>
      </c>
      <c r="Z588" s="159">
        <v>68</v>
      </c>
      <c r="AA588" s="159">
        <v>58</v>
      </c>
      <c r="AB588" s="159">
        <v>84</v>
      </c>
      <c r="AC588" s="159">
        <v>76</v>
      </c>
      <c r="AD588" s="157">
        <v>19.8</v>
      </c>
    </row>
    <row r="589" spans="1:30" s="154" customFormat="1" ht="11.35">
      <c r="A589" s="152">
        <v>576</v>
      </c>
      <c r="B589" s="152">
        <v>9</v>
      </c>
      <c r="C589" s="152">
        <v>27</v>
      </c>
      <c r="D589" s="153">
        <v>0.16875000000000001</v>
      </c>
      <c r="E589" s="153">
        <v>0.90575987071421216</v>
      </c>
      <c r="F589" s="155">
        <v>267.71400000000006</v>
      </c>
      <c r="G589" s="155">
        <v>710.9294000000001</v>
      </c>
      <c r="H589" s="155">
        <v>4.4433087500000008</v>
      </c>
      <c r="I589" s="155">
        <v>30.52025786766848</v>
      </c>
      <c r="J589" s="155">
        <v>1600</v>
      </c>
      <c r="K589" s="155">
        <v>202100</v>
      </c>
      <c r="L589" s="155">
        <v>1263.125</v>
      </c>
      <c r="M589" s="155">
        <v>278.44398621467747</v>
      </c>
      <c r="N589" s="156">
        <v>15</v>
      </c>
      <c r="O589" s="156">
        <v>534</v>
      </c>
      <c r="P589" s="156">
        <v>3.3374999999999999</v>
      </c>
      <c r="Q589" s="156">
        <v>4.6131988656012766</v>
      </c>
      <c r="R589" s="158">
        <v>0.57004830917874394</v>
      </c>
      <c r="S589" s="158">
        <v>21</v>
      </c>
      <c r="T589" s="158">
        <v>558</v>
      </c>
      <c r="U589" s="158">
        <v>3.4874999999999998</v>
      </c>
      <c r="V589" s="158">
        <v>4.8745101350395998</v>
      </c>
      <c r="W589" s="158">
        <v>0.55072463768115942</v>
      </c>
      <c r="X589" s="158">
        <v>1.1207729468599035</v>
      </c>
      <c r="Y589" s="159">
        <v>34</v>
      </c>
      <c r="Z589" s="159">
        <v>71</v>
      </c>
      <c r="AA589" s="159">
        <v>55</v>
      </c>
      <c r="AB589" s="159">
        <v>78</v>
      </c>
      <c r="AC589" s="159">
        <v>82</v>
      </c>
      <c r="AD589" s="157">
        <v>20.7</v>
      </c>
    </row>
    <row r="590" spans="1:30" s="154" customFormat="1" ht="11.35">
      <c r="A590" s="152">
        <v>577</v>
      </c>
      <c r="B590" s="152">
        <v>6</v>
      </c>
      <c r="C590" s="152">
        <v>63</v>
      </c>
      <c r="D590" s="153">
        <v>0.39374999999999999</v>
      </c>
      <c r="E590" s="153">
        <v>1.1714468557510651</v>
      </c>
      <c r="F590" s="155">
        <v>267.71400000000006</v>
      </c>
      <c r="G590" s="155">
        <v>1204.7130000000004</v>
      </c>
      <c r="H590" s="155">
        <v>7.5294562500000026</v>
      </c>
      <c r="I590" s="155">
        <v>32.831253526214965</v>
      </c>
      <c r="J590" s="155">
        <v>1600</v>
      </c>
      <c r="K590" s="155">
        <v>201600</v>
      </c>
      <c r="L590" s="155">
        <v>1260</v>
      </c>
      <c r="M590" s="155">
        <v>270.84772579078037</v>
      </c>
      <c r="N590" s="156">
        <v>18</v>
      </c>
      <c r="O590" s="156">
        <v>498</v>
      </c>
      <c r="P590" s="156">
        <v>3.1124999999999998</v>
      </c>
      <c r="Q590" s="156">
        <v>4.6242286455189188</v>
      </c>
      <c r="R590" s="158">
        <v>0.58808933002481378</v>
      </c>
      <c r="S590" s="158">
        <v>18</v>
      </c>
      <c r="T590" s="158">
        <v>498</v>
      </c>
      <c r="U590" s="158">
        <v>3.1124999999999998</v>
      </c>
      <c r="V590" s="158">
        <v>4.4875614254481029</v>
      </c>
      <c r="W590" s="158">
        <v>0.58808933002481378</v>
      </c>
      <c r="X590" s="158">
        <v>1.1761786600496276</v>
      </c>
      <c r="Y590" s="159">
        <v>32</v>
      </c>
      <c r="Z590" s="159">
        <v>76</v>
      </c>
      <c r="AA590" s="159">
        <v>52</v>
      </c>
      <c r="AB590" s="159">
        <v>80</v>
      </c>
      <c r="AC590" s="159">
        <v>80</v>
      </c>
      <c r="AD590" s="157">
        <v>20.149999999999999</v>
      </c>
    </row>
    <row r="591" spans="1:30" s="154" customFormat="1" ht="11.35">
      <c r="A591" s="152">
        <v>578</v>
      </c>
      <c r="B591" s="152">
        <v>12</v>
      </c>
      <c r="C591" s="152">
        <v>84</v>
      </c>
      <c r="D591" s="153">
        <v>0.52500000000000002</v>
      </c>
      <c r="E591" s="153">
        <v>1.7007212676357872</v>
      </c>
      <c r="F591" s="155">
        <v>803.14200000000017</v>
      </c>
      <c r="G591" s="155">
        <v>2828.8446000000004</v>
      </c>
      <c r="H591" s="155">
        <v>17.680278750000003</v>
      </c>
      <c r="I591" s="155">
        <v>79.90834824539121</v>
      </c>
      <c r="J591" s="155">
        <v>1600</v>
      </c>
      <c r="K591" s="155">
        <v>210350</v>
      </c>
      <c r="L591" s="155">
        <v>1314.6875</v>
      </c>
      <c r="M591" s="155">
        <v>266.26917357956052</v>
      </c>
      <c r="N591" s="156">
        <v>15</v>
      </c>
      <c r="O591" s="156">
        <v>408</v>
      </c>
      <c r="P591" s="156">
        <v>2.5499999999999998</v>
      </c>
      <c r="Q591" s="156">
        <v>3.6425162358322969</v>
      </c>
      <c r="R591" s="158">
        <v>0.64675324675324675</v>
      </c>
      <c r="S591" s="158">
        <v>18</v>
      </c>
      <c r="T591" s="158">
        <v>459</v>
      </c>
      <c r="U591" s="158">
        <v>2.8687499999999999</v>
      </c>
      <c r="V591" s="158">
        <v>4.1665361614782199</v>
      </c>
      <c r="W591" s="158">
        <v>0.60259740259740258</v>
      </c>
      <c r="X591" s="158">
        <v>1.2493506493506494</v>
      </c>
      <c r="Y591" s="159">
        <v>23</v>
      </c>
      <c r="Z591" s="159">
        <v>71</v>
      </c>
      <c r="AA591" s="159">
        <v>66</v>
      </c>
      <c r="AB591" s="159">
        <v>80</v>
      </c>
      <c r="AC591" s="159">
        <v>80</v>
      </c>
      <c r="AD591" s="157">
        <v>19.25</v>
      </c>
    </row>
    <row r="592" spans="1:30" s="154" customFormat="1" ht="11.35">
      <c r="A592" s="152">
        <v>579</v>
      </c>
      <c r="B592" s="152">
        <v>12</v>
      </c>
      <c r="C592" s="152">
        <v>72</v>
      </c>
      <c r="D592" s="153">
        <v>0.45</v>
      </c>
      <c r="E592" s="153">
        <v>1.7222188408704211</v>
      </c>
      <c r="F592" s="155">
        <v>535.42800000000011</v>
      </c>
      <c r="G592" s="155">
        <v>1624.1316000000006</v>
      </c>
      <c r="H592" s="155">
        <v>10.150822500000004</v>
      </c>
      <c r="I592" s="155">
        <v>62.407451933443234</v>
      </c>
      <c r="J592" s="155">
        <v>1600</v>
      </c>
      <c r="K592" s="155">
        <v>206000</v>
      </c>
      <c r="L592" s="155">
        <v>1287.5</v>
      </c>
      <c r="M592" s="155">
        <v>283.45354460596451</v>
      </c>
      <c r="N592" s="156">
        <v>15</v>
      </c>
      <c r="O592" s="156">
        <v>516</v>
      </c>
      <c r="P592" s="156">
        <v>3.2250000000000001</v>
      </c>
      <c r="Q592" s="156">
        <v>4.5584257461341702</v>
      </c>
      <c r="R592" s="158">
        <v>0.58252427184466027</v>
      </c>
      <c r="S592" s="158">
        <v>18</v>
      </c>
      <c r="T592" s="158">
        <v>555</v>
      </c>
      <c r="U592" s="158">
        <v>3.46875</v>
      </c>
      <c r="V592" s="158">
        <v>4.705037946230795</v>
      </c>
      <c r="W592" s="158">
        <v>0.55097087378640774</v>
      </c>
      <c r="X592" s="158">
        <v>1.133495145631068</v>
      </c>
      <c r="Y592" s="159">
        <v>32</v>
      </c>
      <c r="Z592" s="159">
        <v>65</v>
      </c>
      <c r="AA592" s="159">
        <v>63</v>
      </c>
      <c r="AB592" s="159">
        <v>88</v>
      </c>
      <c r="AC592" s="159">
        <v>72</v>
      </c>
      <c r="AD592" s="157">
        <v>20.6</v>
      </c>
    </row>
    <row r="593" spans="1:30" s="154" customFormat="1" ht="11.35">
      <c r="A593" s="152">
        <v>580</v>
      </c>
      <c r="B593" s="152">
        <v>12</v>
      </c>
      <c r="C593" s="152">
        <v>93</v>
      </c>
      <c r="D593" s="153">
        <v>0.58125000000000004</v>
      </c>
      <c r="E593" s="153">
        <v>2.060322607089244</v>
      </c>
      <c r="F593" s="155">
        <v>803.14200000000017</v>
      </c>
      <c r="G593" s="155">
        <v>2485.2783000000004</v>
      </c>
      <c r="H593" s="155">
        <v>15.532989375000003</v>
      </c>
      <c r="I593" s="155">
        <v>82.385702097144545</v>
      </c>
      <c r="J593" s="155">
        <v>1600</v>
      </c>
      <c r="K593" s="155">
        <v>209250</v>
      </c>
      <c r="L593" s="155">
        <v>1307.8125</v>
      </c>
      <c r="M593" s="155">
        <v>270.13547003274363</v>
      </c>
      <c r="N593" s="156">
        <v>18</v>
      </c>
      <c r="O593" s="156">
        <v>522</v>
      </c>
      <c r="P593" s="156">
        <v>3.2625000000000002</v>
      </c>
      <c r="Q593" s="156">
        <v>4.6668744338295705</v>
      </c>
      <c r="R593" s="158">
        <v>0.57457212713936434</v>
      </c>
      <c r="S593" s="158">
        <v>15</v>
      </c>
      <c r="T593" s="158">
        <v>513</v>
      </c>
      <c r="U593" s="158">
        <v>3.2062499999999998</v>
      </c>
      <c r="V593" s="158">
        <v>4.5655214213774755</v>
      </c>
      <c r="W593" s="158">
        <v>0.58190709046454758</v>
      </c>
      <c r="X593" s="158">
        <v>1.1564792176039118</v>
      </c>
      <c r="Y593" s="159">
        <v>25</v>
      </c>
      <c r="Z593" s="159">
        <v>70</v>
      </c>
      <c r="AA593" s="159">
        <v>65</v>
      </c>
      <c r="AB593" s="159">
        <v>89</v>
      </c>
      <c r="AC593" s="159">
        <v>71</v>
      </c>
      <c r="AD593" s="157">
        <v>20.45</v>
      </c>
    </row>
    <row r="594" spans="1:30" s="154" customFormat="1" ht="11.35">
      <c r="A594" s="152">
        <v>581</v>
      </c>
      <c r="B594" s="152">
        <v>12</v>
      </c>
      <c r="C594" s="152">
        <v>63</v>
      </c>
      <c r="D594" s="153">
        <v>0.39374999999999999</v>
      </c>
      <c r="E594" s="153">
        <v>1.3922375773186533</v>
      </c>
      <c r="F594" s="155">
        <v>267.71400000000006</v>
      </c>
      <c r="G594" s="155">
        <v>989.0545000000003</v>
      </c>
      <c r="H594" s="155">
        <v>6.1815906250000019</v>
      </c>
      <c r="I594" s="155">
        <v>31.513576833012205</v>
      </c>
      <c r="J594" s="155">
        <v>1600</v>
      </c>
      <c r="K594" s="155">
        <v>201300</v>
      </c>
      <c r="L594" s="155">
        <v>1258.125</v>
      </c>
      <c r="M594" s="155">
        <v>275.91400424017814</v>
      </c>
      <c r="N594" s="156">
        <v>18</v>
      </c>
      <c r="O594" s="156">
        <v>501</v>
      </c>
      <c r="P594" s="156">
        <v>3.1312500000000001</v>
      </c>
      <c r="Q594" s="156">
        <v>4.4426773544194837</v>
      </c>
      <c r="R594" s="158">
        <v>0.59759036144578315</v>
      </c>
      <c r="S594" s="158">
        <v>18</v>
      </c>
      <c r="T594" s="158">
        <v>591</v>
      </c>
      <c r="U594" s="158">
        <v>3.6937500000000001</v>
      </c>
      <c r="V594" s="158">
        <v>5.1712763469576606</v>
      </c>
      <c r="W594" s="158">
        <v>0.52530120481927711</v>
      </c>
      <c r="X594" s="158">
        <v>1.1228915662650603</v>
      </c>
      <c r="Y594" s="159">
        <v>34</v>
      </c>
      <c r="Z594" s="159">
        <v>73</v>
      </c>
      <c r="AA594" s="159">
        <v>53</v>
      </c>
      <c r="AB594" s="159">
        <v>84</v>
      </c>
      <c r="AC594" s="159">
        <v>76</v>
      </c>
      <c r="AD594" s="157">
        <v>20.75</v>
      </c>
    </row>
    <row r="595" spans="1:30" s="154" customFormat="1" ht="11.35">
      <c r="A595" s="152">
        <v>582</v>
      </c>
      <c r="B595" s="152">
        <v>9</v>
      </c>
      <c r="C595" s="152">
        <v>39</v>
      </c>
      <c r="D595" s="153">
        <v>0.24374999999999999</v>
      </c>
      <c r="E595" s="153">
        <v>1.1144949782766065</v>
      </c>
      <c r="F595" s="155">
        <v>803.14200000000017</v>
      </c>
      <c r="G595" s="155">
        <v>2309.7769000000008</v>
      </c>
      <c r="H595" s="155">
        <v>14.436105625000005</v>
      </c>
      <c r="I595" s="155">
        <v>89.169626115522362</v>
      </c>
      <c r="J595" s="155">
        <v>1600</v>
      </c>
      <c r="K595" s="155">
        <v>200100</v>
      </c>
      <c r="L595" s="155">
        <v>1250.625</v>
      </c>
      <c r="M595" s="155">
        <v>271.90149784122536</v>
      </c>
      <c r="N595" s="156">
        <v>18</v>
      </c>
      <c r="O595" s="156">
        <v>501</v>
      </c>
      <c r="P595" s="156">
        <v>3.1312500000000001</v>
      </c>
      <c r="Q595" s="156">
        <v>4.6053317132079901</v>
      </c>
      <c r="R595" s="158">
        <v>0.59564164648910412</v>
      </c>
      <c r="S595" s="158">
        <v>18</v>
      </c>
      <c r="T595" s="158">
        <v>552</v>
      </c>
      <c r="U595" s="158">
        <v>3.45</v>
      </c>
      <c r="V595" s="158">
        <v>4.8781375969825138</v>
      </c>
      <c r="W595" s="158">
        <v>0.55447941888619856</v>
      </c>
      <c r="X595" s="158">
        <v>1.1501210653753027</v>
      </c>
      <c r="Y595" s="159">
        <v>34</v>
      </c>
      <c r="Z595" s="159">
        <v>76</v>
      </c>
      <c r="AA595" s="159">
        <v>50</v>
      </c>
      <c r="AB595" s="159">
        <v>66</v>
      </c>
      <c r="AC595" s="159">
        <v>94</v>
      </c>
      <c r="AD595" s="157">
        <v>20.65</v>
      </c>
    </row>
    <row r="596" spans="1:30" s="154" customFormat="1" ht="11.35">
      <c r="A596" s="152">
        <v>583</v>
      </c>
      <c r="B596" s="152">
        <v>9</v>
      </c>
      <c r="C596" s="152">
        <v>60</v>
      </c>
      <c r="D596" s="153">
        <v>0.375</v>
      </c>
      <c r="E596" s="153">
        <v>1.3770353717658597</v>
      </c>
      <c r="F596" s="155">
        <v>535.42800000000011</v>
      </c>
      <c r="G596" s="155">
        <v>1631.5681</v>
      </c>
      <c r="H596" s="155">
        <v>10.197300625</v>
      </c>
      <c r="I596" s="155">
        <v>52.159719644138789</v>
      </c>
      <c r="J596" s="155">
        <v>1600</v>
      </c>
      <c r="K596" s="155">
        <v>206750</v>
      </c>
      <c r="L596" s="155">
        <v>1292.1875</v>
      </c>
      <c r="M596" s="155">
        <v>282.37241093832006</v>
      </c>
      <c r="N596" s="156">
        <v>18</v>
      </c>
      <c r="O596" s="156">
        <v>507</v>
      </c>
      <c r="P596" s="156">
        <v>3.1687500000000002</v>
      </c>
      <c r="Q596" s="156">
        <v>4.4414030801937709</v>
      </c>
      <c r="R596" s="158">
        <v>0.59665871121718383</v>
      </c>
      <c r="S596" s="158">
        <v>24</v>
      </c>
      <c r="T596" s="158">
        <v>567</v>
      </c>
      <c r="U596" s="158">
        <v>3.5437500000000002</v>
      </c>
      <c r="V596" s="158">
        <v>5.0678998106282682</v>
      </c>
      <c r="W596" s="158">
        <v>0.54892601431980914</v>
      </c>
      <c r="X596" s="158">
        <v>1.1455847255369931</v>
      </c>
      <c r="Y596" s="159">
        <v>31</v>
      </c>
      <c r="Z596" s="159">
        <v>65</v>
      </c>
      <c r="AA596" s="159">
        <v>64</v>
      </c>
      <c r="AB596" s="159">
        <v>85</v>
      </c>
      <c r="AC596" s="159">
        <v>75</v>
      </c>
      <c r="AD596" s="157">
        <v>20.95</v>
      </c>
    </row>
    <row r="597" spans="1:30" s="154" customFormat="1" ht="11.35">
      <c r="A597" s="152">
        <v>584</v>
      </c>
      <c r="B597" s="152">
        <v>6</v>
      </c>
      <c r="C597" s="152">
        <v>54</v>
      </c>
      <c r="D597" s="153">
        <v>0.33750000000000002</v>
      </c>
      <c r="E597" s="153">
        <v>1.2125522746949611</v>
      </c>
      <c r="F597" s="155">
        <v>535.42800000000011</v>
      </c>
      <c r="G597" s="155">
        <v>1543.8174000000001</v>
      </c>
      <c r="H597" s="155">
        <v>9.6488587500000005</v>
      </c>
      <c r="I597" s="155">
        <v>60.752208772391157</v>
      </c>
      <c r="J597" s="155">
        <v>1600</v>
      </c>
      <c r="K597" s="155">
        <v>200500</v>
      </c>
      <c r="L597" s="155">
        <v>1253.125</v>
      </c>
      <c r="M597" s="155">
        <v>273.26856304223838</v>
      </c>
      <c r="N597" s="156">
        <v>15</v>
      </c>
      <c r="O597" s="156">
        <v>432</v>
      </c>
      <c r="P597" s="156">
        <v>2.7</v>
      </c>
      <c r="Q597" s="156">
        <v>4.2051181752626796</v>
      </c>
      <c r="R597" s="158">
        <v>0.62402088772845954</v>
      </c>
      <c r="S597" s="158">
        <v>15</v>
      </c>
      <c r="T597" s="158">
        <v>480</v>
      </c>
      <c r="U597" s="158">
        <v>3</v>
      </c>
      <c r="V597" s="158">
        <v>4.0932526163348477</v>
      </c>
      <c r="W597" s="158">
        <v>0.5822454308093995</v>
      </c>
      <c r="X597" s="158">
        <v>1.206266318537859</v>
      </c>
      <c r="Y597" s="159">
        <v>34</v>
      </c>
      <c r="Z597" s="159">
        <v>75</v>
      </c>
      <c r="AA597" s="159">
        <v>51</v>
      </c>
      <c r="AB597" s="159">
        <v>85</v>
      </c>
      <c r="AC597" s="159">
        <v>75</v>
      </c>
      <c r="AD597" s="157">
        <v>19.149999999999999</v>
      </c>
    </row>
    <row r="598" spans="1:30" s="154" customFormat="1" ht="11.35">
      <c r="A598" s="152">
        <v>585</v>
      </c>
      <c r="B598" s="152">
        <v>12</v>
      </c>
      <c r="C598" s="152">
        <v>57</v>
      </c>
      <c r="D598" s="153">
        <v>0.35625000000000001</v>
      </c>
      <c r="E598" s="153">
        <v>1.5186342548487441</v>
      </c>
      <c r="F598" s="155">
        <v>803.14200000000017</v>
      </c>
      <c r="G598" s="155">
        <v>1716.3442000000005</v>
      </c>
      <c r="H598" s="155">
        <v>10.727151250000002</v>
      </c>
      <c r="I598" s="155">
        <v>71.025317214370915</v>
      </c>
      <c r="J598" s="155">
        <v>1600</v>
      </c>
      <c r="K598" s="155">
        <v>205350</v>
      </c>
      <c r="L598" s="155">
        <v>1283.4375</v>
      </c>
      <c r="M598" s="155">
        <v>266.74852566302258</v>
      </c>
      <c r="N598" s="156">
        <v>18</v>
      </c>
      <c r="O598" s="156">
        <v>477</v>
      </c>
      <c r="P598" s="156">
        <v>2.9812500000000002</v>
      </c>
      <c r="Q598" s="156">
        <v>4.3804480902868956</v>
      </c>
      <c r="R598" s="158">
        <v>0.61029411764705888</v>
      </c>
      <c r="S598" s="158">
        <v>21</v>
      </c>
      <c r="T598" s="158">
        <v>549</v>
      </c>
      <c r="U598" s="158">
        <v>3.4312499999999999</v>
      </c>
      <c r="V598" s="158">
        <v>4.8740383666934752</v>
      </c>
      <c r="W598" s="158">
        <v>0.55147058823529405</v>
      </c>
      <c r="X598" s="158">
        <v>1.1617647058823528</v>
      </c>
      <c r="Y598" s="159">
        <v>27</v>
      </c>
      <c r="Z598" s="159">
        <v>76</v>
      </c>
      <c r="AA598" s="159">
        <v>57</v>
      </c>
      <c r="AB598" s="159">
        <v>70</v>
      </c>
      <c r="AC598" s="159">
        <v>90</v>
      </c>
      <c r="AD598" s="157">
        <v>20.399999999999999</v>
      </c>
    </row>
    <row r="599" spans="1:30" s="154" customFormat="1" ht="11.35">
      <c r="A599" s="152">
        <v>586</v>
      </c>
      <c r="B599" s="152">
        <v>9</v>
      </c>
      <c r="C599" s="152">
        <v>69</v>
      </c>
      <c r="D599" s="153">
        <v>0.43125000000000002</v>
      </c>
      <c r="E599" s="153">
        <v>1.4989383035121389</v>
      </c>
      <c r="F599" s="155">
        <v>535.42800000000011</v>
      </c>
      <c r="G599" s="155">
        <v>2138.7374000000004</v>
      </c>
      <c r="H599" s="155">
        <v>13.367108750000003</v>
      </c>
      <c r="I599" s="155">
        <v>67.947916618543587</v>
      </c>
      <c r="J599" s="155">
        <v>1600</v>
      </c>
      <c r="K599" s="155">
        <v>205050</v>
      </c>
      <c r="L599" s="155">
        <v>1281.5625</v>
      </c>
      <c r="M599" s="155">
        <v>272.05379341121852</v>
      </c>
      <c r="N599" s="156">
        <v>15</v>
      </c>
      <c r="O599" s="156">
        <v>399</v>
      </c>
      <c r="P599" s="156">
        <v>2.4937499999999999</v>
      </c>
      <c r="Q599" s="156">
        <v>3.927001953096362</v>
      </c>
      <c r="R599" s="158">
        <v>0.65897435897435896</v>
      </c>
      <c r="S599" s="158">
        <v>18</v>
      </c>
      <c r="T599" s="158">
        <v>477</v>
      </c>
      <c r="U599" s="158">
        <v>2.9812500000000002</v>
      </c>
      <c r="V599" s="158">
        <v>4.4952411944440103</v>
      </c>
      <c r="W599" s="158">
        <v>0.59230769230769231</v>
      </c>
      <c r="X599" s="158">
        <v>1.2512820512820513</v>
      </c>
      <c r="Y599" s="159">
        <v>29</v>
      </c>
      <c r="Z599" s="159">
        <v>73</v>
      </c>
      <c r="AA599" s="159">
        <v>58</v>
      </c>
      <c r="AB599" s="159">
        <v>92</v>
      </c>
      <c r="AC599" s="159">
        <v>68</v>
      </c>
      <c r="AD599" s="157">
        <v>19.5</v>
      </c>
    </row>
    <row r="600" spans="1:30" s="154" customFormat="1" ht="11.35">
      <c r="A600" s="152">
        <v>587</v>
      </c>
      <c r="B600" s="152">
        <v>12</v>
      </c>
      <c r="C600" s="152">
        <v>84</v>
      </c>
      <c r="D600" s="153">
        <v>0.52500000000000002</v>
      </c>
      <c r="E600" s="153">
        <v>1.8290114868058986</v>
      </c>
      <c r="F600" s="155">
        <v>535.42800000000011</v>
      </c>
      <c r="G600" s="155">
        <v>2446.6085000000007</v>
      </c>
      <c r="H600" s="155">
        <v>15.291303125000004</v>
      </c>
      <c r="I600" s="155">
        <v>76.742441489669034</v>
      </c>
      <c r="J600" s="155">
        <v>1600</v>
      </c>
      <c r="K600" s="155">
        <v>202750</v>
      </c>
      <c r="L600" s="155">
        <v>1267.1875</v>
      </c>
      <c r="M600" s="155">
        <v>271.44192627452128</v>
      </c>
      <c r="N600" s="156">
        <v>18</v>
      </c>
      <c r="O600" s="156">
        <v>486</v>
      </c>
      <c r="P600" s="156">
        <v>3.0375000000000001</v>
      </c>
      <c r="Q600" s="156">
        <v>4.4761948968646328</v>
      </c>
      <c r="R600" s="158">
        <v>0.6029411764705882</v>
      </c>
      <c r="S600" s="158">
        <v>18</v>
      </c>
      <c r="T600" s="158">
        <v>570</v>
      </c>
      <c r="U600" s="158">
        <v>3.5625</v>
      </c>
      <c r="V600" s="158">
        <v>5.071423825972496</v>
      </c>
      <c r="W600" s="158">
        <v>0.53431372549019607</v>
      </c>
      <c r="X600" s="158">
        <v>1.1372549019607843</v>
      </c>
      <c r="Y600" s="159">
        <v>31</v>
      </c>
      <c r="Z600" s="159">
        <v>75</v>
      </c>
      <c r="AA600" s="159">
        <v>54</v>
      </c>
      <c r="AB600" s="159">
        <v>85</v>
      </c>
      <c r="AC600" s="159">
        <v>75</v>
      </c>
      <c r="AD600" s="157">
        <v>20.399999999999999</v>
      </c>
    </row>
    <row r="601" spans="1:30" s="154" customFormat="1" ht="11.35">
      <c r="A601" s="152">
        <v>588</v>
      </c>
      <c r="B601" s="152">
        <v>6</v>
      </c>
      <c r="C601" s="152">
        <v>66</v>
      </c>
      <c r="D601" s="153">
        <v>0.41249999999999998</v>
      </c>
      <c r="E601" s="153">
        <v>1.3241230633111307</v>
      </c>
      <c r="F601" s="155">
        <v>535.42800000000011</v>
      </c>
      <c r="G601" s="155">
        <v>2042.0629000000004</v>
      </c>
      <c r="H601" s="155">
        <v>12.762893125000002</v>
      </c>
      <c r="I601" s="155">
        <v>57.602270708326785</v>
      </c>
      <c r="J601" s="155">
        <v>1600</v>
      </c>
      <c r="K601" s="155">
        <v>202950</v>
      </c>
      <c r="L601" s="155">
        <v>1268.4375</v>
      </c>
      <c r="M601" s="155">
        <v>283.93140033173438</v>
      </c>
      <c r="N601" s="156">
        <v>18</v>
      </c>
      <c r="O601" s="156">
        <v>468</v>
      </c>
      <c r="P601" s="156">
        <v>2.9249999999999998</v>
      </c>
      <c r="Q601" s="156">
        <v>4.3474130238568316</v>
      </c>
      <c r="R601" s="158">
        <v>0.60606060606060608</v>
      </c>
      <c r="S601" s="158">
        <v>18</v>
      </c>
      <c r="T601" s="158">
        <v>495</v>
      </c>
      <c r="U601" s="158">
        <v>3.09375</v>
      </c>
      <c r="V601" s="158">
        <v>4.9268828409352183</v>
      </c>
      <c r="W601" s="158">
        <v>0.58333333333333337</v>
      </c>
      <c r="X601" s="158">
        <v>1.1893939393939394</v>
      </c>
      <c r="Y601" s="159">
        <v>35</v>
      </c>
      <c r="Z601" s="159">
        <v>67</v>
      </c>
      <c r="AA601" s="159">
        <v>58</v>
      </c>
      <c r="AB601" s="159">
        <v>81</v>
      </c>
      <c r="AC601" s="159">
        <v>79</v>
      </c>
      <c r="AD601" s="157">
        <v>19.8</v>
      </c>
    </row>
    <row r="602" spans="1:30" s="154" customFormat="1" ht="11.35">
      <c r="A602" s="152">
        <v>589</v>
      </c>
      <c r="B602" s="152">
        <v>6</v>
      </c>
      <c r="C602" s="152">
        <v>72</v>
      </c>
      <c r="D602" s="153">
        <v>0.45</v>
      </c>
      <c r="E602" s="153">
        <v>1.4354014624802938</v>
      </c>
      <c r="F602" s="155">
        <v>267.71400000000006</v>
      </c>
      <c r="G602" s="155">
        <v>877.5070000000004</v>
      </c>
      <c r="H602" s="155">
        <v>5.4844187500000023</v>
      </c>
      <c r="I602" s="155">
        <v>26.706980659870375</v>
      </c>
      <c r="J602" s="155">
        <v>1600</v>
      </c>
      <c r="K602" s="155">
        <v>202250</v>
      </c>
      <c r="L602" s="155">
        <v>1264.0625</v>
      </c>
      <c r="M602" s="155">
        <v>263.69244729609966</v>
      </c>
      <c r="N602" s="156">
        <v>18</v>
      </c>
      <c r="O602" s="156">
        <v>498</v>
      </c>
      <c r="P602" s="156">
        <v>3.1124999999999998</v>
      </c>
      <c r="Q602" s="156">
        <v>4.6608060684335673</v>
      </c>
      <c r="R602" s="158">
        <v>0.59512195121951217</v>
      </c>
      <c r="S602" s="158">
        <v>24</v>
      </c>
      <c r="T602" s="158">
        <v>516</v>
      </c>
      <c r="U602" s="158">
        <v>3.2250000000000001</v>
      </c>
      <c r="V602" s="158">
        <v>4.7648476979758403</v>
      </c>
      <c r="W602" s="158">
        <v>0.58048780487804885</v>
      </c>
      <c r="X602" s="158">
        <v>1.1756097560975611</v>
      </c>
      <c r="Y602" s="159">
        <v>29</v>
      </c>
      <c r="Z602" s="159">
        <v>80</v>
      </c>
      <c r="AA602" s="159">
        <v>51</v>
      </c>
      <c r="AB602" s="159">
        <v>97</v>
      </c>
      <c r="AC602" s="159">
        <v>63</v>
      </c>
      <c r="AD602" s="157">
        <v>20.5</v>
      </c>
    </row>
    <row r="603" spans="1:30" s="154" customFormat="1" ht="11.35">
      <c r="A603" s="152">
        <v>590</v>
      </c>
      <c r="B603" s="152">
        <v>6</v>
      </c>
      <c r="C603" s="152">
        <v>21</v>
      </c>
      <c r="D603" s="153">
        <v>0.13125000000000001</v>
      </c>
      <c r="E603" s="153">
        <v>0.70149772387640263</v>
      </c>
      <c r="F603" s="155">
        <v>130.88240000000002</v>
      </c>
      <c r="G603" s="155">
        <v>353.9774000000001</v>
      </c>
      <c r="H603" s="155">
        <v>2.2123587500000008</v>
      </c>
      <c r="I603" s="155">
        <v>13.482515468414032</v>
      </c>
      <c r="J603" s="155">
        <v>1600</v>
      </c>
      <c r="K603" s="155">
        <v>199750</v>
      </c>
      <c r="L603" s="155">
        <v>1248.4375</v>
      </c>
      <c r="M603" s="155">
        <v>273.7132201534892</v>
      </c>
      <c r="N603" s="156">
        <v>18</v>
      </c>
      <c r="O603" s="156">
        <v>564</v>
      </c>
      <c r="P603" s="156">
        <v>3.5249999999999999</v>
      </c>
      <c r="Q603" s="156">
        <v>4.7767123769466666</v>
      </c>
      <c r="R603" s="158">
        <v>0.55660377358490565</v>
      </c>
      <c r="S603" s="158">
        <v>18</v>
      </c>
      <c r="T603" s="158">
        <v>573</v>
      </c>
      <c r="U603" s="158">
        <v>3.5812499999999998</v>
      </c>
      <c r="V603" s="158">
        <v>4.8115059620290932</v>
      </c>
      <c r="W603" s="158">
        <v>0.54952830188679236</v>
      </c>
      <c r="X603" s="158">
        <v>1.1061320754716979</v>
      </c>
      <c r="Y603" s="159">
        <v>35</v>
      </c>
      <c r="Z603" s="159">
        <v>75</v>
      </c>
      <c r="AA603" s="159">
        <v>50</v>
      </c>
      <c r="AB603" s="159">
        <v>84</v>
      </c>
      <c r="AC603" s="159">
        <v>76</v>
      </c>
      <c r="AD603" s="157">
        <v>21.2</v>
      </c>
    </row>
    <row r="604" spans="1:30" s="154" customFormat="1" ht="11.35">
      <c r="A604" s="152">
        <v>591</v>
      </c>
      <c r="B604" s="152">
        <v>12</v>
      </c>
      <c r="C604" s="152">
        <v>87</v>
      </c>
      <c r="D604" s="153">
        <v>0.54374999999999996</v>
      </c>
      <c r="E604" s="153">
        <v>1.8079032471189924</v>
      </c>
      <c r="F604" s="155">
        <v>267.71400000000006</v>
      </c>
      <c r="G604" s="155">
        <v>1090.1909000000003</v>
      </c>
      <c r="H604" s="155">
        <v>6.8136931250000021</v>
      </c>
      <c r="I604" s="155">
        <v>29.550075018091892</v>
      </c>
      <c r="J604" s="155">
        <v>1600</v>
      </c>
      <c r="K604" s="155">
        <v>198200</v>
      </c>
      <c r="L604" s="155">
        <v>1238.75</v>
      </c>
      <c r="M604" s="155">
        <v>271.14652911584972</v>
      </c>
      <c r="N604" s="156">
        <v>15</v>
      </c>
      <c r="O604" s="156">
        <v>552</v>
      </c>
      <c r="P604" s="156">
        <v>3.45</v>
      </c>
      <c r="Q604" s="156">
        <v>4.9814751168326277</v>
      </c>
      <c r="R604" s="158">
        <v>0.57009345794392519</v>
      </c>
      <c r="S604" s="158">
        <v>18</v>
      </c>
      <c r="T604" s="158">
        <v>612</v>
      </c>
      <c r="U604" s="158">
        <v>3.8250000000000002</v>
      </c>
      <c r="V604" s="158">
        <v>5.2119239195709897</v>
      </c>
      <c r="W604" s="158">
        <v>0.52336448598130836</v>
      </c>
      <c r="X604" s="158">
        <v>1.0934579439252334</v>
      </c>
      <c r="Y604" s="159">
        <v>36</v>
      </c>
      <c r="Z604" s="159">
        <v>77</v>
      </c>
      <c r="AA604" s="159">
        <v>47</v>
      </c>
      <c r="AB604" s="159">
        <v>80</v>
      </c>
      <c r="AC604" s="159">
        <v>80</v>
      </c>
      <c r="AD604" s="157">
        <v>21.4</v>
      </c>
    </row>
    <row r="605" spans="1:30" s="154" customFormat="1" ht="11.35">
      <c r="A605" s="152">
        <v>592</v>
      </c>
      <c r="B605" s="152">
        <v>9</v>
      </c>
      <c r="C605" s="152">
        <v>45</v>
      </c>
      <c r="D605" s="153">
        <v>0.28125</v>
      </c>
      <c r="E605" s="153">
        <v>1.2497641286892862</v>
      </c>
      <c r="F605" s="155">
        <v>196.32360000000006</v>
      </c>
      <c r="G605" s="155">
        <v>566.6613000000001</v>
      </c>
      <c r="H605" s="155">
        <v>3.5416331250000006</v>
      </c>
      <c r="I605" s="155">
        <v>19.396231651689536</v>
      </c>
      <c r="J605" s="155">
        <v>1600</v>
      </c>
      <c r="K605" s="155">
        <v>200200</v>
      </c>
      <c r="L605" s="155">
        <v>1251.25</v>
      </c>
      <c r="M605" s="155">
        <v>278.24415774774985</v>
      </c>
      <c r="N605" s="156">
        <v>15</v>
      </c>
      <c r="O605" s="156">
        <v>522</v>
      </c>
      <c r="P605" s="156">
        <v>3.2625000000000002</v>
      </c>
      <c r="Q605" s="156">
        <v>4.4938637407863977</v>
      </c>
      <c r="R605" s="158">
        <v>0.58571428571428574</v>
      </c>
      <c r="S605" s="158">
        <v>15</v>
      </c>
      <c r="T605" s="158">
        <v>576</v>
      </c>
      <c r="U605" s="158">
        <v>3.6</v>
      </c>
      <c r="V605" s="158">
        <v>4.7080821717392585</v>
      </c>
      <c r="W605" s="158">
        <v>0.54285714285714293</v>
      </c>
      <c r="X605" s="158">
        <v>1.1285714285714286</v>
      </c>
      <c r="Y605" s="159">
        <v>36</v>
      </c>
      <c r="Z605" s="159">
        <v>72</v>
      </c>
      <c r="AA605" s="159">
        <v>52</v>
      </c>
      <c r="AB605" s="159">
        <v>86</v>
      </c>
      <c r="AC605" s="159">
        <v>74</v>
      </c>
      <c r="AD605" s="157">
        <v>21</v>
      </c>
    </row>
    <row r="606" spans="1:30" s="154" customFormat="1" ht="11.35">
      <c r="A606" s="152">
        <v>593</v>
      </c>
      <c r="B606" s="152">
        <v>12</v>
      </c>
      <c r="C606" s="152">
        <v>78</v>
      </c>
      <c r="D606" s="153">
        <v>0.48749999999999999</v>
      </c>
      <c r="E606" s="153">
        <v>1.8083923852051369</v>
      </c>
      <c r="F606" s="155">
        <v>803.14200000000017</v>
      </c>
      <c r="G606" s="155">
        <v>1951.3376000000003</v>
      </c>
      <c r="H606" s="155">
        <v>12.195860000000001</v>
      </c>
      <c r="I606" s="155">
        <v>72.513373472845373</v>
      </c>
      <c r="J606" s="155">
        <v>1600</v>
      </c>
      <c r="K606" s="155">
        <v>201900</v>
      </c>
      <c r="L606" s="155">
        <v>1261.875</v>
      </c>
      <c r="M606" s="155">
        <v>289.46314980380424</v>
      </c>
      <c r="N606" s="156">
        <v>18</v>
      </c>
      <c r="O606" s="156">
        <v>510</v>
      </c>
      <c r="P606" s="156">
        <v>3.1875</v>
      </c>
      <c r="Q606" s="156">
        <v>4.4850380196533282</v>
      </c>
      <c r="R606" s="158">
        <v>0.58024691358024694</v>
      </c>
      <c r="S606" s="158">
        <v>18</v>
      </c>
      <c r="T606" s="158">
        <v>522</v>
      </c>
      <c r="U606" s="158">
        <v>3.2625000000000002</v>
      </c>
      <c r="V606" s="158">
        <v>4.4686011487282116</v>
      </c>
      <c r="W606" s="158">
        <v>0.57037037037037042</v>
      </c>
      <c r="X606" s="158">
        <v>1.1506172839506172</v>
      </c>
      <c r="Y606" s="159">
        <v>38</v>
      </c>
      <c r="Z606" s="159">
        <v>64</v>
      </c>
      <c r="AA606" s="159">
        <v>58</v>
      </c>
      <c r="AB606" s="159">
        <v>76</v>
      </c>
      <c r="AC606" s="159">
        <v>84</v>
      </c>
      <c r="AD606" s="157">
        <v>20.25</v>
      </c>
    </row>
    <row r="607" spans="1:30" s="154" customFormat="1" ht="11.35">
      <c r="A607" s="152">
        <v>594</v>
      </c>
      <c r="B607" s="152">
        <v>15</v>
      </c>
      <c r="C607" s="152">
        <v>126</v>
      </c>
      <c r="D607" s="153">
        <v>0.78749999999999998</v>
      </c>
      <c r="E607" s="153">
        <v>2.3186080730098424</v>
      </c>
      <c r="F607" s="155">
        <v>803.14200000000017</v>
      </c>
      <c r="G607" s="155">
        <v>3704.8643000000011</v>
      </c>
      <c r="H607" s="155">
        <v>23.155401875000006</v>
      </c>
      <c r="I607" s="155">
        <v>105.45197470873953</v>
      </c>
      <c r="J607" s="155">
        <v>1600</v>
      </c>
      <c r="K607" s="155">
        <v>204650</v>
      </c>
      <c r="L607" s="155">
        <v>1279.0625</v>
      </c>
      <c r="M607" s="155">
        <v>270.94476420771139</v>
      </c>
      <c r="N607" s="156">
        <v>18</v>
      </c>
      <c r="O607" s="156">
        <v>462</v>
      </c>
      <c r="P607" s="156">
        <v>2.8875000000000002</v>
      </c>
      <c r="Q607" s="156">
        <v>4.4240445082888522</v>
      </c>
      <c r="R607" s="158">
        <v>0.61499999999999999</v>
      </c>
      <c r="S607" s="158">
        <v>21</v>
      </c>
      <c r="T607" s="158">
        <v>474</v>
      </c>
      <c r="U607" s="158">
        <v>2.9624999999999999</v>
      </c>
      <c r="V607" s="158">
        <v>4.686240396800379</v>
      </c>
      <c r="W607" s="158">
        <v>0.60499999999999998</v>
      </c>
      <c r="X607" s="158">
        <v>1.22</v>
      </c>
      <c r="Y607" s="159">
        <v>29</v>
      </c>
      <c r="Z607" s="159">
        <v>74</v>
      </c>
      <c r="AA607" s="159">
        <v>57</v>
      </c>
      <c r="AB607" s="159">
        <v>82</v>
      </c>
      <c r="AC607" s="159">
        <v>78</v>
      </c>
      <c r="AD607" s="157">
        <v>20</v>
      </c>
    </row>
    <row r="608" spans="1:30" s="154" customFormat="1" ht="11.35">
      <c r="A608" s="152">
        <v>595</v>
      </c>
      <c r="B608" s="152">
        <v>15</v>
      </c>
      <c r="C608" s="152">
        <v>114</v>
      </c>
      <c r="D608" s="153">
        <v>0.71250000000000002</v>
      </c>
      <c r="E608" s="153">
        <v>2.0600650291989089</v>
      </c>
      <c r="F608" s="155">
        <v>535.42800000000011</v>
      </c>
      <c r="G608" s="155">
        <v>3013.2698000000009</v>
      </c>
      <c r="H608" s="155">
        <v>18.832936250000007</v>
      </c>
      <c r="I608" s="155">
        <v>66.723516049815601</v>
      </c>
      <c r="J608" s="155">
        <v>1600</v>
      </c>
      <c r="K608" s="155">
        <v>204450</v>
      </c>
      <c r="L608" s="155">
        <v>1277.8125</v>
      </c>
      <c r="M608" s="155">
        <v>282.32786122948454</v>
      </c>
      <c r="N608" s="156">
        <v>18</v>
      </c>
      <c r="O608" s="156">
        <v>447</v>
      </c>
      <c r="P608" s="156">
        <v>2.7937500000000002</v>
      </c>
      <c r="Q608" s="156">
        <v>4.465235209000542</v>
      </c>
      <c r="R608" s="158">
        <v>0.61696658097686374</v>
      </c>
      <c r="S608" s="158">
        <v>24</v>
      </c>
      <c r="T608" s="158">
        <v>522</v>
      </c>
      <c r="U608" s="158">
        <v>3.2625000000000002</v>
      </c>
      <c r="V608" s="158">
        <v>4.9722342269393511</v>
      </c>
      <c r="W608" s="158">
        <v>0.5526992287917738</v>
      </c>
      <c r="X608" s="158">
        <v>1.1696658097686377</v>
      </c>
      <c r="Y608" s="159">
        <v>33</v>
      </c>
      <c r="Z608" s="159">
        <v>67</v>
      </c>
      <c r="AA608" s="159">
        <v>60</v>
      </c>
      <c r="AB608" s="159">
        <v>72</v>
      </c>
      <c r="AC608" s="159">
        <v>88</v>
      </c>
      <c r="AD608" s="157">
        <v>19.45</v>
      </c>
    </row>
    <row r="609" spans="1:30" s="154" customFormat="1" ht="11.35">
      <c r="A609" s="152">
        <v>596</v>
      </c>
      <c r="B609" s="152">
        <v>9</v>
      </c>
      <c r="C609" s="152">
        <v>69</v>
      </c>
      <c r="D609" s="153">
        <v>0.43125000000000002</v>
      </c>
      <c r="E609" s="153">
        <v>1.4214080847512534</v>
      </c>
      <c r="F609" s="155">
        <v>535.42800000000011</v>
      </c>
      <c r="G609" s="155">
        <v>1426.3207000000002</v>
      </c>
      <c r="H609" s="155">
        <v>8.9145043750000017</v>
      </c>
      <c r="I609" s="155">
        <v>50.340022344082115</v>
      </c>
      <c r="J609" s="155">
        <v>1600</v>
      </c>
      <c r="K609" s="155">
        <v>200500</v>
      </c>
      <c r="L609" s="155">
        <v>1253.125</v>
      </c>
      <c r="M609" s="155">
        <v>273.26856304223838</v>
      </c>
      <c r="N609" s="156">
        <v>18</v>
      </c>
      <c r="O609" s="156">
        <v>531</v>
      </c>
      <c r="P609" s="156">
        <v>3.3187500000000001</v>
      </c>
      <c r="Q609" s="156">
        <v>4.65727519738215</v>
      </c>
      <c r="R609" s="158">
        <v>0.5714285714285714</v>
      </c>
      <c r="S609" s="158">
        <v>18</v>
      </c>
      <c r="T609" s="158">
        <v>549</v>
      </c>
      <c r="U609" s="158">
        <v>3.4312499999999999</v>
      </c>
      <c r="V609" s="158">
        <v>4.9087546935561397</v>
      </c>
      <c r="W609" s="158">
        <v>0.55690072639225174</v>
      </c>
      <c r="X609" s="158">
        <v>1.128329297820823</v>
      </c>
      <c r="Y609" s="159">
        <v>34</v>
      </c>
      <c r="Z609" s="159">
        <v>75</v>
      </c>
      <c r="AA609" s="159">
        <v>51</v>
      </c>
      <c r="AB609" s="159">
        <v>75</v>
      </c>
      <c r="AC609" s="159">
        <v>85</v>
      </c>
      <c r="AD609" s="157">
        <v>20.65</v>
      </c>
    </row>
    <row r="610" spans="1:30" s="154" customFormat="1" ht="11.35">
      <c r="A610" s="152">
        <v>597</v>
      </c>
      <c r="B610" s="152">
        <v>9</v>
      </c>
      <c r="C610" s="152">
        <v>75</v>
      </c>
      <c r="D610" s="153">
        <v>0.46875</v>
      </c>
      <c r="E610" s="153">
        <v>1.4490156059943227</v>
      </c>
      <c r="F610" s="155">
        <v>803.14200000000017</v>
      </c>
      <c r="G610" s="155">
        <v>2088.1692000000003</v>
      </c>
      <c r="H610" s="155">
        <v>13.051057500000002</v>
      </c>
      <c r="I610" s="155">
        <v>73.952265408671991</v>
      </c>
      <c r="J610" s="155">
        <v>1600</v>
      </c>
      <c r="K610" s="155">
        <v>200850</v>
      </c>
      <c r="L610" s="155">
        <v>1255.3125</v>
      </c>
      <c r="M610" s="155">
        <v>294.74415272577971</v>
      </c>
      <c r="N610" s="156">
        <v>18</v>
      </c>
      <c r="O610" s="156">
        <v>486</v>
      </c>
      <c r="P610" s="156">
        <v>3.0375000000000001</v>
      </c>
      <c r="Q610" s="156">
        <v>4.5264943326371485</v>
      </c>
      <c r="R610" s="158">
        <v>0.60774818401937047</v>
      </c>
      <c r="S610" s="158">
        <v>21</v>
      </c>
      <c r="T610" s="158">
        <v>555</v>
      </c>
      <c r="U610" s="158">
        <v>3.46875</v>
      </c>
      <c r="V610" s="158">
        <v>5.1419129580268592</v>
      </c>
      <c r="W610" s="158">
        <v>0.55205811138014527</v>
      </c>
      <c r="X610" s="158">
        <v>1.1598062953995156</v>
      </c>
      <c r="Y610" s="159">
        <v>41</v>
      </c>
      <c r="Z610" s="159">
        <v>61</v>
      </c>
      <c r="AA610" s="159">
        <v>58</v>
      </c>
      <c r="AB610" s="159">
        <v>81</v>
      </c>
      <c r="AC610" s="159">
        <v>79</v>
      </c>
      <c r="AD610" s="157">
        <v>20.65</v>
      </c>
    </row>
    <row r="611" spans="1:30" s="154" customFormat="1" ht="11.35">
      <c r="A611" s="152">
        <v>598</v>
      </c>
      <c r="B611" s="152">
        <v>9</v>
      </c>
      <c r="C611" s="152">
        <v>69</v>
      </c>
      <c r="D611" s="153">
        <v>0.43125000000000002</v>
      </c>
      <c r="E611" s="153">
        <v>1.4214080847512534</v>
      </c>
      <c r="F611" s="155">
        <v>267.71400000000006</v>
      </c>
      <c r="G611" s="155">
        <v>910.22760000000039</v>
      </c>
      <c r="H611" s="155">
        <v>5.6889225000000021</v>
      </c>
      <c r="I611" s="155">
        <v>26.839157376295432</v>
      </c>
      <c r="J611" s="155">
        <v>1600</v>
      </c>
      <c r="K611" s="155">
        <v>199250</v>
      </c>
      <c r="L611" s="155">
        <v>1245.3125</v>
      </c>
      <c r="M611" s="155">
        <v>289.58856494980171</v>
      </c>
      <c r="N611" s="156">
        <v>18</v>
      </c>
      <c r="O611" s="156">
        <v>441</v>
      </c>
      <c r="P611" s="156">
        <v>2.7562500000000001</v>
      </c>
      <c r="Q611" s="156">
        <v>4.2020463343740531</v>
      </c>
      <c r="R611" s="158">
        <v>0.625</v>
      </c>
      <c r="S611" s="158">
        <v>15</v>
      </c>
      <c r="T611" s="158">
        <v>516</v>
      </c>
      <c r="U611" s="158">
        <v>3.2250000000000001</v>
      </c>
      <c r="V611" s="158">
        <v>4.4325128100571529</v>
      </c>
      <c r="W611" s="158">
        <v>0.56122448979591844</v>
      </c>
      <c r="X611" s="158">
        <v>1.1862244897959184</v>
      </c>
      <c r="Y611" s="159">
        <v>41</v>
      </c>
      <c r="Z611" s="159">
        <v>65</v>
      </c>
      <c r="AA611" s="159">
        <v>54</v>
      </c>
      <c r="AB611" s="159">
        <v>81</v>
      </c>
      <c r="AC611" s="159">
        <v>79</v>
      </c>
      <c r="AD611" s="157">
        <v>19.600000000000001</v>
      </c>
    </row>
    <row r="612" spans="1:30" s="154" customFormat="1" ht="11.35">
      <c r="A612" s="152">
        <v>599</v>
      </c>
      <c r="B612" s="152">
        <v>6</v>
      </c>
      <c r="C612" s="152">
        <v>45</v>
      </c>
      <c r="D612" s="153">
        <v>0.28125</v>
      </c>
      <c r="E612" s="153">
        <v>1.1556363108776342</v>
      </c>
      <c r="F612" s="155">
        <v>535.42800000000011</v>
      </c>
      <c r="G612" s="155">
        <v>1116.9623000000001</v>
      </c>
      <c r="H612" s="155">
        <v>6.9810143750000009</v>
      </c>
      <c r="I612" s="155">
        <v>47.978483595916508</v>
      </c>
      <c r="J612" s="155">
        <v>1600</v>
      </c>
      <c r="K612" s="155">
        <v>199850</v>
      </c>
      <c r="L612" s="155">
        <v>1249.0625</v>
      </c>
      <c r="M612" s="155">
        <v>280.01975868065512</v>
      </c>
      <c r="N612" s="156">
        <v>15</v>
      </c>
      <c r="O612" s="156">
        <v>588</v>
      </c>
      <c r="P612" s="156">
        <v>3.6749999999999998</v>
      </c>
      <c r="Q612" s="156">
        <v>4.8868325196871334</v>
      </c>
      <c r="R612" s="158">
        <v>0.54524361948955913</v>
      </c>
      <c r="S612" s="158">
        <v>18</v>
      </c>
      <c r="T612" s="158">
        <v>624</v>
      </c>
      <c r="U612" s="158">
        <v>3.9</v>
      </c>
      <c r="V612" s="158">
        <v>5.3071685234076611</v>
      </c>
      <c r="W612" s="158">
        <v>0.51740139211136893</v>
      </c>
      <c r="X612" s="158">
        <v>1.0626450116009281</v>
      </c>
      <c r="Y612" s="159">
        <v>37</v>
      </c>
      <c r="Z612" s="159">
        <v>71</v>
      </c>
      <c r="AA612" s="159">
        <v>52</v>
      </c>
      <c r="AB612" s="159">
        <v>71</v>
      </c>
      <c r="AC612" s="159">
        <v>89</v>
      </c>
      <c r="AD612" s="157">
        <v>21.55</v>
      </c>
    </row>
    <row r="613" spans="1:30" s="154" customFormat="1" ht="11.35">
      <c r="A613" s="152">
        <v>600</v>
      </c>
      <c r="B613" s="152">
        <v>12</v>
      </c>
      <c r="C613" s="152">
        <v>36</v>
      </c>
      <c r="D613" s="153">
        <v>0.22500000000000001</v>
      </c>
      <c r="E613" s="153">
        <v>1.2385323024253116</v>
      </c>
      <c r="F613" s="155">
        <v>130.88240000000002</v>
      </c>
      <c r="G613" s="155">
        <v>446.19000000000011</v>
      </c>
      <c r="H613" s="155">
        <v>2.7886875000000009</v>
      </c>
      <c r="I613" s="155">
        <v>14.970663419349203</v>
      </c>
      <c r="J613" s="155">
        <v>1600</v>
      </c>
      <c r="K613" s="155">
        <v>199050</v>
      </c>
      <c r="L613" s="155">
        <v>1244.0625</v>
      </c>
      <c r="M613" s="155">
        <v>277.24905787818221</v>
      </c>
      <c r="N613" s="156">
        <v>18</v>
      </c>
      <c r="O613" s="156">
        <v>579</v>
      </c>
      <c r="P613" s="156">
        <v>3.6187499999999999</v>
      </c>
      <c r="Q613" s="156">
        <v>5.0029826009751801</v>
      </c>
      <c r="R613" s="158">
        <v>0.54906542056074759</v>
      </c>
      <c r="S613" s="158">
        <v>18</v>
      </c>
      <c r="T613" s="158">
        <v>555</v>
      </c>
      <c r="U613" s="158">
        <v>3.46875</v>
      </c>
      <c r="V613" s="158">
        <v>4.8705531242199855</v>
      </c>
      <c r="W613" s="158">
        <v>0.56775700934579432</v>
      </c>
      <c r="X613" s="158">
        <v>1.1168224299065419</v>
      </c>
      <c r="Y613" s="159">
        <v>37</v>
      </c>
      <c r="Z613" s="159">
        <v>73</v>
      </c>
      <c r="AA613" s="159">
        <v>50</v>
      </c>
      <c r="AB613" s="159">
        <v>81</v>
      </c>
      <c r="AC613" s="159">
        <v>79</v>
      </c>
      <c r="AD613" s="157">
        <v>21.4</v>
      </c>
    </row>
    <row r="614" spans="1:30" s="154" customFormat="1" ht="11.35">
      <c r="A614" s="152">
        <v>601</v>
      </c>
      <c r="B614" s="152">
        <v>6</v>
      </c>
      <c r="C614" s="152">
        <v>33</v>
      </c>
      <c r="D614" s="153">
        <v>0.20624999999999999</v>
      </c>
      <c r="E614" s="153">
        <v>0.95888348988279659</v>
      </c>
      <c r="F614" s="155">
        <v>130.88240000000002</v>
      </c>
      <c r="G614" s="155">
        <v>553.27560000000005</v>
      </c>
      <c r="H614" s="155">
        <v>3.4579725000000003</v>
      </c>
      <c r="I614" s="155">
        <v>17.987016020312051</v>
      </c>
      <c r="J614" s="155">
        <v>1600</v>
      </c>
      <c r="K614" s="155">
        <v>205200</v>
      </c>
      <c r="L614" s="155">
        <v>1282.5</v>
      </c>
      <c r="M614" s="155">
        <v>281.40483159548455</v>
      </c>
      <c r="N614" s="156">
        <v>18</v>
      </c>
      <c r="O614" s="156">
        <v>540</v>
      </c>
      <c r="P614" s="156">
        <v>3.375</v>
      </c>
      <c r="Q614" s="156">
        <v>4.6954413862086231</v>
      </c>
      <c r="R614" s="158">
        <v>0.56521739130434778</v>
      </c>
      <c r="S614" s="158">
        <v>18</v>
      </c>
      <c r="T614" s="158">
        <v>558</v>
      </c>
      <c r="U614" s="158">
        <v>3.4874999999999998</v>
      </c>
      <c r="V614" s="158">
        <v>4.9207397050934345</v>
      </c>
      <c r="W614" s="158">
        <v>0.55072463768115942</v>
      </c>
      <c r="X614" s="158">
        <v>1.1159420289855073</v>
      </c>
      <c r="Y614" s="159">
        <v>32</v>
      </c>
      <c r="Z614" s="159">
        <v>67</v>
      </c>
      <c r="AA614" s="159">
        <v>61</v>
      </c>
      <c r="AB614" s="159">
        <v>85</v>
      </c>
      <c r="AC614" s="159">
        <v>75</v>
      </c>
      <c r="AD614" s="157">
        <v>20.7</v>
      </c>
    </row>
    <row r="615" spans="1:30" s="154" customFormat="1" ht="11.35">
      <c r="A615" s="152">
        <v>602</v>
      </c>
      <c r="B615" s="152">
        <v>12</v>
      </c>
      <c r="C615" s="152">
        <v>102</v>
      </c>
      <c r="D615" s="153">
        <v>0.63749999999999996</v>
      </c>
      <c r="E615" s="153">
        <v>2.1116255028178985</v>
      </c>
      <c r="F615" s="155">
        <v>1070.8560000000002</v>
      </c>
      <c r="G615" s="155">
        <v>2488.2529000000004</v>
      </c>
      <c r="H615" s="155">
        <v>15.551580625000003</v>
      </c>
      <c r="I615" s="155">
        <v>90.928156119371891</v>
      </c>
      <c r="J615" s="155">
        <v>1600</v>
      </c>
      <c r="K615" s="155">
        <v>207150</v>
      </c>
      <c r="L615" s="155">
        <v>1294.6875</v>
      </c>
      <c r="M615" s="155">
        <v>283.32021103537966</v>
      </c>
      <c r="N615" s="156">
        <v>15</v>
      </c>
      <c r="O615" s="156">
        <v>465</v>
      </c>
      <c r="P615" s="156">
        <v>2.90625</v>
      </c>
      <c r="Q615" s="156">
        <v>4.5068736810962973</v>
      </c>
      <c r="R615" s="158">
        <v>0.61152882205513781</v>
      </c>
      <c r="S615" s="158">
        <v>18</v>
      </c>
      <c r="T615" s="158">
        <v>498</v>
      </c>
      <c r="U615" s="158">
        <v>3.1124999999999998</v>
      </c>
      <c r="V615" s="158">
        <v>4.7331129809635897</v>
      </c>
      <c r="W615" s="158">
        <v>0.58395989974937335</v>
      </c>
      <c r="X615" s="158">
        <v>1.1954887218045112</v>
      </c>
      <c r="Y615" s="159">
        <v>31</v>
      </c>
      <c r="Z615" s="159">
        <v>64</v>
      </c>
      <c r="AA615" s="159">
        <v>65</v>
      </c>
      <c r="AB615" s="159">
        <v>75</v>
      </c>
      <c r="AC615" s="159">
        <v>85</v>
      </c>
      <c r="AD615" s="157">
        <v>19.95</v>
      </c>
    </row>
    <row r="616" spans="1:30" s="154" customFormat="1" ht="11.35">
      <c r="A616" s="152">
        <v>603</v>
      </c>
      <c r="B616" s="152">
        <v>9</v>
      </c>
      <c r="C616" s="152">
        <v>84</v>
      </c>
      <c r="D616" s="153">
        <v>0.52500000000000002</v>
      </c>
      <c r="E616" s="153">
        <v>1.7336840477314459</v>
      </c>
      <c r="F616" s="155">
        <v>196.32360000000006</v>
      </c>
      <c r="G616" s="155">
        <v>1105.0639000000003</v>
      </c>
      <c r="H616" s="155">
        <v>6.9066493750000024</v>
      </c>
      <c r="I616" s="155">
        <v>26.072862752970185</v>
      </c>
      <c r="J616" s="155">
        <v>1600</v>
      </c>
      <c r="K616" s="155">
        <v>204300</v>
      </c>
      <c r="L616" s="155">
        <v>1276.875</v>
      </c>
      <c r="M616" s="155">
        <v>272.99224192446093</v>
      </c>
      <c r="N616" s="156">
        <v>18</v>
      </c>
      <c r="O616" s="156">
        <v>519</v>
      </c>
      <c r="P616" s="156">
        <v>3.2437499999999999</v>
      </c>
      <c r="Q616" s="156">
        <v>4.9902381120638264</v>
      </c>
      <c r="R616" s="158">
        <v>0.58111380145278446</v>
      </c>
      <c r="S616" s="158">
        <v>21</v>
      </c>
      <c r="T616" s="158">
        <v>549</v>
      </c>
      <c r="U616" s="158">
        <v>3.4312499999999999</v>
      </c>
      <c r="V616" s="158">
        <v>4.931763146771047</v>
      </c>
      <c r="W616" s="158">
        <v>0.55690072639225174</v>
      </c>
      <c r="X616" s="158">
        <v>1.1380145278450362</v>
      </c>
      <c r="Y616" s="159">
        <v>30</v>
      </c>
      <c r="Z616" s="159">
        <v>73</v>
      </c>
      <c r="AA616" s="159">
        <v>57</v>
      </c>
      <c r="AB616" s="159">
        <v>72</v>
      </c>
      <c r="AC616" s="159">
        <v>88</v>
      </c>
      <c r="AD616" s="157">
        <v>20.65</v>
      </c>
    </row>
    <row r="617" spans="1:30" s="154" customFormat="1" ht="11.35">
      <c r="A617" s="152">
        <v>604</v>
      </c>
      <c r="B617" s="152">
        <v>9</v>
      </c>
      <c r="C617" s="152">
        <v>63</v>
      </c>
      <c r="D617" s="153">
        <v>0.39374999999999999</v>
      </c>
      <c r="E617" s="153">
        <v>1.5463362054797005</v>
      </c>
      <c r="F617" s="155">
        <v>535.42800000000011</v>
      </c>
      <c r="G617" s="155">
        <v>1404.0112000000004</v>
      </c>
      <c r="H617" s="155">
        <v>8.775070000000003</v>
      </c>
      <c r="I617" s="155">
        <v>49.807884370865274</v>
      </c>
      <c r="J617" s="155">
        <v>1600</v>
      </c>
      <c r="K617" s="155">
        <v>205600</v>
      </c>
      <c r="L617" s="155">
        <v>1285</v>
      </c>
      <c r="M617" s="155">
        <v>282.44217975660149</v>
      </c>
      <c r="N617" s="156">
        <v>18</v>
      </c>
      <c r="O617" s="156">
        <v>513</v>
      </c>
      <c r="P617" s="156">
        <v>3.2062499999999998</v>
      </c>
      <c r="Q617" s="156">
        <v>4.5531064452620464</v>
      </c>
      <c r="R617" s="158">
        <v>0.58394160583941601</v>
      </c>
      <c r="S617" s="158">
        <v>18</v>
      </c>
      <c r="T617" s="158">
        <v>564</v>
      </c>
      <c r="U617" s="158">
        <v>3.5249999999999999</v>
      </c>
      <c r="V617" s="158">
        <v>4.9854505294037441</v>
      </c>
      <c r="W617" s="158">
        <v>0.54257907542579076</v>
      </c>
      <c r="X617" s="158">
        <v>1.1265206812652067</v>
      </c>
      <c r="Y617" s="159">
        <v>32</v>
      </c>
      <c r="Z617" s="159">
        <v>66</v>
      </c>
      <c r="AA617" s="159">
        <v>62</v>
      </c>
      <c r="AB617" s="159">
        <v>89</v>
      </c>
      <c r="AC617" s="159">
        <v>71</v>
      </c>
      <c r="AD617" s="157">
        <v>20.55</v>
      </c>
    </row>
    <row r="618" spans="1:30" s="154" customFormat="1" ht="11.35">
      <c r="A618" s="152">
        <v>605</v>
      </c>
      <c r="B618" s="152">
        <v>9</v>
      </c>
      <c r="C618" s="152">
        <v>78</v>
      </c>
      <c r="D618" s="153">
        <v>0.48749999999999999</v>
      </c>
      <c r="E618" s="153">
        <v>1.6444589636165654</v>
      </c>
      <c r="F618" s="155">
        <v>803.14200000000017</v>
      </c>
      <c r="G618" s="155">
        <v>2111.9660000000003</v>
      </c>
      <c r="H618" s="155">
        <v>13.199787500000003</v>
      </c>
      <c r="I618" s="155">
        <v>79.405655401756405</v>
      </c>
      <c r="J618" s="155">
        <v>1600</v>
      </c>
      <c r="K618" s="155">
        <v>204450</v>
      </c>
      <c r="L618" s="155">
        <v>1277.8125</v>
      </c>
      <c r="M618" s="155">
        <v>282.32786122948454</v>
      </c>
      <c r="N618" s="156">
        <v>18</v>
      </c>
      <c r="O618" s="156">
        <v>486</v>
      </c>
      <c r="P618" s="156">
        <v>3.0375000000000001</v>
      </c>
      <c r="Q618" s="156">
        <v>4.5139720198763325</v>
      </c>
      <c r="R618" s="158">
        <v>0.601965601965602</v>
      </c>
      <c r="S618" s="158">
        <v>24</v>
      </c>
      <c r="T618" s="158">
        <v>570</v>
      </c>
      <c r="U618" s="158">
        <v>3.5625</v>
      </c>
      <c r="V618" s="158">
        <v>5.0936975486360723</v>
      </c>
      <c r="W618" s="158">
        <v>0.53316953316953319</v>
      </c>
      <c r="X618" s="158">
        <v>1.1351351351351351</v>
      </c>
      <c r="Y618" s="159">
        <v>33</v>
      </c>
      <c r="Z618" s="159">
        <v>67</v>
      </c>
      <c r="AA618" s="159">
        <v>60</v>
      </c>
      <c r="AB618" s="159">
        <v>80</v>
      </c>
      <c r="AC618" s="159">
        <v>80</v>
      </c>
      <c r="AD618" s="157">
        <v>20.350000000000001</v>
      </c>
    </row>
    <row r="619" spans="1:30" s="154" customFormat="1" ht="11.35">
      <c r="A619" s="152">
        <v>606</v>
      </c>
      <c r="B619" s="152">
        <v>6</v>
      </c>
      <c r="C619" s="152">
        <v>66</v>
      </c>
      <c r="D619" s="153">
        <v>0.41249999999999998</v>
      </c>
      <c r="E619" s="153">
        <v>1.3662025596383078</v>
      </c>
      <c r="F619" s="155">
        <v>267.71400000000006</v>
      </c>
      <c r="G619" s="155">
        <v>1401.0366000000001</v>
      </c>
      <c r="H619" s="155">
        <v>8.7564787500000012</v>
      </c>
      <c r="I619" s="155">
        <v>36.879497852234991</v>
      </c>
      <c r="J619" s="155">
        <v>1600</v>
      </c>
      <c r="K619" s="155">
        <v>202400</v>
      </c>
      <c r="L619" s="155">
        <v>1265</v>
      </c>
      <c r="M619" s="155">
        <v>273.39008461314006</v>
      </c>
      <c r="N619" s="156">
        <v>18</v>
      </c>
      <c r="O619" s="156">
        <v>528</v>
      </c>
      <c r="P619" s="156">
        <v>3.3</v>
      </c>
      <c r="Q619" s="156">
        <v>4.724883945864363</v>
      </c>
      <c r="R619" s="158">
        <v>0.57281553398058249</v>
      </c>
      <c r="S619" s="158">
        <v>18</v>
      </c>
      <c r="T619" s="158">
        <v>540</v>
      </c>
      <c r="U619" s="158">
        <v>3.375</v>
      </c>
      <c r="V619" s="158">
        <v>4.5609085490122281</v>
      </c>
      <c r="W619" s="158">
        <v>0.56310679611650494</v>
      </c>
      <c r="X619" s="158">
        <v>1.1359223300970873</v>
      </c>
      <c r="Y619" s="159">
        <v>32</v>
      </c>
      <c r="Z619" s="159">
        <v>74</v>
      </c>
      <c r="AA619" s="159">
        <v>54</v>
      </c>
      <c r="AB619" s="159">
        <v>86</v>
      </c>
      <c r="AC619" s="159">
        <v>74</v>
      </c>
      <c r="AD619" s="157">
        <v>20.6</v>
      </c>
    </row>
    <row r="620" spans="1:30" s="154" customFormat="1" ht="11.35">
      <c r="A620" s="152">
        <v>607</v>
      </c>
      <c r="B620" s="152">
        <v>9</v>
      </c>
      <c r="C620" s="152">
        <v>108</v>
      </c>
      <c r="D620" s="153">
        <v>0.67500000000000004</v>
      </c>
      <c r="E620" s="153">
        <v>2.0727340435025283</v>
      </c>
      <c r="F620" s="155">
        <v>803.14200000000017</v>
      </c>
      <c r="G620" s="155">
        <v>3469.8709000000008</v>
      </c>
      <c r="H620" s="155">
        <v>21.686693125000005</v>
      </c>
      <c r="I620" s="155">
        <v>112.33173034973434</v>
      </c>
      <c r="J620" s="155">
        <v>1600</v>
      </c>
      <c r="K620" s="155">
        <v>200850</v>
      </c>
      <c r="L620" s="155">
        <v>1255.3125</v>
      </c>
      <c r="M620" s="155">
        <v>271.41585877805005</v>
      </c>
      <c r="N620" s="156">
        <v>18</v>
      </c>
      <c r="O620" s="156">
        <v>480</v>
      </c>
      <c r="P620" s="156">
        <v>3</v>
      </c>
      <c r="Q620" s="156">
        <v>4.9220336340114157</v>
      </c>
      <c r="R620" s="158">
        <v>0.60199004975124382</v>
      </c>
      <c r="S620" s="158">
        <v>18</v>
      </c>
      <c r="T620" s="158">
        <v>531</v>
      </c>
      <c r="U620" s="158">
        <v>3.3187500000000001</v>
      </c>
      <c r="V620" s="158">
        <v>4.9058710495402327</v>
      </c>
      <c r="W620" s="158">
        <v>0.55970149253731349</v>
      </c>
      <c r="X620" s="158">
        <v>1.1616915422885574</v>
      </c>
      <c r="Y620" s="159">
        <v>33</v>
      </c>
      <c r="Z620" s="159">
        <v>76</v>
      </c>
      <c r="AA620" s="159">
        <v>51</v>
      </c>
      <c r="AB620" s="159">
        <v>84</v>
      </c>
      <c r="AC620" s="159">
        <v>76</v>
      </c>
      <c r="AD620" s="157">
        <v>20.100000000000001</v>
      </c>
    </row>
    <row r="621" spans="1:30" s="154" customFormat="1" ht="11.35">
      <c r="A621" s="152">
        <v>608</v>
      </c>
      <c r="B621" s="152">
        <v>9</v>
      </c>
      <c r="C621" s="152">
        <v>66</v>
      </c>
      <c r="D621" s="153">
        <v>0.41249999999999998</v>
      </c>
      <c r="E621" s="153">
        <v>1.559662517922169</v>
      </c>
      <c r="F621" s="155">
        <v>133.85700000000003</v>
      </c>
      <c r="G621" s="155">
        <v>690.10720000000015</v>
      </c>
      <c r="H621" s="155">
        <v>4.3131700000000013</v>
      </c>
      <c r="I621" s="155">
        <v>18.223419139590892</v>
      </c>
      <c r="J621" s="155">
        <v>1600</v>
      </c>
      <c r="K621" s="155">
        <v>200900</v>
      </c>
      <c r="L621" s="155">
        <v>1255.625</v>
      </c>
      <c r="M621" s="155">
        <v>274.60592118467787</v>
      </c>
      <c r="N621" s="156">
        <v>18</v>
      </c>
      <c r="O621" s="156">
        <v>510</v>
      </c>
      <c r="P621" s="156">
        <v>3.1875</v>
      </c>
      <c r="Q621" s="156">
        <v>4.5477031316462275</v>
      </c>
      <c r="R621" s="158">
        <v>0.58837772397094423</v>
      </c>
      <c r="S621" s="158">
        <v>15</v>
      </c>
      <c r="T621" s="158">
        <v>561</v>
      </c>
      <c r="U621" s="158">
        <v>3.5062500000000001</v>
      </c>
      <c r="V621" s="158">
        <v>4.9130769861358896</v>
      </c>
      <c r="W621" s="158">
        <v>0.54721549636803868</v>
      </c>
      <c r="X621" s="158">
        <v>1.1355932203389829</v>
      </c>
      <c r="Y621" s="159">
        <v>34</v>
      </c>
      <c r="Z621" s="159">
        <v>74</v>
      </c>
      <c r="AA621" s="159">
        <v>52</v>
      </c>
      <c r="AB621" s="159">
        <v>72</v>
      </c>
      <c r="AC621" s="159">
        <v>88</v>
      </c>
      <c r="AD621" s="157">
        <v>20.65</v>
      </c>
    </row>
    <row r="622" spans="1:30" s="154" customFormat="1" ht="11.35">
      <c r="A622" s="152">
        <v>609</v>
      </c>
      <c r="B622" s="152">
        <v>12</v>
      </c>
      <c r="C622" s="152">
        <v>72</v>
      </c>
      <c r="D622" s="153">
        <v>0.45</v>
      </c>
      <c r="E622" s="153">
        <v>1.7547778443492121</v>
      </c>
      <c r="F622" s="155">
        <v>1070.8560000000002</v>
      </c>
      <c r="G622" s="155">
        <v>2940.3921</v>
      </c>
      <c r="H622" s="155">
        <v>18.377450625000002</v>
      </c>
      <c r="I622" s="155">
        <v>114.49693192833715</v>
      </c>
      <c r="J622" s="155">
        <v>1600</v>
      </c>
      <c r="K622" s="155">
        <v>203600</v>
      </c>
      <c r="L622" s="155">
        <v>1272.5</v>
      </c>
      <c r="M622" s="155">
        <v>276.98965764131259</v>
      </c>
      <c r="N622" s="156">
        <v>15</v>
      </c>
      <c r="O622" s="156">
        <v>546</v>
      </c>
      <c r="P622" s="156">
        <v>3.4125000000000001</v>
      </c>
      <c r="Q622" s="156">
        <v>4.5947570613504904</v>
      </c>
      <c r="R622" s="158">
        <v>0.56563245823389019</v>
      </c>
      <c r="S622" s="158">
        <v>24</v>
      </c>
      <c r="T622" s="158">
        <v>561</v>
      </c>
      <c r="U622" s="158">
        <v>3.5062500000000001</v>
      </c>
      <c r="V622" s="158">
        <v>5.082955703057551</v>
      </c>
      <c r="W622" s="158">
        <v>0.55369928400954649</v>
      </c>
      <c r="X622" s="158">
        <v>1.1193317422434368</v>
      </c>
      <c r="Y622" s="159">
        <v>32</v>
      </c>
      <c r="Z622" s="159">
        <v>71</v>
      </c>
      <c r="AA622" s="159">
        <v>57</v>
      </c>
      <c r="AB622" s="159">
        <v>73</v>
      </c>
      <c r="AC622" s="159">
        <v>87</v>
      </c>
      <c r="AD622" s="157">
        <v>20.95</v>
      </c>
    </row>
    <row r="623" spans="1:30" s="154" customFormat="1" ht="11.35">
      <c r="A623" s="152">
        <v>610</v>
      </c>
      <c r="B623" s="152">
        <v>6</v>
      </c>
      <c r="C623" s="152">
        <v>30</v>
      </c>
      <c r="D623" s="153">
        <v>0.1875</v>
      </c>
      <c r="E623" s="153">
        <v>0.87010083995943432</v>
      </c>
      <c r="F623" s="155">
        <v>267.71400000000006</v>
      </c>
      <c r="G623" s="155">
        <v>809.09120000000019</v>
      </c>
      <c r="H623" s="155">
        <v>5.056820000000001</v>
      </c>
      <c r="I623" s="155">
        <v>31.26878083830681</v>
      </c>
      <c r="J623" s="155">
        <v>1600</v>
      </c>
      <c r="K623" s="155">
        <v>201350</v>
      </c>
      <c r="L623" s="155">
        <v>1258.4375</v>
      </c>
      <c r="M623" s="155">
        <v>279.04948023851188</v>
      </c>
      <c r="N623" s="156">
        <v>18</v>
      </c>
      <c r="O623" s="156">
        <v>507</v>
      </c>
      <c r="P623" s="156">
        <v>3.1687500000000002</v>
      </c>
      <c r="Q623" s="156">
        <v>4.6041024569357996</v>
      </c>
      <c r="R623" s="158">
        <v>0.58578431372549022</v>
      </c>
      <c r="S623" s="158">
        <v>15</v>
      </c>
      <c r="T623" s="158">
        <v>534</v>
      </c>
      <c r="U623" s="158">
        <v>3.3374999999999999</v>
      </c>
      <c r="V623" s="158">
        <v>4.7103358851512276</v>
      </c>
      <c r="W623" s="158">
        <v>0.56372549019607843</v>
      </c>
      <c r="X623" s="158">
        <v>1.1495098039215685</v>
      </c>
      <c r="Y623" s="159">
        <v>35</v>
      </c>
      <c r="Z623" s="159">
        <v>71</v>
      </c>
      <c r="AA623" s="159">
        <v>54</v>
      </c>
      <c r="AB623" s="159">
        <v>90</v>
      </c>
      <c r="AC623" s="159">
        <v>70</v>
      </c>
      <c r="AD623" s="157">
        <v>20.399999999999999</v>
      </c>
    </row>
    <row r="624" spans="1:30" s="154" customFormat="1" ht="11.35">
      <c r="A624" s="152">
        <v>611</v>
      </c>
      <c r="B624" s="152">
        <v>3</v>
      </c>
      <c r="C624" s="152">
        <v>21</v>
      </c>
      <c r="D624" s="153">
        <v>0.13125000000000001</v>
      </c>
      <c r="E624" s="153">
        <v>0.61554163907404535</v>
      </c>
      <c r="F624" s="155">
        <v>65.441200000000009</v>
      </c>
      <c r="G624" s="155">
        <v>257.30290000000002</v>
      </c>
      <c r="H624" s="155">
        <v>1.6081431250000002</v>
      </c>
      <c r="I624" s="155">
        <v>8.9781561209500982</v>
      </c>
      <c r="J624" s="155">
        <v>1600</v>
      </c>
      <c r="K624" s="155">
        <v>205950</v>
      </c>
      <c r="L624" s="155">
        <v>1287.1875</v>
      </c>
      <c r="M624" s="155">
        <v>280.3999207668179</v>
      </c>
      <c r="N624" s="156">
        <v>15</v>
      </c>
      <c r="O624" s="156">
        <v>420</v>
      </c>
      <c r="P624" s="156">
        <v>2.625</v>
      </c>
      <c r="Q624" s="156">
        <v>3.9632748037212004</v>
      </c>
      <c r="R624" s="158">
        <v>0.62864721485411146</v>
      </c>
      <c r="S624" s="158">
        <v>15</v>
      </c>
      <c r="T624" s="158">
        <v>447</v>
      </c>
      <c r="U624" s="158">
        <v>2.7937500000000002</v>
      </c>
      <c r="V624" s="158">
        <v>4.375599689357955</v>
      </c>
      <c r="W624" s="158">
        <v>0.60477453580901863</v>
      </c>
      <c r="X624" s="158">
        <v>1.2334217506631302</v>
      </c>
      <c r="Y624" s="159">
        <v>31</v>
      </c>
      <c r="Z624" s="159">
        <v>67</v>
      </c>
      <c r="AA624" s="159">
        <v>62</v>
      </c>
      <c r="AB624" s="159">
        <v>84</v>
      </c>
      <c r="AC624" s="159">
        <v>76</v>
      </c>
      <c r="AD624" s="157">
        <v>18.850000000000001</v>
      </c>
    </row>
    <row r="625" spans="1:30" s="154" customFormat="1" ht="11.35">
      <c r="A625" s="152">
        <v>612</v>
      </c>
      <c r="B625" s="152">
        <v>9</v>
      </c>
      <c r="C625" s="152">
        <v>99</v>
      </c>
      <c r="D625" s="153">
        <v>0.61875000000000002</v>
      </c>
      <c r="E625" s="153">
        <v>1.6170159448928558</v>
      </c>
      <c r="F625" s="155">
        <v>803.14200000000017</v>
      </c>
      <c r="G625" s="155">
        <v>2683.0892000000008</v>
      </c>
      <c r="H625" s="155">
        <v>16.769307500000004</v>
      </c>
      <c r="I625" s="155">
        <v>82.509761208033666</v>
      </c>
      <c r="J625" s="155">
        <v>1600</v>
      </c>
      <c r="K625" s="155">
        <v>203650</v>
      </c>
      <c r="L625" s="155">
        <v>1272.8125</v>
      </c>
      <c r="M625" s="155">
        <v>280.09695508034895</v>
      </c>
      <c r="N625" s="156">
        <v>18</v>
      </c>
      <c r="O625" s="156">
        <v>438</v>
      </c>
      <c r="P625" s="156">
        <v>2.7374999999999998</v>
      </c>
      <c r="Q625" s="156">
        <v>4.39194159152831</v>
      </c>
      <c r="R625" s="158">
        <v>0.62273901808785526</v>
      </c>
      <c r="S625" s="158">
        <v>18</v>
      </c>
      <c r="T625" s="158">
        <v>489</v>
      </c>
      <c r="U625" s="158">
        <v>3.0562499999999999</v>
      </c>
      <c r="V625" s="158">
        <v>4.6313762777834295</v>
      </c>
      <c r="W625" s="158">
        <v>0.57881136950904399</v>
      </c>
      <c r="X625" s="158">
        <v>1.2015503875968991</v>
      </c>
      <c r="Y625" s="159">
        <v>33</v>
      </c>
      <c r="Z625" s="159">
        <v>69</v>
      </c>
      <c r="AA625" s="159">
        <v>58</v>
      </c>
      <c r="AB625" s="159">
        <v>81</v>
      </c>
      <c r="AC625" s="159">
        <v>79</v>
      </c>
      <c r="AD625" s="157">
        <v>19.350000000000001</v>
      </c>
    </row>
    <row r="626" spans="1:30" s="154" customFormat="1" ht="11.35">
      <c r="A626" s="152">
        <v>613</v>
      </c>
      <c r="B626" s="152">
        <v>12</v>
      </c>
      <c r="C626" s="152">
        <v>90</v>
      </c>
      <c r="D626" s="153">
        <v>0.5625</v>
      </c>
      <c r="E626" s="153">
        <v>1.9383176911172517</v>
      </c>
      <c r="F626" s="155">
        <v>535.42800000000011</v>
      </c>
      <c r="G626" s="155">
        <v>2137.2501000000002</v>
      </c>
      <c r="H626" s="155">
        <v>13.357813125000002</v>
      </c>
      <c r="I626" s="155">
        <v>59.178624600068773</v>
      </c>
      <c r="J626" s="155">
        <v>1600</v>
      </c>
      <c r="K626" s="155">
        <v>202250</v>
      </c>
      <c r="L626" s="155">
        <v>1264.0625</v>
      </c>
      <c r="M626" s="155">
        <v>287.6477949347389</v>
      </c>
      <c r="N626" s="156">
        <v>18</v>
      </c>
      <c r="O626" s="156">
        <v>447</v>
      </c>
      <c r="P626" s="156">
        <v>2.7937500000000002</v>
      </c>
      <c r="Q626" s="156">
        <v>4.4013961121272711</v>
      </c>
      <c r="R626" s="158">
        <v>0.62468513853904284</v>
      </c>
      <c r="S626" s="158">
        <v>18</v>
      </c>
      <c r="T626" s="158">
        <v>513</v>
      </c>
      <c r="U626" s="158">
        <v>3.2062499999999998</v>
      </c>
      <c r="V626" s="158">
        <v>4.6148473471758358</v>
      </c>
      <c r="W626" s="158">
        <v>0.56926952141057929</v>
      </c>
      <c r="X626" s="158">
        <v>1.1939546599496222</v>
      </c>
      <c r="Y626" s="159">
        <v>37</v>
      </c>
      <c r="Z626" s="159">
        <v>65</v>
      </c>
      <c r="AA626" s="159">
        <v>58</v>
      </c>
      <c r="AB626" s="159">
        <v>72</v>
      </c>
      <c r="AC626" s="159">
        <v>88</v>
      </c>
      <c r="AD626" s="157">
        <v>19.850000000000001</v>
      </c>
    </row>
    <row r="627" spans="1:30" s="154" customFormat="1" ht="11.35">
      <c r="A627" s="152">
        <v>614</v>
      </c>
      <c r="B627" s="152">
        <v>6</v>
      </c>
      <c r="C627" s="152">
        <v>33</v>
      </c>
      <c r="D627" s="153">
        <v>0.20624999999999999</v>
      </c>
      <c r="E627" s="153">
        <v>0.83249171337028249</v>
      </c>
      <c r="F627" s="155">
        <v>65.441200000000009</v>
      </c>
      <c r="G627" s="155">
        <v>428.34240000000011</v>
      </c>
      <c r="H627" s="155">
        <v>2.6771400000000005</v>
      </c>
      <c r="I627" s="155">
        <v>11.913357139783278</v>
      </c>
      <c r="J627" s="155">
        <v>1600</v>
      </c>
      <c r="K627" s="155">
        <v>205550</v>
      </c>
      <c r="L627" s="155">
        <v>1284.6875</v>
      </c>
      <c r="M627" s="155">
        <v>279.37468782079839</v>
      </c>
      <c r="N627" s="156">
        <v>18</v>
      </c>
      <c r="O627" s="156">
        <v>531</v>
      </c>
      <c r="P627" s="156">
        <v>3.3187500000000001</v>
      </c>
      <c r="Q627" s="156">
        <v>4.7296360903530212</v>
      </c>
      <c r="R627" s="158">
        <v>0.57246376811594202</v>
      </c>
      <c r="S627" s="158">
        <v>24</v>
      </c>
      <c r="T627" s="158">
        <v>534</v>
      </c>
      <c r="U627" s="158">
        <v>3.3374999999999999</v>
      </c>
      <c r="V627" s="158">
        <v>4.686240396800379</v>
      </c>
      <c r="W627" s="158">
        <v>0.57004830917874394</v>
      </c>
      <c r="X627" s="158">
        <v>1.142512077294686</v>
      </c>
      <c r="Y627" s="159">
        <v>31</v>
      </c>
      <c r="Z627" s="159">
        <v>68</v>
      </c>
      <c r="AA627" s="159">
        <v>61</v>
      </c>
      <c r="AB627" s="159">
        <v>81</v>
      </c>
      <c r="AC627" s="159">
        <v>79</v>
      </c>
      <c r="AD627" s="157">
        <v>20.7</v>
      </c>
    </row>
    <row r="628" spans="1:30" s="154" customFormat="1" ht="11.35">
      <c r="A628" s="152">
        <v>615</v>
      </c>
      <c r="B628" s="152">
        <v>6</v>
      </c>
      <c r="C628" s="152">
        <v>33</v>
      </c>
      <c r="D628" s="153">
        <v>0.20624999999999999</v>
      </c>
      <c r="E628" s="153">
        <v>0.89791424980339851</v>
      </c>
      <c r="F628" s="155">
        <v>267.71400000000006</v>
      </c>
      <c r="G628" s="155">
        <v>972.69420000000025</v>
      </c>
      <c r="H628" s="155">
        <v>6.0793387500000016</v>
      </c>
      <c r="I628" s="155">
        <v>36.927903399751557</v>
      </c>
      <c r="J628" s="155">
        <v>1600</v>
      </c>
      <c r="K628" s="155">
        <v>205450</v>
      </c>
      <c r="L628" s="155">
        <v>1284.0625</v>
      </c>
      <c r="M628" s="155">
        <v>273.13529459032458</v>
      </c>
      <c r="N628" s="156">
        <v>15</v>
      </c>
      <c r="O628" s="156">
        <v>495</v>
      </c>
      <c r="P628" s="156">
        <v>3.09375</v>
      </c>
      <c r="Q628" s="156">
        <v>4.3405313343127636</v>
      </c>
      <c r="R628" s="158">
        <v>0.59259259259259256</v>
      </c>
      <c r="S628" s="158">
        <v>18</v>
      </c>
      <c r="T628" s="158">
        <v>534</v>
      </c>
      <c r="U628" s="158">
        <v>3.3374999999999999</v>
      </c>
      <c r="V628" s="158">
        <v>4.7343087399622581</v>
      </c>
      <c r="W628" s="158">
        <v>0.56049382716049378</v>
      </c>
      <c r="X628" s="158">
        <v>1.1530864197530863</v>
      </c>
      <c r="Y628" s="159">
        <v>29</v>
      </c>
      <c r="Z628" s="159">
        <v>72</v>
      </c>
      <c r="AA628" s="159">
        <v>59</v>
      </c>
      <c r="AB628" s="159">
        <v>85</v>
      </c>
      <c r="AC628" s="159">
        <v>75</v>
      </c>
      <c r="AD628" s="157">
        <v>20.25</v>
      </c>
    </row>
    <row r="629" spans="1:30" s="154" customFormat="1" ht="11.35">
      <c r="A629" s="152">
        <v>616</v>
      </c>
      <c r="B629" s="152">
        <v>9</v>
      </c>
      <c r="C629" s="152">
        <v>24</v>
      </c>
      <c r="D629" s="153">
        <v>0.15</v>
      </c>
      <c r="E629" s="153">
        <v>0.87738892217460607</v>
      </c>
      <c r="F629" s="155">
        <v>65.441200000000009</v>
      </c>
      <c r="G629" s="155">
        <v>190.37440000000004</v>
      </c>
      <c r="H629" s="155">
        <v>1.1898400000000002</v>
      </c>
      <c r="I629" s="155">
        <v>7.7539375555582648</v>
      </c>
      <c r="J629" s="155">
        <v>1600</v>
      </c>
      <c r="K629" s="155">
        <v>203700</v>
      </c>
      <c r="L629" s="155">
        <v>1273.125</v>
      </c>
      <c r="M629" s="155">
        <v>283.16981037786138</v>
      </c>
      <c r="N629" s="156">
        <v>18</v>
      </c>
      <c r="O629" s="156">
        <v>543</v>
      </c>
      <c r="P629" s="156">
        <v>3.3937499999999998</v>
      </c>
      <c r="Q629" s="156">
        <v>4.6514985412493983</v>
      </c>
      <c r="R629" s="158">
        <v>0.57710280373831768</v>
      </c>
      <c r="S629" s="158">
        <v>21</v>
      </c>
      <c r="T629" s="158">
        <v>636</v>
      </c>
      <c r="U629" s="158">
        <v>3.9750000000000001</v>
      </c>
      <c r="V629" s="158">
        <v>5.1857933655506052</v>
      </c>
      <c r="W629" s="158">
        <v>0.50467289719626163</v>
      </c>
      <c r="X629" s="158">
        <v>1.0817757009345792</v>
      </c>
      <c r="Y629" s="159">
        <v>34</v>
      </c>
      <c r="Z629" s="159">
        <v>67</v>
      </c>
      <c r="AA629" s="159">
        <v>59</v>
      </c>
      <c r="AB629" s="159">
        <v>79</v>
      </c>
      <c r="AC629" s="159">
        <v>81</v>
      </c>
      <c r="AD629" s="157">
        <v>21.4</v>
      </c>
    </row>
    <row r="630" spans="1:30" s="154" customFormat="1" ht="11.35">
      <c r="A630" s="152">
        <v>617</v>
      </c>
      <c r="B630" s="152">
        <v>3</v>
      </c>
      <c r="C630" s="152">
        <v>21</v>
      </c>
      <c r="D630" s="153">
        <v>0.13125000000000001</v>
      </c>
      <c r="E630" s="153">
        <v>0.61554163907404535</v>
      </c>
      <c r="F630" s="155">
        <v>65.441200000000009</v>
      </c>
      <c r="G630" s="155">
        <v>257.30290000000002</v>
      </c>
      <c r="H630" s="155">
        <v>1.6081431250000002</v>
      </c>
      <c r="I630" s="155">
        <v>8.6691205984527926</v>
      </c>
      <c r="J630" s="155">
        <v>1600</v>
      </c>
      <c r="K630" s="155">
        <v>203950</v>
      </c>
      <c r="L630" s="155">
        <v>1274.6875</v>
      </c>
      <c r="M630" s="155">
        <v>275.00696817929867</v>
      </c>
      <c r="N630" s="156">
        <v>18</v>
      </c>
      <c r="O630" s="156">
        <v>570</v>
      </c>
      <c r="P630" s="156">
        <v>3.5625</v>
      </c>
      <c r="Q630" s="156">
        <v>4.7486343617809519</v>
      </c>
      <c r="R630" s="158">
        <v>0.55813953488372092</v>
      </c>
      <c r="S630" s="158">
        <v>24</v>
      </c>
      <c r="T630" s="158">
        <v>639</v>
      </c>
      <c r="U630" s="158">
        <v>3.9937499999999999</v>
      </c>
      <c r="V630" s="158">
        <v>5.4328338795019446</v>
      </c>
      <c r="W630" s="158">
        <v>0.50465116279069766</v>
      </c>
      <c r="X630" s="158">
        <v>1.0627906976744186</v>
      </c>
      <c r="Y630" s="159">
        <v>31</v>
      </c>
      <c r="Z630" s="159">
        <v>72</v>
      </c>
      <c r="AA630" s="159">
        <v>57</v>
      </c>
      <c r="AB630" s="159">
        <v>90</v>
      </c>
      <c r="AC630" s="159">
        <v>70</v>
      </c>
      <c r="AD630" s="157">
        <v>21.5</v>
      </c>
    </row>
    <row r="631" spans="1:30" s="154" customFormat="1" ht="11.35">
      <c r="A631" s="152">
        <v>618</v>
      </c>
      <c r="B631" s="152">
        <v>6</v>
      </c>
      <c r="C631" s="152">
        <v>66</v>
      </c>
      <c r="D631" s="153">
        <v>0.41249999999999998</v>
      </c>
      <c r="E631" s="153">
        <v>1.3241230633111307</v>
      </c>
      <c r="F631" s="155">
        <v>535.42800000000011</v>
      </c>
      <c r="G631" s="155">
        <v>1652.3903000000005</v>
      </c>
      <c r="H631" s="155">
        <v>10.327439375000003</v>
      </c>
      <c r="I631" s="155">
        <v>53.201652301538999</v>
      </c>
      <c r="J631" s="155">
        <v>1600</v>
      </c>
      <c r="K631" s="155">
        <v>202750</v>
      </c>
      <c r="L631" s="155">
        <v>1267.1875</v>
      </c>
      <c r="M631" s="155">
        <v>271.44192627452128</v>
      </c>
      <c r="N631" s="156">
        <v>15</v>
      </c>
      <c r="O631" s="156">
        <v>495</v>
      </c>
      <c r="P631" s="156">
        <v>3.09375</v>
      </c>
      <c r="Q631" s="156">
        <v>4.4816844247468905</v>
      </c>
      <c r="R631" s="158">
        <v>0.59854014598540151</v>
      </c>
      <c r="S631" s="158">
        <v>18</v>
      </c>
      <c r="T631" s="158">
        <v>543</v>
      </c>
      <c r="U631" s="158">
        <v>3.3937499999999998</v>
      </c>
      <c r="V631" s="158">
        <v>4.9692094394209416</v>
      </c>
      <c r="W631" s="158">
        <v>0.55961070559610704</v>
      </c>
      <c r="X631" s="158">
        <v>1.1581508515815084</v>
      </c>
      <c r="Y631" s="159">
        <v>31</v>
      </c>
      <c r="Z631" s="159">
        <v>75</v>
      </c>
      <c r="AA631" s="159">
        <v>54</v>
      </c>
      <c r="AB631" s="159">
        <v>73</v>
      </c>
      <c r="AC631" s="159">
        <v>87</v>
      </c>
      <c r="AD631" s="157">
        <v>20.55</v>
      </c>
    </row>
    <row r="632" spans="1:30" s="154" customFormat="1" ht="11.35">
      <c r="A632" s="152">
        <v>619</v>
      </c>
      <c r="B632" s="152">
        <v>9</v>
      </c>
      <c r="C632" s="152">
        <v>54</v>
      </c>
      <c r="D632" s="153">
        <v>0.33750000000000002</v>
      </c>
      <c r="E632" s="153">
        <v>1.4269971109700892</v>
      </c>
      <c r="F632" s="155">
        <v>803.14200000000017</v>
      </c>
      <c r="G632" s="155">
        <v>1432.2699</v>
      </c>
      <c r="H632" s="155">
        <v>8.951686875</v>
      </c>
      <c r="I632" s="155">
        <v>67.651916832499751</v>
      </c>
      <c r="J632" s="155">
        <v>1600</v>
      </c>
      <c r="K632" s="155">
        <v>205750</v>
      </c>
      <c r="L632" s="155">
        <v>1285.9375</v>
      </c>
      <c r="M632" s="155">
        <v>267.83383771032646</v>
      </c>
      <c r="N632" s="156">
        <v>18</v>
      </c>
      <c r="O632" s="156">
        <v>519</v>
      </c>
      <c r="P632" s="156">
        <v>3.2437499999999999</v>
      </c>
      <c r="Q632" s="156">
        <v>4.6374831536082155</v>
      </c>
      <c r="R632" s="158">
        <v>0.58009708737864074</v>
      </c>
      <c r="S632" s="158">
        <v>15</v>
      </c>
      <c r="T632" s="158">
        <v>546</v>
      </c>
      <c r="U632" s="158">
        <v>3.4125000000000001</v>
      </c>
      <c r="V632" s="158">
        <v>4.7402830104190956</v>
      </c>
      <c r="W632" s="158">
        <v>0.5582524271844661</v>
      </c>
      <c r="X632" s="158">
        <v>1.1383495145631068</v>
      </c>
      <c r="Y632" s="159">
        <v>27</v>
      </c>
      <c r="Z632" s="159">
        <v>75</v>
      </c>
      <c r="AA632" s="159">
        <v>58</v>
      </c>
      <c r="AB632" s="159">
        <v>82</v>
      </c>
      <c r="AC632" s="159">
        <v>78</v>
      </c>
      <c r="AD632" s="157">
        <v>20.6</v>
      </c>
    </row>
    <row r="633" spans="1:30" s="154" customFormat="1" ht="11.35">
      <c r="A633" s="152">
        <v>620</v>
      </c>
      <c r="B633" s="152">
        <v>15</v>
      </c>
      <c r="C633" s="152">
        <v>66</v>
      </c>
      <c r="D633" s="153">
        <v>0.41249999999999998</v>
      </c>
      <c r="E633" s="153">
        <v>1.795828499606797</v>
      </c>
      <c r="F633" s="155">
        <v>803.14200000000017</v>
      </c>
      <c r="G633" s="155">
        <v>3331.5520000000006</v>
      </c>
      <c r="H633" s="155">
        <v>20.822200000000002</v>
      </c>
      <c r="I633" s="155">
        <v>109.37623760380396</v>
      </c>
      <c r="J633" s="155">
        <v>1600</v>
      </c>
      <c r="K633" s="155">
        <v>202750</v>
      </c>
      <c r="L633" s="155">
        <v>1267.1875</v>
      </c>
      <c r="M633" s="155">
        <v>271.44192627452128</v>
      </c>
      <c r="N633" s="156">
        <v>18</v>
      </c>
      <c r="O633" s="156">
        <v>600</v>
      </c>
      <c r="P633" s="156">
        <v>3.75</v>
      </c>
      <c r="Q633" s="156">
        <v>4.9678209793649843</v>
      </c>
      <c r="R633" s="158">
        <v>0.54337899543378998</v>
      </c>
      <c r="S633" s="158">
        <v>24</v>
      </c>
      <c r="T633" s="158">
        <v>657</v>
      </c>
      <c r="U633" s="158">
        <v>4.1062500000000002</v>
      </c>
      <c r="V633" s="158">
        <v>5.5247833561213486</v>
      </c>
      <c r="W633" s="158">
        <v>0.5</v>
      </c>
      <c r="X633" s="158">
        <v>1.04337899543379</v>
      </c>
      <c r="Y633" s="159">
        <v>31</v>
      </c>
      <c r="Z633" s="159">
        <v>75</v>
      </c>
      <c r="AA633" s="159">
        <v>54</v>
      </c>
      <c r="AB633" s="159">
        <v>73</v>
      </c>
      <c r="AC633" s="159">
        <v>87</v>
      </c>
      <c r="AD633" s="157">
        <v>21.9</v>
      </c>
    </row>
    <row r="634" spans="1:30" s="154" customFormat="1" ht="11.35">
      <c r="A634" s="152">
        <v>621</v>
      </c>
      <c r="B634" s="152">
        <v>12</v>
      </c>
      <c r="C634" s="152">
        <v>99</v>
      </c>
      <c r="D634" s="153">
        <v>0.61875000000000002</v>
      </c>
      <c r="E634" s="153">
        <v>1.9356694030065797</v>
      </c>
      <c r="F634" s="155">
        <v>1070.8560000000002</v>
      </c>
      <c r="G634" s="155">
        <v>3031.117400000001</v>
      </c>
      <c r="H634" s="155">
        <v>18.944483750000007</v>
      </c>
      <c r="I634" s="155">
        <v>113.60806732475042</v>
      </c>
      <c r="J634" s="155">
        <v>1600</v>
      </c>
      <c r="K634" s="155">
        <v>201750</v>
      </c>
      <c r="L634" s="155">
        <v>1260.9375</v>
      </c>
      <c r="M634" s="155">
        <v>280.31158960012863</v>
      </c>
      <c r="N634" s="156">
        <v>15</v>
      </c>
      <c r="O634" s="156">
        <v>420</v>
      </c>
      <c r="P634" s="156">
        <v>2.625</v>
      </c>
      <c r="Q634" s="156">
        <v>4.1173814723291366</v>
      </c>
      <c r="R634" s="158">
        <v>0.63254593175853024</v>
      </c>
      <c r="S634" s="158">
        <v>15</v>
      </c>
      <c r="T634" s="158">
        <v>471</v>
      </c>
      <c r="U634" s="158">
        <v>2.9437500000000001</v>
      </c>
      <c r="V634" s="158">
        <v>4.4187235628095474</v>
      </c>
      <c r="W634" s="158">
        <v>0.5879265091863517</v>
      </c>
      <c r="X634" s="158">
        <v>1.2204724409448819</v>
      </c>
      <c r="Y634" s="159">
        <v>35</v>
      </c>
      <c r="Z634" s="159">
        <v>70</v>
      </c>
      <c r="AA634" s="159">
        <v>55</v>
      </c>
      <c r="AB634" s="159">
        <v>79</v>
      </c>
      <c r="AC634" s="159">
        <v>81</v>
      </c>
      <c r="AD634" s="157">
        <v>19.05</v>
      </c>
    </row>
    <row r="635" spans="1:30" s="154" customFormat="1" ht="11.35">
      <c r="A635" s="152">
        <v>622</v>
      </c>
      <c r="B635" s="152">
        <v>6</v>
      </c>
      <c r="C635" s="152">
        <v>48</v>
      </c>
      <c r="D635" s="153">
        <v>0.3</v>
      </c>
      <c r="E635" s="153">
        <v>1.1260215487733292</v>
      </c>
      <c r="F635" s="155">
        <v>267.71400000000006</v>
      </c>
      <c r="G635" s="155">
        <v>1099.1147000000001</v>
      </c>
      <c r="H635" s="155">
        <v>6.8694668750000005</v>
      </c>
      <c r="I635" s="155">
        <v>33.66610395566363</v>
      </c>
      <c r="J635" s="155">
        <v>1600</v>
      </c>
      <c r="K635" s="155">
        <v>203100</v>
      </c>
      <c r="L635" s="155">
        <v>1269.375</v>
      </c>
      <c r="M635" s="155">
        <v>269.46181512659774</v>
      </c>
      <c r="N635" s="156">
        <v>15</v>
      </c>
      <c r="O635" s="156">
        <v>534</v>
      </c>
      <c r="P635" s="156">
        <v>3.3374999999999999</v>
      </c>
      <c r="Q635" s="156">
        <v>4.6620203734286871</v>
      </c>
      <c r="R635" s="158">
        <v>0.57416267942583732</v>
      </c>
      <c r="S635" s="158">
        <v>24</v>
      </c>
      <c r="T635" s="158">
        <v>597</v>
      </c>
      <c r="U635" s="158">
        <v>3.7312500000000002</v>
      </c>
      <c r="V635" s="158">
        <v>5.1441141489432844</v>
      </c>
      <c r="W635" s="158">
        <v>0.52392344497607657</v>
      </c>
      <c r="X635" s="158">
        <v>1.098086124401914</v>
      </c>
      <c r="Y635" s="159">
        <v>30</v>
      </c>
      <c r="Z635" s="159">
        <v>76</v>
      </c>
      <c r="AA635" s="159">
        <v>54</v>
      </c>
      <c r="AB635" s="159">
        <v>81</v>
      </c>
      <c r="AC635" s="159">
        <v>79</v>
      </c>
      <c r="AD635" s="157">
        <v>20.9</v>
      </c>
    </row>
    <row r="636" spans="1:30" s="154" customFormat="1" ht="11.35">
      <c r="A636" s="152">
        <v>623</v>
      </c>
      <c r="B636" s="152">
        <v>9</v>
      </c>
      <c r="C636" s="152">
        <v>93</v>
      </c>
      <c r="D636" s="153">
        <v>0.58125000000000004</v>
      </c>
      <c r="E636" s="153">
        <v>1.6309578734307213</v>
      </c>
      <c r="F636" s="155">
        <v>133.85700000000003</v>
      </c>
      <c r="G636" s="155">
        <v>911.71490000000006</v>
      </c>
      <c r="H636" s="155">
        <v>5.6982181250000004</v>
      </c>
      <c r="I636" s="155">
        <v>19.857930438374741</v>
      </c>
      <c r="J636" s="155">
        <v>1600</v>
      </c>
      <c r="K636" s="155">
        <v>195200</v>
      </c>
      <c r="L636" s="155">
        <v>1220</v>
      </c>
      <c r="M636" s="155">
        <v>271.45079589346386</v>
      </c>
      <c r="N636" s="156">
        <v>18</v>
      </c>
      <c r="O636" s="156">
        <v>396</v>
      </c>
      <c r="P636" s="156">
        <v>2.4750000000000001</v>
      </c>
      <c r="Q636" s="156">
        <v>4.0870250286615155</v>
      </c>
      <c r="R636" s="158">
        <v>0.65171503957783639</v>
      </c>
      <c r="S636" s="158">
        <v>18</v>
      </c>
      <c r="T636" s="158">
        <v>459</v>
      </c>
      <c r="U636" s="158">
        <v>2.8687499999999999</v>
      </c>
      <c r="V636" s="158">
        <v>4.4807370729581013</v>
      </c>
      <c r="W636" s="158">
        <v>0.59630606860158308</v>
      </c>
      <c r="X636" s="158">
        <v>1.2480211081794195</v>
      </c>
      <c r="Y636" s="159">
        <v>40</v>
      </c>
      <c r="Z636" s="159">
        <v>77</v>
      </c>
      <c r="AA636" s="159">
        <v>43</v>
      </c>
      <c r="AB636" s="159">
        <v>88</v>
      </c>
      <c r="AC636" s="159">
        <v>72</v>
      </c>
      <c r="AD636" s="157">
        <v>18.95</v>
      </c>
    </row>
    <row r="637" spans="1:30" s="154" customFormat="1" ht="11.35">
      <c r="A637" s="152">
        <v>624</v>
      </c>
      <c r="B637" s="152">
        <v>6</v>
      </c>
      <c r="C637" s="152">
        <v>45</v>
      </c>
      <c r="D637" s="153">
        <v>0.28125</v>
      </c>
      <c r="E637" s="153">
        <v>1.1556363108776342</v>
      </c>
      <c r="F637" s="155">
        <v>130.88240000000002</v>
      </c>
      <c r="G637" s="155">
        <v>663.33580000000018</v>
      </c>
      <c r="H637" s="155">
        <v>4.1458487500000007</v>
      </c>
      <c r="I637" s="155">
        <v>19.129375874954249</v>
      </c>
      <c r="J637" s="155">
        <v>1600</v>
      </c>
      <c r="K637" s="155">
        <v>203850</v>
      </c>
      <c r="L637" s="155">
        <v>1274.0625</v>
      </c>
      <c r="M637" s="155">
        <v>268.64274955187688</v>
      </c>
      <c r="N637" s="156">
        <v>18</v>
      </c>
      <c r="O637" s="156">
        <v>483</v>
      </c>
      <c r="P637" s="156">
        <v>3.0187499999999998</v>
      </c>
      <c r="Q637" s="156">
        <v>4.4699863872149308</v>
      </c>
      <c r="R637" s="158">
        <v>0.60344827586206895</v>
      </c>
      <c r="S637" s="158">
        <v>15</v>
      </c>
      <c r="T637" s="158">
        <v>531</v>
      </c>
      <c r="U637" s="158">
        <v>3.3187500000000001</v>
      </c>
      <c r="V637" s="158">
        <v>4.632903751408108</v>
      </c>
      <c r="W637" s="158">
        <v>0.56403940886699511</v>
      </c>
      <c r="X637" s="158">
        <v>1.1674876847290641</v>
      </c>
      <c r="Y637" s="159">
        <v>29</v>
      </c>
      <c r="Z637" s="159">
        <v>76</v>
      </c>
      <c r="AA637" s="159">
        <v>55</v>
      </c>
      <c r="AB637" s="159">
        <v>78</v>
      </c>
      <c r="AC637" s="159">
        <v>82</v>
      </c>
      <c r="AD637" s="157">
        <v>20.3</v>
      </c>
    </row>
    <row r="638" spans="1:30" s="154" customFormat="1" ht="11.35">
      <c r="A638" s="152">
        <v>625</v>
      </c>
      <c r="B638" s="152">
        <v>9</v>
      </c>
      <c r="C638" s="152">
        <v>66</v>
      </c>
      <c r="D638" s="153">
        <v>0.41249999999999998</v>
      </c>
      <c r="E638" s="153">
        <v>1.4070241579774228</v>
      </c>
      <c r="F638" s="155">
        <v>535.42800000000011</v>
      </c>
      <c r="G638" s="155">
        <v>1451.6048000000003</v>
      </c>
      <c r="H638" s="155">
        <v>9.0725300000000022</v>
      </c>
      <c r="I638" s="155">
        <v>49.955983079491752</v>
      </c>
      <c r="J638" s="155">
        <v>1600</v>
      </c>
      <c r="K638" s="155">
        <v>201250</v>
      </c>
      <c r="L638" s="155">
        <v>1257.8125</v>
      </c>
      <c r="M638" s="155">
        <v>272.74212455987424</v>
      </c>
      <c r="N638" s="156">
        <v>15</v>
      </c>
      <c r="O638" s="156">
        <v>420</v>
      </c>
      <c r="P638" s="156">
        <v>2.625</v>
      </c>
      <c r="Q638" s="156">
        <v>3.9917367478518599</v>
      </c>
      <c r="R638" s="158">
        <v>0.6428571428571429</v>
      </c>
      <c r="S638" s="158">
        <v>15</v>
      </c>
      <c r="T638" s="158">
        <v>477</v>
      </c>
      <c r="U638" s="158">
        <v>2.9812500000000002</v>
      </c>
      <c r="V638" s="158">
        <v>4.32845183443444</v>
      </c>
      <c r="W638" s="158">
        <v>0.59438775510204089</v>
      </c>
      <c r="X638" s="158">
        <v>1.2372448979591839</v>
      </c>
      <c r="Y638" s="159">
        <v>33</v>
      </c>
      <c r="Z638" s="159">
        <v>75</v>
      </c>
      <c r="AA638" s="159">
        <v>52</v>
      </c>
      <c r="AB638" s="159">
        <v>78</v>
      </c>
      <c r="AC638" s="159">
        <v>82</v>
      </c>
      <c r="AD638" s="157">
        <v>19.600000000000001</v>
      </c>
    </row>
    <row r="639" spans="1:30" s="154" customFormat="1" ht="11.35">
      <c r="A639" s="152">
        <v>626</v>
      </c>
      <c r="B639" s="152">
        <v>9</v>
      </c>
      <c r="C639" s="152">
        <v>90</v>
      </c>
      <c r="D639" s="153">
        <v>0.5625</v>
      </c>
      <c r="E639" s="153">
        <v>1.6886133643731542</v>
      </c>
      <c r="F639" s="155">
        <v>535.42800000000011</v>
      </c>
      <c r="G639" s="155">
        <v>2302.340400000001</v>
      </c>
      <c r="H639" s="155">
        <v>14.389627500000007</v>
      </c>
      <c r="I639" s="155">
        <v>74.539445570597536</v>
      </c>
      <c r="J639" s="155">
        <v>1600</v>
      </c>
      <c r="K639" s="155">
        <v>203850</v>
      </c>
      <c r="L639" s="155">
        <v>1274.0625</v>
      </c>
      <c r="M639" s="155">
        <v>268.64274955187688</v>
      </c>
      <c r="N639" s="156">
        <v>18</v>
      </c>
      <c r="O639" s="156">
        <v>534</v>
      </c>
      <c r="P639" s="156">
        <v>3.3374999999999999</v>
      </c>
      <c r="Q639" s="156">
        <v>4.8055098094064785</v>
      </c>
      <c r="R639" s="158">
        <v>0.57517899761336511</v>
      </c>
      <c r="S639" s="158">
        <v>18</v>
      </c>
      <c r="T639" s="158">
        <v>531</v>
      </c>
      <c r="U639" s="158">
        <v>3.3187500000000001</v>
      </c>
      <c r="V639" s="158">
        <v>4.632903751408108</v>
      </c>
      <c r="W639" s="158">
        <v>0.57756563245823389</v>
      </c>
      <c r="X639" s="158">
        <v>1.1527446300715991</v>
      </c>
      <c r="Y639" s="159">
        <v>29</v>
      </c>
      <c r="Z639" s="159">
        <v>76</v>
      </c>
      <c r="AA639" s="159">
        <v>55</v>
      </c>
      <c r="AB639" s="159">
        <v>79</v>
      </c>
      <c r="AC639" s="159">
        <v>81</v>
      </c>
      <c r="AD639" s="157">
        <v>20.95</v>
      </c>
    </row>
    <row r="640" spans="1:30" s="154" customFormat="1" ht="11.35">
      <c r="A640" s="152">
        <v>627</v>
      </c>
      <c r="B640" s="152">
        <v>9</v>
      </c>
      <c r="C640" s="152">
        <v>66</v>
      </c>
      <c r="D640" s="153">
        <v>0.41249999999999998</v>
      </c>
      <c r="E640" s="153">
        <v>1.3662025596383078</v>
      </c>
      <c r="F640" s="155">
        <v>267.71400000000006</v>
      </c>
      <c r="G640" s="155">
        <v>1548.2793000000001</v>
      </c>
      <c r="H640" s="155">
        <v>9.6767456250000006</v>
      </c>
      <c r="I640" s="155">
        <v>40.517347662468794</v>
      </c>
      <c r="J640" s="155">
        <v>1600</v>
      </c>
      <c r="K640" s="155">
        <v>203350</v>
      </c>
      <c r="L640" s="155">
        <v>1270.9375</v>
      </c>
      <c r="M640" s="155">
        <v>285.08367275538268</v>
      </c>
      <c r="N640" s="156">
        <v>18</v>
      </c>
      <c r="O640" s="156">
        <v>522</v>
      </c>
      <c r="P640" s="156">
        <v>3.2625000000000002</v>
      </c>
      <c r="Q640" s="156">
        <v>4.994950280221695</v>
      </c>
      <c r="R640" s="158">
        <v>0.57664233576642343</v>
      </c>
      <c r="S640" s="158">
        <v>21</v>
      </c>
      <c r="T640" s="158">
        <v>561</v>
      </c>
      <c r="U640" s="158">
        <v>3.5062500000000001</v>
      </c>
      <c r="V640" s="158">
        <v>5.0043966518509109</v>
      </c>
      <c r="W640" s="158">
        <v>0.54501216545012166</v>
      </c>
      <c r="X640" s="158">
        <v>1.1216545012165451</v>
      </c>
      <c r="Y640" s="159">
        <v>35</v>
      </c>
      <c r="Z640" s="159">
        <v>66</v>
      </c>
      <c r="AA640" s="159">
        <v>59</v>
      </c>
      <c r="AB640" s="159">
        <v>78</v>
      </c>
      <c r="AC640" s="159">
        <v>82</v>
      </c>
      <c r="AD640" s="157">
        <v>20.55</v>
      </c>
    </row>
    <row r="641" spans="1:30" s="154" customFormat="1" ht="11.35">
      <c r="A641" s="152">
        <v>628</v>
      </c>
      <c r="B641" s="152">
        <v>12</v>
      </c>
      <c r="C641" s="152">
        <v>108</v>
      </c>
      <c r="D641" s="153">
        <v>0.67500000000000004</v>
      </c>
      <c r="E641" s="153">
        <v>2.2050542285720311</v>
      </c>
      <c r="F641" s="155">
        <v>1070.8560000000002</v>
      </c>
      <c r="G641" s="155">
        <v>2132.7882000000004</v>
      </c>
      <c r="H641" s="155">
        <v>13.329926250000003</v>
      </c>
      <c r="I641" s="155">
        <v>88.739576654174286</v>
      </c>
      <c r="J641" s="155">
        <v>1600</v>
      </c>
      <c r="K641" s="155">
        <v>198650</v>
      </c>
      <c r="L641" s="155">
        <v>1241.5625</v>
      </c>
      <c r="M641" s="155">
        <v>275.81907039070916</v>
      </c>
      <c r="N641" s="156">
        <v>18</v>
      </c>
      <c r="O641" s="156">
        <v>390</v>
      </c>
      <c r="P641" s="156">
        <v>2.4375</v>
      </c>
      <c r="Q641" s="156">
        <v>3.9120640693908464</v>
      </c>
      <c r="R641" s="158">
        <v>0.64864864864864868</v>
      </c>
      <c r="S641" s="158">
        <v>18</v>
      </c>
      <c r="T641" s="158">
        <v>432</v>
      </c>
      <c r="U641" s="158">
        <v>2.7</v>
      </c>
      <c r="V641" s="158">
        <v>4.4662254546004228</v>
      </c>
      <c r="W641" s="158">
        <v>0.6108108108108109</v>
      </c>
      <c r="X641" s="158">
        <v>1.2594594594594595</v>
      </c>
      <c r="Y641" s="159">
        <v>37</v>
      </c>
      <c r="Z641" s="159">
        <v>74</v>
      </c>
      <c r="AA641" s="159">
        <v>49</v>
      </c>
      <c r="AB641" s="159">
        <v>78</v>
      </c>
      <c r="AC641" s="159">
        <v>82</v>
      </c>
      <c r="AD641" s="157">
        <v>18.5</v>
      </c>
    </row>
    <row r="642" spans="1:30" s="154" customFormat="1" ht="11.35">
      <c r="A642" s="152">
        <v>629</v>
      </c>
      <c r="B642" s="152">
        <v>9</v>
      </c>
      <c r="C642" s="152">
        <v>51</v>
      </c>
      <c r="D642" s="153">
        <v>0.31874999999999998</v>
      </c>
      <c r="E642" s="153">
        <v>1.2406727481187487</v>
      </c>
      <c r="F642" s="155">
        <v>130.88240000000002</v>
      </c>
      <c r="G642" s="155">
        <v>716.87860000000001</v>
      </c>
      <c r="H642" s="155">
        <v>4.48049125</v>
      </c>
      <c r="I642" s="155">
        <v>18.092237942581683</v>
      </c>
      <c r="J642" s="155">
        <v>1600</v>
      </c>
      <c r="K642" s="155">
        <v>206300</v>
      </c>
      <c r="L642" s="155">
        <v>1289.375</v>
      </c>
      <c r="M642" s="155">
        <v>278.32537743308717</v>
      </c>
      <c r="N642" s="156">
        <v>18</v>
      </c>
      <c r="O642" s="156">
        <v>501</v>
      </c>
      <c r="P642" s="156">
        <v>3.1312500000000001</v>
      </c>
      <c r="Q642" s="156">
        <v>4.455400051919189</v>
      </c>
      <c r="R642" s="158">
        <v>0.59068627450980393</v>
      </c>
      <c r="S642" s="158">
        <v>15</v>
      </c>
      <c r="T642" s="158">
        <v>522</v>
      </c>
      <c r="U642" s="158">
        <v>3.2625000000000002</v>
      </c>
      <c r="V642" s="158">
        <v>4.6668744338295705</v>
      </c>
      <c r="W642" s="158">
        <v>0.57352941176470584</v>
      </c>
      <c r="X642" s="158">
        <v>1.1642156862745097</v>
      </c>
      <c r="Y642" s="159">
        <v>30</v>
      </c>
      <c r="Z642" s="159">
        <v>68</v>
      </c>
      <c r="AA642" s="159">
        <v>62</v>
      </c>
      <c r="AB642" s="159">
        <v>82</v>
      </c>
      <c r="AC642" s="159">
        <v>78</v>
      </c>
      <c r="AD642" s="157">
        <v>20.399999999999999</v>
      </c>
    </row>
    <row r="643" spans="1:30" s="154" customFormat="1" ht="11.35">
      <c r="A643" s="152">
        <v>630</v>
      </c>
      <c r="B643" s="152">
        <v>9</v>
      </c>
      <c r="C643" s="152">
        <v>45</v>
      </c>
      <c r="D643" s="153">
        <v>0.28125</v>
      </c>
      <c r="E643" s="153">
        <v>1.1556363108776342</v>
      </c>
      <c r="F643" s="155">
        <v>535.42800000000011</v>
      </c>
      <c r="G643" s="155">
        <v>1213.6368</v>
      </c>
      <c r="H643" s="155">
        <v>7.5852300000000001</v>
      </c>
      <c r="I643" s="155">
        <v>48.530084837772115</v>
      </c>
      <c r="J643" s="155">
        <v>1600</v>
      </c>
      <c r="K643" s="155">
        <v>200950</v>
      </c>
      <c r="L643" s="155">
        <v>1255.9375</v>
      </c>
      <c r="M643" s="155">
        <v>277.7589943858959</v>
      </c>
      <c r="N643" s="156">
        <v>18</v>
      </c>
      <c r="O643" s="156">
        <v>555</v>
      </c>
      <c r="P643" s="156">
        <v>3.46875</v>
      </c>
      <c r="Q643" s="156">
        <v>4.5583869416092755</v>
      </c>
      <c r="R643" s="158">
        <v>0.55952380952380953</v>
      </c>
      <c r="S643" s="158">
        <v>18</v>
      </c>
      <c r="T643" s="158">
        <v>594</v>
      </c>
      <c r="U643" s="158">
        <v>3.7124999999999999</v>
      </c>
      <c r="V643" s="158">
        <v>5.0970302119108606</v>
      </c>
      <c r="W643" s="158">
        <v>0.52857142857142858</v>
      </c>
      <c r="X643" s="158">
        <v>1.0880952380952382</v>
      </c>
      <c r="Y643" s="159">
        <v>35</v>
      </c>
      <c r="Z643" s="159">
        <v>72</v>
      </c>
      <c r="AA643" s="159">
        <v>53</v>
      </c>
      <c r="AB643" s="159">
        <v>99</v>
      </c>
      <c r="AC643" s="159">
        <v>61</v>
      </c>
      <c r="AD643" s="157">
        <v>21</v>
      </c>
    </row>
    <row r="644" spans="1:30" s="154" customFormat="1" ht="11.35">
      <c r="A644" s="152">
        <v>631</v>
      </c>
      <c r="B644" s="152">
        <v>12</v>
      </c>
      <c r="C644" s="152">
        <v>72</v>
      </c>
      <c r="D644" s="153">
        <v>0.45</v>
      </c>
      <c r="E644" s="153">
        <v>1.6551805464992133</v>
      </c>
      <c r="F644" s="155">
        <v>535.42800000000011</v>
      </c>
      <c r="G644" s="155">
        <v>1677.6744000000003</v>
      </c>
      <c r="H644" s="155">
        <v>10.485465000000001</v>
      </c>
      <c r="I644" s="155">
        <v>52.216755246961029</v>
      </c>
      <c r="J644" s="155">
        <v>1600</v>
      </c>
      <c r="K644" s="155">
        <v>205000</v>
      </c>
      <c r="L644" s="155">
        <v>1281.25</v>
      </c>
      <c r="M644" s="155">
        <v>268.86378679371569</v>
      </c>
      <c r="N644" s="156">
        <v>18</v>
      </c>
      <c r="O644" s="156">
        <v>477</v>
      </c>
      <c r="P644" s="156">
        <v>2.9812500000000002</v>
      </c>
      <c r="Q644" s="156">
        <v>4.4062161279308274</v>
      </c>
      <c r="R644" s="158">
        <v>0.6074074074074074</v>
      </c>
      <c r="S644" s="158">
        <v>18</v>
      </c>
      <c r="T644" s="158">
        <v>546</v>
      </c>
      <c r="U644" s="158">
        <v>3.4125000000000001</v>
      </c>
      <c r="V644" s="158">
        <v>4.7878088106718684</v>
      </c>
      <c r="W644" s="158">
        <v>0.55061728395061726</v>
      </c>
      <c r="X644" s="158">
        <v>1.1580246913580248</v>
      </c>
      <c r="Y644" s="159">
        <v>28</v>
      </c>
      <c r="Z644" s="159">
        <v>75</v>
      </c>
      <c r="AA644" s="159">
        <v>57</v>
      </c>
      <c r="AB644" s="159">
        <v>85</v>
      </c>
      <c r="AC644" s="159">
        <v>75</v>
      </c>
      <c r="AD644" s="157">
        <v>20.25</v>
      </c>
    </row>
    <row r="645" spans="1:30" s="154" customFormat="1" ht="11.35">
      <c r="A645" s="152">
        <v>632</v>
      </c>
      <c r="B645" s="152">
        <v>9</v>
      </c>
      <c r="C645" s="152">
        <v>75</v>
      </c>
      <c r="D645" s="153">
        <v>0.46875</v>
      </c>
      <c r="E645" s="153">
        <v>1.6670007526794828</v>
      </c>
      <c r="F645" s="155">
        <v>535.42800000000011</v>
      </c>
      <c r="G645" s="155">
        <v>1384.6763000000003</v>
      </c>
      <c r="H645" s="155">
        <v>8.6542268750000027</v>
      </c>
      <c r="I645" s="155">
        <v>50.004882336066593</v>
      </c>
      <c r="J645" s="155">
        <v>1600</v>
      </c>
      <c r="K645" s="155">
        <v>199700</v>
      </c>
      <c r="L645" s="155">
        <v>1248.125</v>
      </c>
      <c r="M645" s="155">
        <v>270.50427518448163</v>
      </c>
      <c r="N645" s="156">
        <v>18</v>
      </c>
      <c r="O645" s="156">
        <v>483</v>
      </c>
      <c r="P645" s="156">
        <v>3.0187499999999998</v>
      </c>
      <c r="Q645" s="156">
        <v>4.4952411944440103</v>
      </c>
      <c r="R645" s="158">
        <v>0.60246913580246908</v>
      </c>
      <c r="S645" s="158">
        <v>18</v>
      </c>
      <c r="T645" s="158">
        <v>537</v>
      </c>
      <c r="U645" s="158">
        <v>3.3562500000000002</v>
      </c>
      <c r="V645" s="158">
        <v>4.6908808562515389</v>
      </c>
      <c r="W645" s="158">
        <v>0.55802469135802468</v>
      </c>
      <c r="X645" s="158">
        <v>1.1604938271604937</v>
      </c>
      <c r="Y645" s="159">
        <v>34</v>
      </c>
      <c r="Z645" s="159">
        <v>77</v>
      </c>
      <c r="AA645" s="159">
        <v>49</v>
      </c>
      <c r="AB645" s="159">
        <v>81</v>
      </c>
      <c r="AC645" s="159">
        <v>79</v>
      </c>
      <c r="AD645" s="157">
        <v>20.25</v>
      </c>
    </row>
    <row r="646" spans="1:30" s="154" customFormat="1" ht="11.35">
      <c r="A646" s="152">
        <v>633</v>
      </c>
      <c r="B646" s="152">
        <v>15</v>
      </c>
      <c r="C646" s="152">
        <v>102</v>
      </c>
      <c r="D646" s="153">
        <v>0.63749999999999996</v>
      </c>
      <c r="E646" s="153">
        <v>2.1645732508950966</v>
      </c>
      <c r="F646" s="155">
        <v>803.14200000000017</v>
      </c>
      <c r="G646" s="155">
        <v>2886.8493000000008</v>
      </c>
      <c r="H646" s="155">
        <v>18.042808125000004</v>
      </c>
      <c r="I646" s="155">
        <v>85.13303936364585</v>
      </c>
      <c r="J646" s="155">
        <v>1600</v>
      </c>
      <c r="K646" s="155">
        <v>205200</v>
      </c>
      <c r="L646" s="155">
        <v>1282.5</v>
      </c>
      <c r="M646" s="155">
        <v>281.40483159548455</v>
      </c>
      <c r="N646" s="156">
        <v>18</v>
      </c>
      <c r="O646" s="156">
        <v>495</v>
      </c>
      <c r="P646" s="156">
        <v>3.09375</v>
      </c>
      <c r="Q646" s="156">
        <v>4.4816844247468905</v>
      </c>
      <c r="R646" s="158">
        <v>0.59359605911330049</v>
      </c>
      <c r="S646" s="158">
        <v>18</v>
      </c>
      <c r="T646" s="158">
        <v>531</v>
      </c>
      <c r="U646" s="158">
        <v>3.3187500000000001</v>
      </c>
      <c r="V646" s="158">
        <v>4.7772678107731261</v>
      </c>
      <c r="W646" s="158">
        <v>0.56403940886699511</v>
      </c>
      <c r="X646" s="158">
        <v>1.1576354679802956</v>
      </c>
      <c r="Y646" s="159">
        <v>32</v>
      </c>
      <c r="Z646" s="159">
        <v>67</v>
      </c>
      <c r="AA646" s="159">
        <v>61</v>
      </c>
      <c r="AB646" s="159">
        <v>85</v>
      </c>
      <c r="AC646" s="159">
        <v>75</v>
      </c>
      <c r="AD646" s="157">
        <v>20.3</v>
      </c>
    </row>
    <row r="647" spans="1:30" s="154" customFormat="1" ht="11.35">
      <c r="A647" s="152">
        <v>634</v>
      </c>
      <c r="B647" s="152">
        <v>6</v>
      </c>
      <c r="C647" s="152">
        <v>12</v>
      </c>
      <c r="D647" s="153">
        <v>7.4999999999999997E-2</v>
      </c>
      <c r="E647" s="153">
        <v>0.5778946825771486</v>
      </c>
      <c r="F647" s="155">
        <v>47.593600000000009</v>
      </c>
      <c r="G647" s="155">
        <v>116.00940000000003</v>
      </c>
      <c r="H647" s="155">
        <v>0.7250587500000002</v>
      </c>
      <c r="I647" s="155">
        <v>5.4589260938772135</v>
      </c>
      <c r="J647" s="155">
        <v>1600</v>
      </c>
      <c r="K647" s="155">
        <v>202050</v>
      </c>
      <c r="L647" s="155">
        <v>1262.8125</v>
      </c>
      <c r="M647" s="155">
        <v>275.30696846754978</v>
      </c>
      <c r="N647" s="156">
        <v>18</v>
      </c>
      <c r="O647" s="156">
        <v>471</v>
      </c>
      <c r="P647" s="156">
        <v>2.9437500000000001</v>
      </c>
      <c r="Q647" s="156">
        <v>4.3930288902064687</v>
      </c>
      <c r="R647" s="158">
        <v>0.60945273631840802</v>
      </c>
      <c r="S647" s="158">
        <v>18</v>
      </c>
      <c r="T647" s="158">
        <v>531</v>
      </c>
      <c r="U647" s="158">
        <v>3.3187500000000001</v>
      </c>
      <c r="V647" s="158">
        <v>4.632903751408108</v>
      </c>
      <c r="W647" s="158">
        <v>0.55970149253731349</v>
      </c>
      <c r="X647" s="158">
        <v>1.1691542288557215</v>
      </c>
      <c r="Y647" s="159">
        <v>33</v>
      </c>
      <c r="Z647" s="159">
        <v>73</v>
      </c>
      <c r="AA647" s="159">
        <v>54</v>
      </c>
      <c r="AB647" s="159">
        <v>86</v>
      </c>
      <c r="AC647" s="159">
        <v>74</v>
      </c>
      <c r="AD647" s="157">
        <v>20.100000000000001</v>
      </c>
    </row>
    <row r="648" spans="1:30" s="154" customFormat="1" ht="11.35">
      <c r="A648" s="152">
        <v>635</v>
      </c>
      <c r="B648" s="152">
        <v>6</v>
      </c>
      <c r="C648" s="152">
        <v>33</v>
      </c>
      <c r="D648" s="153">
        <v>0.20624999999999999</v>
      </c>
      <c r="E648" s="153">
        <v>0.95888348988279659</v>
      </c>
      <c r="F648" s="155">
        <v>267.71400000000006</v>
      </c>
      <c r="G648" s="155">
        <v>458.08840000000009</v>
      </c>
      <c r="H648" s="155">
        <v>2.8630525000000007</v>
      </c>
      <c r="I648" s="155">
        <v>22.105930508153566</v>
      </c>
      <c r="J648" s="155">
        <v>1600</v>
      </c>
      <c r="K648" s="155">
        <v>213200</v>
      </c>
      <c r="L648" s="155">
        <v>1332.5</v>
      </c>
      <c r="M648" s="155">
        <v>274.38897240250134</v>
      </c>
      <c r="N648" s="156">
        <v>15</v>
      </c>
      <c r="O648" s="156">
        <v>534</v>
      </c>
      <c r="P648" s="156">
        <v>3.3374999999999999</v>
      </c>
      <c r="Q648" s="156">
        <v>4.5139720198763325</v>
      </c>
      <c r="R648" s="158">
        <v>0.586046511627907</v>
      </c>
      <c r="S648" s="158">
        <v>18</v>
      </c>
      <c r="T648" s="158">
        <v>573</v>
      </c>
      <c r="U648" s="158">
        <v>3.5812499999999998</v>
      </c>
      <c r="V648" s="158">
        <v>4.8583350863563082</v>
      </c>
      <c r="W648" s="158">
        <v>0.55581395348837204</v>
      </c>
      <c r="X648" s="158">
        <v>1.1418604651162791</v>
      </c>
      <c r="Y648" s="159">
        <v>24</v>
      </c>
      <c r="Z648" s="159">
        <v>62</v>
      </c>
      <c r="AA648" s="159">
        <v>74</v>
      </c>
      <c r="AB648" s="159">
        <v>70</v>
      </c>
      <c r="AC648" s="159">
        <v>90</v>
      </c>
      <c r="AD648" s="157">
        <v>21.5</v>
      </c>
    </row>
    <row r="649" spans="1:30" s="154" customFormat="1" ht="11.35">
      <c r="A649" s="152">
        <v>636</v>
      </c>
      <c r="B649" s="152">
        <v>9</v>
      </c>
      <c r="C649" s="152">
        <v>54</v>
      </c>
      <c r="D649" s="153">
        <v>0.33750000000000002</v>
      </c>
      <c r="E649" s="153">
        <v>1.2125522746949611</v>
      </c>
      <c r="F649" s="155">
        <v>267.71400000000006</v>
      </c>
      <c r="G649" s="155">
        <v>762.98490000000027</v>
      </c>
      <c r="H649" s="155">
        <v>4.7686556250000018</v>
      </c>
      <c r="I649" s="155">
        <v>24.35620386306822</v>
      </c>
      <c r="J649" s="155">
        <v>1600</v>
      </c>
      <c r="K649" s="155">
        <v>201650</v>
      </c>
      <c r="L649" s="155">
        <v>1260.3125</v>
      </c>
      <c r="M649" s="155">
        <v>274.03902278013129</v>
      </c>
      <c r="N649" s="156">
        <v>18</v>
      </c>
      <c r="O649" s="156">
        <v>441</v>
      </c>
      <c r="P649" s="156">
        <v>2.7562500000000001</v>
      </c>
      <c r="Q649" s="156">
        <v>4.2821068038110965</v>
      </c>
      <c r="R649" s="158">
        <v>0.61917098445595853</v>
      </c>
      <c r="S649" s="158">
        <v>15</v>
      </c>
      <c r="T649" s="158">
        <v>474</v>
      </c>
      <c r="U649" s="158">
        <v>2.9624999999999999</v>
      </c>
      <c r="V649" s="158">
        <v>4.2823133406104006</v>
      </c>
      <c r="W649" s="158">
        <v>0.59067357512953367</v>
      </c>
      <c r="X649" s="158">
        <v>1.2098445595854921</v>
      </c>
      <c r="Y649" s="159">
        <v>33</v>
      </c>
      <c r="Z649" s="159">
        <v>74</v>
      </c>
      <c r="AA649" s="159">
        <v>53</v>
      </c>
      <c r="AB649" s="159">
        <v>78</v>
      </c>
      <c r="AC649" s="159">
        <v>82</v>
      </c>
      <c r="AD649" s="157">
        <v>19.3</v>
      </c>
    </row>
    <row r="650" spans="1:30" s="154" customFormat="1" ht="11.35">
      <c r="A650" s="152">
        <v>637</v>
      </c>
      <c r="B650" s="152">
        <v>9</v>
      </c>
      <c r="C650" s="152">
        <v>81</v>
      </c>
      <c r="D650" s="153">
        <v>0.50624999999999998</v>
      </c>
      <c r="E650" s="153">
        <v>1.6213856757212215</v>
      </c>
      <c r="F650" s="155">
        <v>267.71400000000006</v>
      </c>
      <c r="G650" s="155">
        <v>1096.1401000000003</v>
      </c>
      <c r="H650" s="155">
        <v>6.8508756250000022</v>
      </c>
      <c r="I650" s="155">
        <v>28.927046269570198</v>
      </c>
      <c r="J650" s="155">
        <v>1600</v>
      </c>
      <c r="K650" s="155">
        <v>204050</v>
      </c>
      <c r="L650" s="155">
        <v>1275.3125</v>
      </c>
      <c r="M650" s="155">
        <v>281.22580259290783</v>
      </c>
      <c r="N650" s="156">
        <v>18</v>
      </c>
      <c r="O650" s="156">
        <v>546</v>
      </c>
      <c r="P650" s="156">
        <v>3.4125000000000001</v>
      </c>
      <c r="Q650" s="156">
        <v>4.7402830104190956</v>
      </c>
      <c r="R650" s="158">
        <v>0.57075471698113212</v>
      </c>
      <c r="S650" s="158">
        <v>24</v>
      </c>
      <c r="T650" s="158">
        <v>585</v>
      </c>
      <c r="U650" s="158">
        <v>3.65625</v>
      </c>
      <c r="V650" s="158">
        <v>5.0768272107982844</v>
      </c>
      <c r="W650" s="158">
        <v>0.54009433962264153</v>
      </c>
      <c r="X650" s="158">
        <v>1.1108490566037736</v>
      </c>
      <c r="Y650" s="159">
        <v>33</v>
      </c>
      <c r="Z650" s="159">
        <v>68</v>
      </c>
      <c r="AA650" s="159">
        <v>59</v>
      </c>
      <c r="AB650" s="159">
        <v>81</v>
      </c>
      <c r="AC650" s="159">
        <v>79</v>
      </c>
      <c r="AD650" s="157">
        <v>21.2</v>
      </c>
    </row>
    <row r="651" spans="1:30" s="154" customFormat="1" ht="11.35">
      <c r="A651" s="152">
        <v>638</v>
      </c>
      <c r="B651" s="152">
        <v>6</v>
      </c>
      <c r="C651" s="152">
        <v>57</v>
      </c>
      <c r="D651" s="153">
        <v>0.35625000000000001</v>
      </c>
      <c r="E651" s="153">
        <v>1.1834650914334184</v>
      </c>
      <c r="F651" s="155">
        <v>535.42800000000011</v>
      </c>
      <c r="G651" s="155">
        <v>1804.0949000000003</v>
      </c>
      <c r="H651" s="155">
        <v>11.275593125000002</v>
      </c>
      <c r="I651" s="155">
        <v>57.012102375029968</v>
      </c>
      <c r="J651" s="155">
        <v>1600</v>
      </c>
      <c r="K651" s="155">
        <v>203300</v>
      </c>
      <c r="L651" s="155">
        <v>1270.625</v>
      </c>
      <c r="M651" s="155">
        <v>282.02923150160098</v>
      </c>
      <c r="N651" s="156">
        <v>18</v>
      </c>
      <c r="O651" s="156">
        <v>513</v>
      </c>
      <c r="P651" s="156">
        <v>3.2062499999999998</v>
      </c>
      <c r="Q651" s="156">
        <v>4.8656114238913375</v>
      </c>
      <c r="R651" s="158">
        <v>0.58595641646489094</v>
      </c>
      <c r="S651" s="158">
        <v>18</v>
      </c>
      <c r="T651" s="158">
        <v>537</v>
      </c>
      <c r="U651" s="158">
        <v>3.3562500000000002</v>
      </c>
      <c r="V651" s="158">
        <v>4.8217886957450862</v>
      </c>
      <c r="W651" s="158">
        <v>0.56658595641646492</v>
      </c>
      <c r="X651" s="158">
        <v>1.152542372881356</v>
      </c>
      <c r="Y651" s="159">
        <v>34</v>
      </c>
      <c r="Z651" s="159">
        <v>68</v>
      </c>
      <c r="AA651" s="159">
        <v>58</v>
      </c>
      <c r="AB651" s="159">
        <v>77</v>
      </c>
      <c r="AC651" s="159">
        <v>83</v>
      </c>
      <c r="AD651" s="157">
        <v>20.65</v>
      </c>
    </row>
    <row r="652" spans="1:30" s="154" customFormat="1" ht="11.35">
      <c r="A652" s="152">
        <v>639</v>
      </c>
      <c r="B652" s="152">
        <v>6</v>
      </c>
      <c r="C652" s="152">
        <v>51</v>
      </c>
      <c r="D652" s="153">
        <v>0.31874999999999998</v>
      </c>
      <c r="E652" s="153">
        <v>1.0423236921634675</v>
      </c>
      <c r="F652" s="155">
        <v>535.42800000000011</v>
      </c>
      <c r="G652" s="155">
        <v>1616.6950999999999</v>
      </c>
      <c r="H652" s="155">
        <v>10.104344375</v>
      </c>
      <c r="I652" s="155">
        <v>53.438789836869908</v>
      </c>
      <c r="J652" s="155">
        <v>1600</v>
      </c>
      <c r="K652" s="155">
        <v>200750</v>
      </c>
      <c r="L652" s="155">
        <v>1254.6875</v>
      </c>
      <c r="M652" s="155">
        <v>288.77298841214008</v>
      </c>
      <c r="N652" s="156">
        <v>18</v>
      </c>
      <c r="O652" s="156">
        <v>507</v>
      </c>
      <c r="P652" s="156">
        <v>3.1687500000000002</v>
      </c>
      <c r="Q652" s="156">
        <v>4.6408385099539604</v>
      </c>
      <c r="R652" s="158">
        <v>0.58578431372549022</v>
      </c>
      <c r="S652" s="158">
        <v>18</v>
      </c>
      <c r="T652" s="158">
        <v>540</v>
      </c>
      <c r="U652" s="158">
        <v>3.375</v>
      </c>
      <c r="V652" s="158">
        <v>4.930651149160421</v>
      </c>
      <c r="W652" s="158">
        <v>0.55882352941176472</v>
      </c>
      <c r="X652" s="158">
        <v>1.1446078431372548</v>
      </c>
      <c r="Y652" s="159">
        <v>39</v>
      </c>
      <c r="Z652" s="159">
        <v>65</v>
      </c>
      <c r="AA652" s="159">
        <v>56</v>
      </c>
      <c r="AB652" s="159">
        <v>80</v>
      </c>
      <c r="AC652" s="159">
        <v>80</v>
      </c>
      <c r="AD652" s="157">
        <v>20.399999999999999</v>
      </c>
    </row>
    <row r="653" spans="1:30" s="154" customFormat="1" ht="11.35">
      <c r="A653" s="152">
        <v>640</v>
      </c>
      <c r="B653" s="152">
        <v>9</v>
      </c>
      <c r="C653" s="152">
        <v>78</v>
      </c>
      <c r="D653" s="153">
        <v>0.48749999999999999</v>
      </c>
      <c r="E653" s="153">
        <v>1.6096700704955214</v>
      </c>
      <c r="F653" s="155">
        <v>267.71400000000006</v>
      </c>
      <c r="G653" s="155">
        <v>1252.3066000000003</v>
      </c>
      <c r="H653" s="155">
        <v>7.8269162500000018</v>
      </c>
      <c r="I653" s="155">
        <v>32.659097533324172</v>
      </c>
      <c r="J653" s="155">
        <v>1600</v>
      </c>
      <c r="K653" s="155">
        <v>203300</v>
      </c>
      <c r="L653" s="155">
        <v>1270.625</v>
      </c>
      <c r="M653" s="155">
        <v>282.02923150160098</v>
      </c>
      <c r="N653" s="156">
        <v>18</v>
      </c>
      <c r="O653" s="156">
        <v>465</v>
      </c>
      <c r="P653" s="156">
        <v>2.90625</v>
      </c>
      <c r="Q653" s="156">
        <v>4.3143710051189759</v>
      </c>
      <c r="R653" s="158">
        <v>0.60358056265984661</v>
      </c>
      <c r="S653" s="158">
        <v>18</v>
      </c>
      <c r="T653" s="158">
        <v>486</v>
      </c>
      <c r="U653" s="158">
        <v>3.0375000000000001</v>
      </c>
      <c r="V653" s="158">
        <v>4.6741460727531789</v>
      </c>
      <c r="W653" s="158">
        <v>0.5856777493606139</v>
      </c>
      <c r="X653" s="158">
        <v>1.1892583120204605</v>
      </c>
      <c r="Y653" s="159">
        <v>34</v>
      </c>
      <c r="Z653" s="159">
        <v>68</v>
      </c>
      <c r="AA653" s="159">
        <v>58</v>
      </c>
      <c r="AB653" s="159">
        <v>90</v>
      </c>
      <c r="AC653" s="159">
        <v>70</v>
      </c>
      <c r="AD653" s="157">
        <v>19.55</v>
      </c>
    </row>
    <row r="654" spans="1:30" s="154" customFormat="1" ht="11.35">
      <c r="A654" s="152">
        <v>641</v>
      </c>
      <c r="B654" s="152">
        <v>12</v>
      </c>
      <c r="C654" s="152">
        <v>120</v>
      </c>
      <c r="D654" s="153">
        <v>0.75</v>
      </c>
      <c r="E654" s="153">
        <v>2.1279807063957259</v>
      </c>
      <c r="F654" s="155">
        <v>803.14200000000017</v>
      </c>
      <c r="G654" s="155">
        <v>2770.8399000000009</v>
      </c>
      <c r="H654" s="155">
        <v>17.317749375000005</v>
      </c>
      <c r="I654" s="155">
        <v>92.382528942906305</v>
      </c>
      <c r="J654" s="155">
        <v>1600</v>
      </c>
      <c r="K654" s="155">
        <v>201250</v>
      </c>
      <c r="L654" s="155">
        <v>1257.8125</v>
      </c>
      <c r="M654" s="155">
        <v>272.74212455987424</v>
      </c>
      <c r="N654" s="156">
        <v>18</v>
      </c>
      <c r="O654" s="156">
        <v>429</v>
      </c>
      <c r="P654" s="156">
        <v>2.6812499999999999</v>
      </c>
      <c r="Q654" s="156">
        <v>4.1834833594587089</v>
      </c>
      <c r="R654" s="158">
        <v>0.63979848866498745</v>
      </c>
      <c r="S654" s="158">
        <v>21</v>
      </c>
      <c r="T654" s="158">
        <v>516</v>
      </c>
      <c r="U654" s="158">
        <v>3.2250000000000001</v>
      </c>
      <c r="V654" s="158">
        <v>4.7529534015952493</v>
      </c>
      <c r="W654" s="158">
        <v>0.56675062972292201</v>
      </c>
      <c r="X654" s="158">
        <v>1.2065491183879096</v>
      </c>
      <c r="Y654" s="159">
        <v>33</v>
      </c>
      <c r="Z654" s="159">
        <v>75</v>
      </c>
      <c r="AA654" s="159">
        <v>52</v>
      </c>
      <c r="AB654" s="159">
        <v>78</v>
      </c>
      <c r="AC654" s="159">
        <v>82</v>
      </c>
      <c r="AD654" s="157">
        <v>19.850000000000001</v>
      </c>
    </row>
    <row r="655" spans="1:30" s="154" customFormat="1" ht="11.35">
      <c r="A655" s="152">
        <v>642</v>
      </c>
      <c r="B655" s="152">
        <v>9</v>
      </c>
      <c r="C655" s="152">
        <v>45</v>
      </c>
      <c r="D655" s="153">
        <v>0.28125</v>
      </c>
      <c r="E655" s="153">
        <v>1.2497641286892862</v>
      </c>
      <c r="F655" s="155">
        <v>803.14200000000017</v>
      </c>
      <c r="G655" s="155">
        <v>1610.7459000000003</v>
      </c>
      <c r="H655" s="155">
        <v>10.067161875000002</v>
      </c>
      <c r="I655" s="155">
        <v>69.354774569099973</v>
      </c>
      <c r="J655" s="155">
        <v>1600</v>
      </c>
      <c r="K655" s="155">
        <v>209050</v>
      </c>
      <c r="L655" s="155">
        <v>1306.5625</v>
      </c>
      <c r="M655" s="155">
        <v>281.67970318906407</v>
      </c>
      <c r="N655" s="156">
        <v>15</v>
      </c>
      <c r="O655" s="156">
        <v>501</v>
      </c>
      <c r="P655" s="156">
        <v>3.1312500000000001</v>
      </c>
      <c r="Q655" s="156">
        <v>4.493352007594213</v>
      </c>
      <c r="R655" s="158">
        <v>0.58457711442786076</v>
      </c>
      <c r="S655" s="158">
        <v>21</v>
      </c>
      <c r="T655" s="158">
        <v>483</v>
      </c>
      <c r="U655" s="158">
        <v>3.0187499999999998</v>
      </c>
      <c r="V655" s="158">
        <v>4.1956429556530139</v>
      </c>
      <c r="W655" s="158">
        <v>0.59950248756218905</v>
      </c>
      <c r="X655" s="158">
        <v>1.1840796019900499</v>
      </c>
      <c r="Y655" s="159">
        <v>29</v>
      </c>
      <c r="Z655" s="159">
        <v>63</v>
      </c>
      <c r="AA655" s="159">
        <v>68</v>
      </c>
      <c r="AB655" s="159">
        <v>85</v>
      </c>
      <c r="AC655" s="159">
        <v>75</v>
      </c>
      <c r="AD655" s="157">
        <v>20.100000000000001</v>
      </c>
    </row>
    <row r="656" spans="1:30" s="154" customFormat="1" ht="11.35">
      <c r="A656" s="152">
        <v>643</v>
      </c>
      <c r="B656" s="152">
        <v>6</v>
      </c>
      <c r="C656" s="152">
        <v>48</v>
      </c>
      <c r="D656" s="153">
        <v>0.3</v>
      </c>
      <c r="E656" s="153">
        <v>1.0745775826491428</v>
      </c>
      <c r="F656" s="155">
        <v>267.71400000000006</v>
      </c>
      <c r="G656" s="155">
        <v>1377.2398000000003</v>
      </c>
      <c r="H656" s="155">
        <v>8.6077487500000025</v>
      </c>
      <c r="I656" s="155">
        <v>40.114772096526053</v>
      </c>
      <c r="J656" s="155">
        <v>1600</v>
      </c>
      <c r="K656" s="155">
        <v>207450</v>
      </c>
      <c r="L656" s="155">
        <v>1296.5625</v>
      </c>
      <c r="M656" s="155">
        <v>278.14083323598413</v>
      </c>
      <c r="N656" s="156">
        <v>15</v>
      </c>
      <c r="O656" s="156">
        <v>474</v>
      </c>
      <c r="P656" s="156">
        <v>2.9624999999999999</v>
      </c>
      <c r="Q656" s="156">
        <v>4.3738610377283926</v>
      </c>
      <c r="R656" s="158">
        <v>0.61083743842364535</v>
      </c>
      <c r="S656" s="158">
        <v>18</v>
      </c>
      <c r="T656" s="158">
        <v>564</v>
      </c>
      <c r="U656" s="158">
        <v>3.5249999999999999</v>
      </c>
      <c r="V656" s="158">
        <v>4.823879281320659</v>
      </c>
      <c r="W656" s="158">
        <v>0.53694581280788178</v>
      </c>
      <c r="X656" s="158">
        <v>1.1477832512315271</v>
      </c>
      <c r="Y656" s="159">
        <v>29</v>
      </c>
      <c r="Z656" s="159">
        <v>67</v>
      </c>
      <c r="AA656" s="159">
        <v>64</v>
      </c>
      <c r="AB656" s="159">
        <v>77</v>
      </c>
      <c r="AC656" s="159">
        <v>83</v>
      </c>
      <c r="AD656" s="157">
        <v>20.3</v>
      </c>
    </row>
    <row r="657" spans="1:30" s="154" customFormat="1" ht="11.35">
      <c r="A657" s="152">
        <v>644</v>
      </c>
      <c r="B657" s="152">
        <v>15</v>
      </c>
      <c r="C657" s="152">
        <v>78</v>
      </c>
      <c r="D657" s="153">
        <v>0.48749999999999999</v>
      </c>
      <c r="E657" s="153">
        <v>2.0156229431757824</v>
      </c>
      <c r="F657" s="155">
        <v>1070.8560000000002</v>
      </c>
      <c r="G657" s="155">
        <v>2004.8804000000002</v>
      </c>
      <c r="H657" s="155">
        <v>12.530502500000001</v>
      </c>
      <c r="I657" s="155">
        <v>91.143590558871807</v>
      </c>
      <c r="J657" s="155">
        <v>1600</v>
      </c>
      <c r="K657" s="155">
        <v>197750</v>
      </c>
      <c r="L657" s="155">
        <v>1235.9375</v>
      </c>
      <c r="M657" s="155">
        <v>290.09713592250483</v>
      </c>
      <c r="N657" s="156">
        <v>15</v>
      </c>
      <c r="O657" s="156">
        <v>498</v>
      </c>
      <c r="P657" s="156">
        <v>3.1124999999999998</v>
      </c>
      <c r="Q657" s="156">
        <v>4.4240445082888522</v>
      </c>
      <c r="R657" s="158">
        <v>0.58910891089108908</v>
      </c>
      <c r="S657" s="158">
        <v>21</v>
      </c>
      <c r="T657" s="158">
        <v>522</v>
      </c>
      <c r="U657" s="158">
        <v>3.2625000000000002</v>
      </c>
      <c r="V657" s="158">
        <v>4.6910693957211604</v>
      </c>
      <c r="W657" s="158">
        <v>0.56930693069306937</v>
      </c>
      <c r="X657" s="158">
        <v>1.1584158415841586</v>
      </c>
      <c r="Y657" s="159">
        <v>43</v>
      </c>
      <c r="Z657" s="159">
        <v>65</v>
      </c>
      <c r="AA657" s="159">
        <v>52</v>
      </c>
      <c r="AB657" s="159">
        <v>81</v>
      </c>
      <c r="AC657" s="159">
        <v>79</v>
      </c>
      <c r="AD657" s="157">
        <v>20.2</v>
      </c>
    </row>
    <row r="658" spans="1:30" s="154" customFormat="1" ht="11.35">
      <c r="A658" s="152">
        <v>645</v>
      </c>
      <c r="B658" s="152">
        <v>9</v>
      </c>
      <c r="C658" s="152">
        <v>93</v>
      </c>
      <c r="D658" s="153">
        <v>0.58125000000000004</v>
      </c>
      <c r="E658" s="153">
        <v>1.7643281365961678</v>
      </c>
      <c r="F658" s="155">
        <v>535.42800000000011</v>
      </c>
      <c r="G658" s="155">
        <v>2803.560500000001</v>
      </c>
      <c r="H658" s="155">
        <v>17.522253125000006</v>
      </c>
      <c r="I658" s="155">
        <v>78.982443018639088</v>
      </c>
      <c r="J658" s="155">
        <v>1600</v>
      </c>
      <c r="K658" s="155">
        <v>204950</v>
      </c>
      <c r="L658" s="155">
        <v>1280.9375</v>
      </c>
      <c r="M658" s="155">
        <v>265.63510432132034</v>
      </c>
      <c r="N658" s="156">
        <v>12</v>
      </c>
      <c r="O658" s="156">
        <v>450</v>
      </c>
      <c r="P658" s="156">
        <v>2.8125</v>
      </c>
      <c r="Q658" s="156">
        <v>3.93370774254692</v>
      </c>
      <c r="R658" s="158">
        <v>0.62216624685138544</v>
      </c>
      <c r="S658" s="158">
        <v>18</v>
      </c>
      <c r="T658" s="158">
        <v>495</v>
      </c>
      <c r="U658" s="158">
        <v>3.09375</v>
      </c>
      <c r="V658" s="158">
        <v>4.6794033848062133</v>
      </c>
      <c r="W658" s="158">
        <v>0.58438287153652391</v>
      </c>
      <c r="X658" s="158">
        <v>1.2065491183879093</v>
      </c>
      <c r="Y658" s="159">
        <v>27</v>
      </c>
      <c r="Z658" s="159">
        <v>77</v>
      </c>
      <c r="AA658" s="159">
        <v>56</v>
      </c>
      <c r="AB658" s="159">
        <v>90</v>
      </c>
      <c r="AC658" s="159">
        <v>70</v>
      </c>
      <c r="AD658" s="157">
        <v>19.850000000000001</v>
      </c>
    </row>
    <row r="659" spans="1:30" s="154" customFormat="1" ht="11.35">
      <c r="A659" s="152">
        <v>646</v>
      </c>
      <c r="B659" s="152">
        <v>9</v>
      </c>
      <c r="C659" s="152">
        <v>42</v>
      </c>
      <c r="D659" s="153">
        <v>0.26250000000000001</v>
      </c>
      <c r="E659" s="153">
        <v>1.1842121813957318</v>
      </c>
      <c r="F659" s="155">
        <v>133.85700000000003</v>
      </c>
      <c r="G659" s="155">
        <v>624.66600000000005</v>
      </c>
      <c r="H659" s="155">
        <v>3.9041625000000004</v>
      </c>
      <c r="I659" s="155">
        <v>18.178741792470873</v>
      </c>
      <c r="J659" s="155">
        <v>1600</v>
      </c>
      <c r="K659" s="155">
        <v>204950</v>
      </c>
      <c r="L659" s="155">
        <v>1280.9375</v>
      </c>
      <c r="M659" s="155">
        <v>265.63510432132034</v>
      </c>
      <c r="N659" s="156">
        <v>18</v>
      </c>
      <c r="O659" s="156">
        <v>513</v>
      </c>
      <c r="P659" s="156">
        <v>3.2062499999999998</v>
      </c>
      <c r="Q659" s="156">
        <v>4.4398097231028366</v>
      </c>
      <c r="R659" s="158">
        <v>0.58595641646489094</v>
      </c>
      <c r="S659" s="158">
        <v>18</v>
      </c>
      <c r="T659" s="158">
        <v>570</v>
      </c>
      <c r="U659" s="158">
        <v>3.5625</v>
      </c>
      <c r="V659" s="158">
        <v>4.6522970589299542</v>
      </c>
      <c r="W659" s="158">
        <v>0.53995157384987891</v>
      </c>
      <c r="X659" s="158">
        <v>1.12590799031477</v>
      </c>
      <c r="Y659" s="159">
        <v>27</v>
      </c>
      <c r="Z659" s="159">
        <v>77</v>
      </c>
      <c r="AA659" s="159">
        <v>56</v>
      </c>
      <c r="AB659" s="159">
        <v>87</v>
      </c>
      <c r="AC659" s="159">
        <v>73</v>
      </c>
      <c r="AD659" s="157">
        <v>20.65</v>
      </c>
    </row>
    <row r="660" spans="1:30" s="154" customFormat="1" ht="11.35">
      <c r="A660" s="152">
        <v>647</v>
      </c>
      <c r="B660" s="152">
        <v>12</v>
      </c>
      <c r="C660" s="152">
        <v>111</v>
      </c>
      <c r="D660" s="153">
        <v>0.69374999999999998</v>
      </c>
      <c r="E660" s="153">
        <v>1.9682922873145356</v>
      </c>
      <c r="F660" s="155">
        <v>535.42800000000011</v>
      </c>
      <c r="G660" s="155">
        <v>2532.8719000000001</v>
      </c>
      <c r="H660" s="155">
        <v>15.830449375000001</v>
      </c>
      <c r="I660" s="155">
        <v>62.702090021828901</v>
      </c>
      <c r="J660" s="155">
        <v>1600</v>
      </c>
      <c r="K660" s="155">
        <v>203200</v>
      </c>
      <c r="L660" s="155">
        <v>1270</v>
      </c>
      <c r="M660" s="155">
        <v>275.81782338730977</v>
      </c>
      <c r="N660" s="156">
        <v>18</v>
      </c>
      <c r="O660" s="156">
        <v>450</v>
      </c>
      <c r="P660" s="156">
        <v>2.8125</v>
      </c>
      <c r="Q660" s="156">
        <v>4.4850380196533282</v>
      </c>
      <c r="R660" s="158">
        <v>0.61636828644501285</v>
      </c>
      <c r="S660" s="158">
        <v>15</v>
      </c>
      <c r="T660" s="158">
        <v>477</v>
      </c>
      <c r="U660" s="158">
        <v>2.9812500000000002</v>
      </c>
      <c r="V660" s="158">
        <v>4.3415092802145061</v>
      </c>
      <c r="W660" s="158">
        <v>0.59335038363171355</v>
      </c>
      <c r="X660" s="158">
        <v>1.2097186700767264</v>
      </c>
      <c r="Y660" s="159">
        <v>32</v>
      </c>
      <c r="Z660" s="159">
        <v>72</v>
      </c>
      <c r="AA660" s="159">
        <v>56</v>
      </c>
      <c r="AB660" s="159">
        <v>83</v>
      </c>
      <c r="AC660" s="159">
        <v>77</v>
      </c>
      <c r="AD660" s="157">
        <v>19.55</v>
      </c>
    </row>
    <row r="661" spans="1:30" s="154" customFormat="1" ht="11.35">
      <c r="A661" s="152">
        <v>648</v>
      </c>
      <c r="B661" s="152">
        <v>15</v>
      </c>
      <c r="C661" s="152">
        <v>132</v>
      </c>
      <c r="D661" s="153">
        <v>0.82499999999999996</v>
      </c>
      <c r="E661" s="153">
        <v>2.4251045493899221</v>
      </c>
      <c r="F661" s="155">
        <v>535.42800000000011</v>
      </c>
      <c r="G661" s="155">
        <v>1940.9265000000005</v>
      </c>
      <c r="H661" s="155">
        <v>12.130790625000003</v>
      </c>
      <c r="I661" s="155">
        <v>52.722858240346504</v>
      </c>
      <c r="J661" s="155">
        <v>1600</v>
      </c>
      <c r="K661" s="155">
        <v>201200</v>
      </c>
      <c r="L661" s="155">
        <v>1257.5</v>
      </c>
      <c r="M661" s="155">
        <v>293.01082900116455</v>
      </c>
      <c r="N661" s="156">
        <v>18</v>
      </c>
      <c r="O661" s="156">
        <v>501</v>
      </c>
      <c r="P661" s="156">
        <v>3.1312500000000001</v>
      </c>
      <c r="Q661" s="156">
        <v>4.5059316252380874</v>
      </c>
      <c r="R661" s="158">
        <v>0.59268292682926826</v>
      </c>
      <c r="S661" s="158">
        <v>21</v>
      </c>
      <c r="T661" s="158">
        <v>528</v>
      </c>
      <c r="U661" s="158">
        <v>3.3</v>
      </c>
      <c r="V661" s="158">
        <v>4.9472691151900365</v>
      </c>
      <c r="W661" s="158">
        <v>0.57073170731707312</v>
      </c>
      <c r="X661" s="158">
        <v>1.1634146341463414</v>
      </c>
      <c r="Y661" s="159">
        <v>40</v>
      </c>
      <c r="Z661" s="159">
        <v>62</v>
      </c>
      <c r="AA661" s="159">
        <v>58</v>
      </c>
      <c r="AB661" s="159">
        <v>82</v>
      </c>
      <c r="AC661" s="159">
        <v>78</v>
      </c>
      <c r="AD661" s="157">
        <v>20.5</v>
      </c>
    </row>
    <row r="662" spans="1:30" s="154" customFormat="1" ht="11.35">
      <c r="A662" s="152">
        <v>649</v>
      </c>
      <c r="B662" s="152">
        <v>9</v>
      </c>
      <c r="C662" s="152">
        <v>45</v>
      </c>
      <c r="D662" s="153">
        <v>0.28125</v>
      </c>
      <c r="E662" s="153">
        <v>1.2036207169157065</v>
      </c>
      <c r="F662" s="155">
        <v>267.71400000000006</v>
      </c>
      <c r="G662" s="155">
        <v>948.89740000000029</v>
      </c>
      <c r="H662" s="155">
        <v>5.930608750000002</v>
      </c>
      <c r="I662" s="155">
        <v>32.074741034007829</v>
      </c>
      <c r="J662" s="155">
        <v>1600</v>
      </c>
      <c r="K662" s="155">
        <v>200950</v>
      </c>
      <c r="L662" s="155">
        <v>1255.9375</v>
      </c>
      <c r="M662" s="155">
        <v>277.7589943858959</v>
      </c>
      <c r="N662" s="156">
        <v>18</v>
      </c>
      <c r="O662" s="156">
        <v>540</v>
      </c>
      <c r="P662" s="156">
        <v>3.375</v>
      </c>
      <c r="Q662" s="156">
        <v>4.814482867662826</v>
      </c>
      <c r="R662" s="158">
        <v>0.5662650602409639</v>
      </c>
      <c r="S662" s="158">
        <v>18</v>
      </c>
      <c r="T662" s="158">
        <v>561</v>
      </c>
      <c r="U662" s="158">
        <v>3.5062500000000001</v>
      </c>
      <c r="V662" s="158">
        <v>4.8200274993343788</v>
      </c>
      <c r="W662" s="158">
        <v>0.54939759036144575</v>
      </c>
      <c r="X662" s="158">
        <v>1.1156626506024097</v>
      </c>
      <c r="Y662" s="159">
        <v>35</v>
      </c>
      <c r="Z662" s="159">
        <v>72</v>
      </c>
      <c r="AA662" s="159">
        <v>53</v>
      </c>
      <c r="AB662" s="159">
        <v>81</v>
      </c>
      <c r="AC662" s="159">
        <v>79</v>
      </c>
      <c r="AD662" s="157">
        <v>20.75</v>
      </c>
    </row>
    <row r="663" spans="1:30" s="154" customFormat="1" ht="11.35">
      <c r="A663" s="152">
        <v>650</v>
      </c>
      <c r="B663" s="152">
        <v>9</v>
      </c>
      <c r="C663" s="152">
        <v>54</v>
      </c>
      <c r="D663" s="153">
        <v>0.33750000000000002</v>
      </c>
      <c r="E663" s="153">
        <v>1.3867635730531609</v>
      </c>
      <c r="F663" s="155">
        <v>803.14200000000017</v>
      </c>
      <c r="G663" s="155">
        <v>2143.1993000000002</v>
      </c>
      <c r="H663" s="155">
        <v>13.394995625000002</v>
      </c>
      <c r="I663" s="155">
        <v>80.932566626542823</v>
      </c>
      <c r="J663" s="155">
        <v>1600</v>
      </c>
      <c r="K663" s="155">
        <v>205400</v>
      </c>
      <c r="L663" s="155">
        <v>1283.75</v>
      </c>
      <c r="M663" s="155">
        <v>269.96098017604334</v>
      </c>
      <c r="N663" s="156">
        <v>18</v>
      </c>
      <c r="O663" s="156">
        <v>525</v>
      </c>
      <c r="P663" s="156">
        <v>3.28125</v>
      </c>
      <c r="Q663" s="156">
        <v>4.6718370391907635</v>
      </c>
      <c r="R663" s="158">
        <v>0.56896551724137934</v>
      </c>
      <c r="S663" s="158">
        <v>18</v>
      </c>
      <c r="T663" s="158">
        <v>555</v>
      </c>
      <c r="U663" s="158">
        <v>3.46875</v>
      </c>
      <c r="V663" s="158">
        <v>4.8705531242199855</v>
      </c>
      <c r="W663" s="158">
        <v>0.54433497536945818</v>
      </c>
      <c r="X663" s="158">
        <v>1.1133004926108376</v>
      </c>
      <c r="Y663" s="159">
        <v>28</v>
      </c>
      <c r="Z663" s="159">
        <v>74</v>
      </c>
      <c r="AA663" s="159">
        <v>58</v>
      </c>
      <c r="AB663" s="159">
        <v>81</v>
      </c>
      <c r="AC663" s="159">
        <v>79</v>
      </c>
      <c r="AD663" s="157">
        <v>20.3</v>
      </c>
    </row>
    <row r="664" spans="1:30" s="154" customFormat="1" ht="11.35">
      <c r="A664" s="152">
        <v>651</v>
      </c>
      <c r="B664" s="152">
        <v>9</v>
      </c>
      <c r="C664" s="152">
        <v>63</v>
      </c>
      <c r="D664" s="153">
        <v>0.39374999999999999</v>
      </c>
      <c r="E664" s="153">
        <v>1.3083999302042517</v>
      </c>
      <c r="F664" s="155">
        <v>267.71400000000006</v>
      </c>
      <c r="G664" s="155">
        <v>1607.7713000000001</v>
      </c>
      <c r="H664" s="155">
        <v>10.048570625</v>
      </c>
      <c r="I664" s="155">
        <v>44.09103307636466</v>
      </c>
      <c r="J664" s="155">
        <v>1600</v>
      </c>
      <c r="K664" s="155">
        <v>207800</v>
      </c>
      <c r="L664" s="155">
        <v>1298.75</v>
      </c>
      <c r="M664" s="155">
        <v>275.97454535796339</v>
      </c>
      <c r="N664" s="156">
        <v>15</v>
      </c>
      <c r="O664" s="156">
        <v>459</v>
      </c>
      <c r="P664" s="156">
        <v>2.8687499999999999</v>
      </c>
      <c r="Q664" s="156">
        <v>4.2738371473728565</v>
      </c>
      <c r="R664" s="158">
        <v>0.62222222222222223</v>
      </c>
      <c r="S664" s="158">
        <v>18</v>
      </c>
      <c r="T664" s="158">
        <v>513</v>
      </c>
      <c r="U664" s="158">
        <v>3.2062499999999998</v>
      </c>
      <c r="V664" s="158">
        <v>4.540657524491027</v>
      </c>
      <c r="W664" s="158">
        <v>0.57777777777777772</v>
      </c>
      <c r="X664" s="158">
        <v>1.2</v>
      </c>
      <c r="Y664" s="159">
        <v>28</v>
      </c>
      <c r="Z664" s="159">
        <v>68</v>
      </c>
      <c r="AA664" s="159">
        <v>64</v>
      </c>
      <c r="AB664" s="159">
        <v>80</v>
      </c>
      <c r="AC664" s="159">
        <v>80</v>
      </c>
      <c r="AD664" s="157">
        <v>20.25</v>
      </c>
    </row>
    <row r="665" spans="1:30" s="154" customFormat="1" ht="11.35">
      <c r="A665" s="152">
        <v>652</v>
      </c>
      <c r="B665" s="152">
        <v>12</v>
      </c>
      <c r="C665" s="152">
        <v>60</v>
      </c>
      <c r="D665" s="153">
        <v>0.375</v>
      </c>
      <c r="E665" s="153">
        <v>1.5691603330900881</v>
      </c>
      <c r="F665" s="155">
        <v>803.14200000000017</v>
      </c>
      <c r="G665" s="155">
        <v>2413.8879000000002</v>
      </c>
      <c r="H665" s="155">
        <v>15.086799375000002</v>
      </c>
      <c r="I665" s="155">
        <v>78.549557017013925</v>
      </c>
      <c r="J665" s="155">
        <v>1600</v>
      </c>
      <c r="K665" s="155">
        <v>206200</v>
      </c>
      <c r="L665" s="155">
        <v>1288.75</v>
      </c>
      <c r="M665" s="155">
        <v>272.07275663994801</v>
      </c>
      <c r="N665" s="156">
        <v>18</v>
      </c>
      <c r="O665" s="156">
        <v>519</v>
      </c>
      <c r="P665" s="156">
        <v>3.2437499999999999</v>
      </c>
      <c r="Q665" s="156">
        <v>4.7817089587340771</v>
      </c>
      <c r="R665" s="158">
        <v>0.59198113207547165</v>
      </c>
      <c r="S665" s="158">
        <v>18</v>
      </c>
      <c r="T665" s="158">
        <v>576</v>
      </c>
      <c r="U665" s="158">
        <v>3.6</v>
      </c>
      <c r="V665" s="158">
        <v>4.8618654700697554</v>
      </c>
      <c r="W665" s="158">
        <v>0.54716981132075471</v>
      </c>
      <c r="X665" s="158">
        <v>1.1391509433962264</v>
      </c>
      <c r="Y665" s="159">
        <v>28</v>
      </c>
      <c r="Z665" s="159">
        <v>72</v>
      </c>
      <c r="AA665" s="159">
        <v>60</v>
      </c>
      <c r="AB665" s="159">
        <v>72</v>
      </c>
      <c r="AC665" s="159">
        <v>88</v>
      </c>
      <c r="AD665" s="157">
        <v>21.2</v>
      </c>
    </row>
    <row r="666" spans="1:30" s="154" customFormat="1" ht="11.35">
      <c r="A666" s="152">
        <v>653</v>
      </c>
      <c r="B666" s="152">
        <v>12</v>
      </c>
      <c r="C666" s="152">
        <v>93</v>
      </c>
      <c r="D666" s="153">
        <v>0.58125000000000004</v>
      </c>
      <c r="E666" s="153">
        <v>1.8580840710512374</v>
      </c>
      <c r="F666" s="155">
        <v>535.42800000000011</v>
      </c>
      <c r="G666" s="155">
        <v>3276.5219000000016</v>
      </c>
      <c r="H666" s="155">
        <v>20.478261875000008</v>
      </c>
      <c r="I666" s="155">
        <v>84.493154366862029</v>
      </c>
      <c r="J666" s="155">
        <v>1600</v>
      </c>
      <c r="K666" s="155">
        <v>213200</v>
      </c>
      <c r="L666" s="155">
        <v>1332.5</v>
      </c>
      <c r="M666" s="155">
        <v>274.38897240250134</v>
      </c>
      <c r="N666" s="156">
        <v>15</v>
      </c>
      <c r="O666" s="156">
        <v>510</v>
      </c>
      <c r="P666" s="156">
        <v>3.1875</v>
      </c>
      <c r="Q666" s="156">
        <v>4.7901727230843285</v>
      </c>
      <c r="R666" s="158">
        <v>0.59810874704491723</v>
      </c>
      <c r="S666" s="158">
        <v>18</v>
      </c>
      <c r="T666" s="158">
        <v>555</v>
      </c>
      <c r="U666" s="158">
        <v>3.46875</v>
      </c>
      <c r="V666" s="158">
        <v>5.075433339617974</v>
      </c>
      <c r="W666" s="158">
        <v>0.56264775413711576</v>
      </c>
      <c r="X666" s="158">
        <v>1.1607565011820329</v>
      </c>
      <c r="Y666" s="159">
        <v>24</v>
      </c>
      <c r="Z666" s="159">
        <v>62</v>
      </c>
      <c r="AA666" s="159">
        <v>74</v>
      </c>
      <c r="AB666" s="159">
        <v>74</v>
      </c>
      <c r="AC666" s="159">
        <v>86</v>
      </c>
      <c r="AD666" s="157">
        <v>21.15</v>
      </c>
    </row>
    <row r="667" spans="1:30" s="154" customFormat="1" ht="11.35">
      <c r="A667" s="152">
        <v>654</v>
      </c>
      <c r="B667" s="152">
        <v>12</v>
      </c>
      <c r="C667" s="152">
        <v>108</v>
      </c>
      <c r="D667" s="153">
        <v>0.67500000000000004</v>
      </c>
      <c r="E667" s="153">
        <v>1.8103476159472904</v>
      </c>
      <c r="F667" s="155">
        <v>803.14200000000017</v>
      </c>
      <c r="G667" s="155">
        <v>3770.3055000000004</v>
      </c>
      <c r="H667" s="155">
        <v>23.564409375000004</v>
      </c>
      <c r="I667" s="155">
        <v>100.71590516123632</v>
      </c>
      <c r="J667" s="155">
        <v>1600</v>
      </c>
      <c r="K667" s="155">
        <v>208750</v>
      </c>
      <c r="L667" s="155">
        <v>1304.6875</v>
      </c>
      <c r="M667" s="155">
        <v>286.86095918695588</v>
      </c>
      <c r="N667" s="156">
        <v>18</v>
      </c>
      <c r="O667" s="156">
        <v>450</v>
      </c>
      <c r="P667" s="156">
        <v>2.8125</v>
      </c>
      <c r="Q667" s="156">
        <v>4.31785455110849</v>
      </c>
      <c r="R667" s="158">
        <v>0.62121212121212122</v>
      </c>
      <c r="S667" s="158">
        <v>18</v>
      </c>
      <c r="T667" s="158">
        <v>492</v>
      </c>
      <c r="U667" s="158">
        <v>3.0750000000000002</v>
      </c>
      <c r="V667" s="158">
        <v>4.7098852287422597</v>
      </c>
      <c r="W667" s="158">
        <v>0.58585858585858586</v>
      </c>
      <c r="X667" s="158">
        <v>1.2070707070707072</v>
      </c>
      <c r="Y667" s="159">
        <v>31</v>
      </c>
      <c r="Z667" s="159">
        <v>60</v>
      </c>
      <c r="AA667" s="159">
        <v>69</v>
      </c>
      <c r="AB667" s="159">
        <v>79</v>
      </c>
      <c r="AC667" s="159">
        <v>81</v>
      </c>
      <c r="AD667" s="157">
        <v>19.8</v>
      </c>
    </row>
    <row r="668" spans="1:30" s="154" customFormat="1" ht="11.35">
      <c r="A668" s="152">
        <v>655</v>
      </c>
      <c r="B668" s="152">
        <v>6</v>
      </c>
      <c r="C668" s="152">
        <v>33</v>
      </c>
      <c r="D668" s="153">
        <v>0.20624999999999999</v>
      </c>
      <c r="E668" s="153">
        <v>0.83249171337028249</v>
      </c>
      <c r="F668" s="155">
        <v>267.71400000000006</v>
      </c>
      <c r="G668" s="155">
        <v>847.76100000000008</v>
      </c>
      <c r="H668" s="155">
        <v>5.2985062500000009</v>
      </c>
      <c r="I668" s="155">
        <v>31.161586514409944</v>
      </c>
      <c r="J668" s="155">
        <v>1600</v>
      </c>
      <c r="K668" s="155">
        <v>201450</v>
      </c>
      <c r="L668" s="155">
        <v>1259.0625</v>
      </c>
      <c r="M668" s="155">
        <v>285.21600966602722</v>
      </c>
      <c r="N668" s="156">
        <v>18</v>
      </c>
      <c r="O668" s="156">
        <v>498</v>
      </c>
      <c r="P668" s="156">
        <v>3.1124999999999998</v>
      </c>
      <c r="Q668" s="156">
        <v>4.4875614254481029</v>
      </c>
      <c r="R668" s="158">
        <v>0.59313725490196068</v>
      </c>
      <c r="S668" s="158">
        <v>15</v>
      </c>
      <c r="T668" s="158">
        <v>546</v>
      </c>
      <c r="U668" s="158">
        <v>3.4125000000000001</v>
      </c>
      <c r="V668" s="158">
        <v>4.5576495928626146</v>
      </c>
      <c r="W668" s="158">
        <v>0.55392156862745101</v>
      </c>
      <c r="X668" s="158">
        <v>1.1470588235294117</v>
      </c>
      <c r="Y668" s="159">
        <v>37</v>
      </c>
      <c r="Z668" s="159">
        <v>67</v>
      </c>
      <c r="AA668" s="159">
        <v>56</v>
      </c>
      <c r="AB668" s="159">
        <v>78</v>
      </c>
      <c r="AC668" s="159">
        <v>82</v>
      </c>
      <c r="AD668" s="157">
        <v>20.399999999999999</v>
      </c>
    </row>
    <row r="669" spans="1:30" s="154" customFormat="1" ht="11.35">
      <c r="A669" s="152">
        <v>656</v>
      </c>
      <c r="B669" s="152">
        <v>6</v>
      </c>
      <c r="C669" s="152">
        <v>75</v>
      </c>
      <c r="D669" s="153">
        <v>0.46875</v>
      </c>
      <c r="E669" s="153">
        <v>1.5251430492759417</v>
      </c>
      <c r="F669" s="155">
        <v>535.42800000000011</v>
      </c>
      <c r="G669" s="155">
        <v>2413.8878999999997</v>
      </c>
      <c r="H669" s="155">
        <v>15.086799374999998</v>
      </c>
      <c r="I669" s="155">
        <v>76.578324484237356</v>
      </c>
      <c r="J669" s="155">
        <v>1600</v>
      </c>
      <c r="K669" s="155">
        <v>206150</v>
      </c>
      <c r="L669" s="155">
        <v>1288.4375</v>
      </c>
      <c r="M669" s="155">
        <v>268.89138083161868</v>
      </c>
      <c r="N669" s="156">
        <v>15</v>
      </c>
      <c r="O669" s="156">
        <v>414</v>
      </c>
      <c r="P669" s="156">
        <v>2.5874999999999999</v>
      </c>
      <c r="Q669" s="156">
        <v>4.0999884951518295</v>
      </c>
      <c r="R669" s="158">
        <v>0.65151515151515149</v>
      </c>
      <c r="S669" s="158">
        <v>15</v>
      </c>
      <c r="T669" s="158">
        <v>516</v>
      </c>
      <c r="U669" s="158">
        <v>3.2250000000000001</v>
      </c>
      <c r="V669" s="158">
        <v>4.6078276304239196</v>
      </c>
      <c r="W669" s="158">
        <v>0.56565656565656564</v>
      </c>
      <c r="X669" s="158">
        <v>1.2171717171717171</v>
      </c>
      <c r="Y669" s="159">
        <v>27</v>
      </c>
      <c r="Z669" s="159">
        <v>74</v>
      </c>
      <c r="AA669" s="159">
        <v>59</v>
      </c>
      <c r="AB669" s="159">
        <v>76</v>
      </c>
      <c r="AC669" s="159">
        <v>84</v>
      </c>
      <c r="AD669" s="157">
        <v>19.8</v>
      </c>
    </row>
    <row r="670" spans="1:30" s="154" customFormat="1" ht="11.35">
      <c r="A670" s="152">
        <v>657</v>
      </c>
      <c r="B670" s="152">
        <v>15</v>
      </c>
      <c r="C670" s="152">
        <v>108</v>
      </c>
      <c r="D670" s="153">
        <v>0.67500000000000004</v>
      </c>
      <c r="E670" s="153">
        <v>2.2050542285720311</v>
      </c>
      <c r="F670" s="155">
        <v>803.14200000000017</v>
      </c>
      <c r="G670" s="155">
        <v>2342.4975000000004</v>
      </c>
      <c r="H670" s="155">
        <v>14.640609375000002</v>
      </c>
      <c r="I670" s="155">
        <v>79.88354496313184</v>
      </c>
      <c r="J670" s="155">
        <v>1600</v>
      </c>
      <c r="K670" s="155">
        <v>202750</v>
      </c>
      <c r="L670" s="155">
        <v>1267.1875</v>
      </c>
      <c r="M670" s="155">
        <v>271.44192627452128</v>
      </c>
      <c r="N670" s="156">
        <v>18</v>
      </c>
      <c r="O670" s="156">
        <v>489</v>
      </c>
      <c r="P670" s="156">
        <v>3.0562499999999999</v>
      </c>
      <c r="Q670" s="156">
        <v>4.6068678222926556</v>
      </c>
      <c r="R670" s="158">
        <v>0.60146699266503667</v>
      </c>
      <c r="S670" s="158">
        <v>21</v>
      </c>
      <c r="T670" s="158">
        <v>561</v>
      </c>
      <c r="U670" s="158">
        <v>3.5062500000000001</v>
      </c>
      <c r="V670" s="158">
        <v>5.0382148118719634</v>
      </c>
      <c r="W670" s="158">
        <v>0.54278728606356963</v>
      </c>
      <c r="X670" s="158">
        <v>1.1442542787286063</v>
      </c>
      <c r="Y670" s="159">
        <v>31</v>
      </c>
      <c r="Z670" s="159">
        <v>75</v>
      </c>
      <c r="AA670" s="159">
        <v>54</v>
      </c>
      <c r="AB670" s="159">
        <v>81</v>
      </c>
      <c r="AC670" s="159">
        <v>79</v>
      </c>
      <c r="AD670" s="157">
        <v>20.45</v>
      </c>
    </row>
    <row r="671" spans="1:30" s="154" customFormat="1" ht="11.35">
      <c r="A671" s="152">
        <v>658</v>
      </c>
      <c r="B671" s="152">
        <v>12</v>
      </c>
      <c r="C671" s="152">
        <v>57</v>
      </c>
      <c r="D671" s="153">
        <v>0.35625000000000001</v>
      </c>
      <c r="E671" s="153">
        <v>1.480892451473161</v>
      </c>
      <c r="F671" s="155">
        <v>1070.8560000000002</v>
      </c>
      <c r="G671" s="155">
        <v>2110.4787000000006</v>
      </c>
      <c r="H671" s="155">
        <v>13.190491875000003</v>
      </c>
      <c r="I671" s="155">
        <v>95.266110222583919</v>
      </c>
      <c r="J671" s="155">
        <v>1600</v>
      </c>
      <c r="K671" s="155">
        <v>200750</v>
      </c>
      <c r="L671" s="155">
        <v>1254.6875</v>
      </c>
      <c r="M671" s="155">
        <v>288.77298841214008</v>
      </c>
      <c r="N671" s="156">
        <v>18</v>
      </c>
      <c r="O671" s="156">
        <v>486</v>
      </c>
      <c r="P671" s="156">
        <v>3.0375000000000001</v>
      </c>
      <c r="Q671" s="156">
        <v>4.3609004609356408</v>
      </c>
      <c r="R671" s="158">
        <v>0.59398496240601506</v>
      </c>
      <c r="S671" s="158">
        <v>18</v>
      </c>
      <c r="T671" s="158">
        <v>528</v>
      </c>
      <c r="U671" s="158">
        <v>3.3</v>
      </c>
      <c r="V671" s="158">
        <v>4.6767187336002518</v>
      </c>
      <c r="W671" s="158">
        <v>0.55889724310776934</v>
      </c>
      <c r="X671" s="158">
        <v>1.1528822055137844</v>
      </c>
      <c r="Y671" s="159">
        <v>39</v>
      </c>
      <c r="Z671" s="159">
        <v>65</v>
      </c>
      <c r="AA671" s="159">
        <v>56</v>
      </c>
      <c r="AB671" s="159">
        <v>77</v>
      </c>
      <c r="AC671" s="159">
        <v>83</v>
      </c>
      <c r="AD671" s="157">
        <v>19.95</v>
      </c>
    </row>
    <row r="672" spans="1:30" s="154" customFormat="1" ht="11.35">
      <c r="A672" s="152">
        <v>659</v>
      </c>
      <c r="B672" s="152">
        <v>12</v>
      </c>
      <c r="C672" s="152">
        <v>63</v>
      </c>
      <c r="D672" s="153">
        <v>0.39374999999999999</v>
      </c>
      <c r="E672" s="153">
        <v>1.5825179959631328</v>
      </c>
      <c r="F672" s="155">
        <v>1070.8560000000002</v>
      </c>
      <c r="G672" s="155">
        <v>2296.3912000000009</v>
      </c>
      <c r="H672" s="155">
        <v>14.352445000000007</v>
      </c>
      <c r="I672" s="155">
        <v>96.415505341691869</v>
      </c>
      <c r="J672" s="155">
        <v>1600</v>
      </c>
      <c r="K672" s="155">
        <v>208600</v>
      </c>
      <c r="L672" s="155">
        <v>1303.75</v>
      </c>
      <c r="M672" s="155">
        <v>277.76907743188133</v>
      </c>
      <c r="N672" s="156">
        <v>15</v>
      </c>
      <c r="O672" s="156">
        <v>435</v>
      </c>
      <c r="P672" s="156">
        <v>2.71875</v>
      </c>
      <c r="Q672" s="156">
        <v>4.2399298009496729</v>
      </c>
      <c r="R672" s="158">
        <v>0.6410891089108911</v>
      </c>
      <c r="S672" s="158">
        <v>21</v>
      </c>
      <c r="T672" s="158">
        <v>528</v>
      </c>
      <c r="U672" s="158">
        <v>3.3</v>
      </c>
      <c r="V672" s="158">
        <v>4.7368487255829272</v>
      </c>
      <c r="W672" s="158">
        <v>0.5643564356435643</v>
      </c>
      <c r="X672" s="158">
        <v>1.2054455445544554</v>
      </c>
      <c r="Y672" s="159">
        <v>28</v>
      </c>
      <c r="Z672" s="159">
        <v>66</v>
      </c>
      <c r="AA672" s="159">
        <v>66</v>
      </c>
      <c r="AB672" s="159">
        <v>81</v>
      </c>
      <c r="AC672" s="159">
        <v>79</v>
      </c>
      <c r="AD672" s="157">
        <v>20.2</v>
      </c>
    </row>
    <row r="673" spans="1:30" s="154" customFormat="1" ht="11.35">
      <c r="A673" s="152">
        <v>660</v>
      </c>
      <c r="B673" s="152">
        <v>6</v>
      </c>
      <c r="C673" s="152">
        <v>39</v>
      </c>
      <c r="D673" s="153">
        <v>0.24374999999999999</v>
      </c>
      <c r="E673" s="153">
        <v>1.0078114715878912</v>
      </c>
      <c r="F673" s="155">
        <v>130.88240000000002</v>
      </c>
      <c r="G673" s="155">
        <v>422.39320000000004</v>
      </c>
      <c r="H673" s="155">
        <v>2.6399575000000004</v>
      </c>
      <c r="I673" s="155">
        <v>14.397652677059952</v>
      </c>
      <c r="J673" s="155">
        <v>1600</v>
      </c>
      <c r="K673" s="155">
        <v>197150</v>
      </c>
      <c r="L673" s="155">
        <v>1232.1875</v>
      </c>
      <c r="M673" s="155">
        <v>276.22493767755395</v>
      </c>
      <c r="N673" s="156">
        <v>15</v>
      </c>
      <c r="O673" s="156">
        <v>501</v>
      </c>
      <c r="P673" s="156">
        <v>3.1312500000000001</v>
      </c>
      <c r="Q673" s="156">
        <v>4.3655625974727279</v>
      </c>
      <c r="R673" s="158">
        <v>0.59068627450980393</v>
      </c>
      <c r="S673" s="158">
        <v>21</v>
      </c>
      <c r="T673" s="158">
        <v>552</v>
      </c>
      <c r="U673" s="158">
        <v>3.45</v>
      </c>
      <c r="V673" s="158">
        <v>4.8665202011215909</v>
      </c>
      <c r="W673" s="158">
        <v>0.5490196078431373</v>
      </c>
      <c r="X673" s="158">
        <v>1.1397058823529411</v>
      </c>
      <c r="Y673" s="159">
        <v>39</v>
      </c>
      <c r="Z673" s="159">
        <v>74</v>
      </c>
      <c r="AA673" s="159">
        <v>47</v>
      </c>
      <c r="AB673" s="159">
        <v>78</v>
      </c>
      <c r="AC673" s="159">
        <v>82</v>
      </c>
      <c r="AD673" s="157">
        <v>20.399999999999999</v>
      </c>
    </row>
    <row r="674" spans="1:30" s="154" customFormat="1" ht="11.35">
      <c r="A674" s="152">
        <v>661</v>
      </c>
      <c r="B674" s="152">
        <v>9</v>
      </c>
      <c r="C674" s="152">
        <v>93</v>
      </c>
      <c r="D674" s="153">
        <v>0.58125000000000004</v>
      </c>
      <c r="E674" s="153">
        <v>1.7961239714325727</v>
      </c>
      <c r="F674" s="155">
        <v>803.14200000000017</v>
      </c>
      <c r="G674" s="155">
        <v>2968.6507999999999</v>
      </c>
      <c r="H674" s="155">
        <v>18.554067499999999</v>
      </c>
      <c r="I674" s="155">
        <v>91.258670992122717</v>
      </c>
      <c r="J674" s="155">
        <v>1600</v>
      </c>
      <c r="K674" s="155">
        <v>199300</v>
      </c>
      <c r="L674" s="155">
        <v>1245.625</v>
      </c>
      <c r="M674" s="155">
        <v>292.59130166722446</v>
      </c>
      <c r="N674" s="156">
        <v>18</v>
      </c>
      <c r="O674" s="156">
        <v>435</v>
      </c>
      <c r="P674" s="156">
        <v>2.71875</v>
      </c>
      <c r="Q674" s="156">
        <v>4.3843229506788228</v>
      </c>
      <c r="R674" s="158">
        <v>0.62337662337662336</v>
      </c>
      <c r="S674" s="158">
        <v>18</v>
      </c>
      <c r="T674" s="158">
        <v>468</v>
      </c>
      <c r="U674" s="158">
        <v>2.9249999999999998</v>
      </c>
      <c r="V674" s="158">
        <v>4.3343733633398713</v>
      </c>
      <c r="W674" s="158">
        <v>0.59480519480519478</v>
      </c>
      <c r="X674" s="158">
        <v>1.2181818181818183</v>
      </c>
      <c r="Y674" s="159">
        <v>42</v>
      </c>
      <c r="Z674" s="159">
        <v>63</v>
      </c>
      <c r="AA674" s="159">
        <v>55</v>
      </c>
      <c r="AB674" s="159">
        <v>78</v>
      </c>
      <c r="AC674" s="159">
        <v>82</v>
      </c>
      <c r="AD674" s="157">
        <v>19.25</v>
      </c>
    </row>
    <row r="675" spans="1:30" s="154" customFormat="1" ht="11.35">
      <c r="A675" s="152">
        <v>662</v>
      </c>
      <c r="B675" s="152">
        <v>6</v>
      </c>
      <c r="C675" s="152">
        <v>33</v>
      </c>
      <c r="D675" s="153">
        <v>0.20624999999999999</v>
      </c>
      <c r="E675" s="153">
        <v>0.95888348988279659</v>
      </c>
      <c r="F675" s="155">
        <v>130.88240000000002</v>
      </c>
      <c r="G675" s="155">
        <v>220.12040000000002</v>
      </c>
      <c r="H675" s="155">
        <v>1.3757525000000002</v>
      </c>
      <c r="I675" s="155">
        <v>11.069206248113014</v>
      </c>
      <c r="J675" s="155">
        <v>1600</v>
      </c>
      <c r="K675" s="155">
        <v>201400</v>
      </c>
      <c r="L675" s="155">
        <v>1258.75</v>
      </c>
      <c r="M675" s="155">
        <v>282.14976619880042</v>
      </c>
      <c r="N675" s="156">
        <v>18</v>
      </c>
      <c r="O675" s="156">
        <v>519</v>
      </c>
      <c r="P675" s="156">
        <v>3.2437499999999999</v>
      </c>
      <c r="Q675" s="156">
        <v>4.5512412779165334</v>
      </c>
      <c r="R675" s="158">
        <v>0.5675</v>
      </c>
      <c r="S675" s="158">
        <v>18</v>
      </c>
      <c r="T675" s="158">
        <v>552</v>
      </c>
      <c r="U675" s="158">
        <v>3.45</v>
      </c>
      <c r="V675" s="158">
        <v>4.5912139225937691</v>
      </c>
      <c r="W675" s="158">
        <v>0.54</v>
      </c>
      <c r="X675" s="158">
        <v>1.1074999999999999</v>
      </c>
      <c r="Y675" s="159">
        <v>36</v>
      </c>
      <c r="Z675" s="159">
        <v>69</v>
      </c>
      <c r="AA675" s="159">
        <v>55</v>
      </c>
      <c r="AB675" s="159">
        <v>84</v>
      </c>
      <c r="AC675" s="159">
        <v>76</v>
      </c>
      <c r="AD675" s="157">
        <v>20</v>
      </c>
    </row>
    <row r="676" spans="1:30" s="154" customFormat="1" ht="11.35">
      <c r="A676" s="152">
        <v>663</v>
      </c>
      <c r="B676" s="152">
        <v>6</v>
      </c>
      <c r="C676" s="152">
        <v>57</v>
      </c>
      <c r="D676" s="153">
        <v>0.35625000000000001</v>
      </c>
      <c r="E676" s="153">
        <v>1.2303646491229014</v>
      </c>
      <c r="F676" s="155">
        <v>267.71400000000006</v>
      </c>
      <c r="G676" s="155">
        <v>1261.2304000000001</v>
      </c>
      <c r="H676" s="155">
        <v>7.8826900000000011</v>
      </c>
      <c r="I676" s="155">
        <v>37.82106438563423</v>
      </c>
      <c r="J676" s="155">
        <v>1600</v>
      </c>
      <c r="K676" s="155">
        <v>202100</v>
      </c>
      <c r="L676" s="155">
        <v>1263.125</v>
      </c>
      <c r="M676" s="155">
        <v>278.44398621467747</v>
      </c>
      <c r="N676" s="156">
        <v>15</v>
      </c>
      <c r="O676" s="156">
        <v>477</v>
      </c>
      <c r="P676" s="156">
        <v>2.9812500000000002</v>
      </c>
      <c r="Q676" s="156">
        <v>4.431834344870909</v>
      </c>
      <c r="R676" s="158">
        <v>0.61029411764705888</v>
      </c>
      <c r="S676" s="158">
        <v>21</v>
      </c>
      <c r="T676" s="158">
        <v>549</v>
      </c>
      <c r="U676" s="158">
        <v>3.4312499999999999</v>
      </c>
      <c r="V676" s="158">
        <v>4.8972099295761895</v>
      </c>
      <c r="W676" s="158">
        <v>0.55147058823529405</v>
      </c>
      <c r="X676" s="158">
        <v>1.1617647058823528</v>
      </c>
      <c r="Y676" s="159">
        <v>34</v>
      </c>
      <c r="Z676" s="159">
        <v>71</v>
      </c>
      <c r="AA676" s="159">
        <v>55</v>
      </c>
      <c r="AB676" s="159">
        <v>79</v>
      </c>
      <c r="AC676" s="159">
        <v>81</v>
      </c>
      <c r="AD676" s="157">
        <v>20.399999999999999</v>
      </c>
    </row>
    <row r="677" spans="1:30" s="154" customFormat="1" ht="11.35">
      <c r="A677" s="152">
        <v>664</v>
      </c>
      <c r="B677" s="152">
        <v>9</v>
      </c>
      <c r="C677" s="152">
        <v>78</v>
      </c>
      <c r="D677" s="153">
        <v>0.48749999999999999</v>
      </c>
      <c r="E677" s="153">
        <v>1.5741125082659262</v>
      </c>
      <c r="F677" s="155">
        <v>803.14200000000017</v>
      </c>
      <c r="G677" s="155">
        <v>2059.9105000000004</v>
      </c>
      <c r="H677" s="155">
        <v>12.874440625000002</v>
      </c>
      <c r="I677" s="155">
        <v>70.431410094817181</v>
      </c>
      <c r="J677" s="155">
        <v>1600</v>
      </c>
      <c r="K677" s="155">
        <v>209800</v>
      </c>
      <c r="L677" s="155">
        <v>1311.25</v>
      </c>
      <c r="M677" s="155">
        <v>255.62538923714425</v>
      </c>
      <c r="N677" s="156">
        <v>18</v>
      </c>
      <c r="O677" s="156">
        <v>456</v>
      </c>
      <c r="P677" s="156">
        <v>2.85</v>
      </c>
      <c r="Q677" s="156">
        <v>4.4864576100518834</v>
      </c>
      <c r="R677" s="158">
        <v>0.62376237623762376</v>
      </c>
      <c r="S677" s="158">
        <v>18</v>
      </c>
      <c r="T677" s="158">
        <v>507</v>
      </c>
      <c r="U677" s="158">
        <v>3.1687500000000002</v>
      </c>
      <c r="V677" s="158">
        <v>4.5172233289680932</v>
      </c>
      <c r="W677" s="158">
        <v>0.58168316831683176</v>
      </c>
      <c r="X677" s="158">
        <v>1.2054455445544554</v>
      </c>
      <c r="Y677" s="159">
        <v>20</v>
      </c>
      <c r="Z677" s="159">
        <v>78</v>
      </c>
      <c r="AA677" s="159">
        <v>62</v>
      </c>
      <c r="AB677" s="159">
        <v>95</v>
      </c>
      <c r="AC677" s="159">
        <v>65</v>
      </c>
      <c r="AD677" s="157">
        <v>20.2</v>
      </c>
    </row>
    <row r="678" spans="1:30" s="154" customFormat="1" ht="11.35">
      <c r="A678" s="152">
        <v>665</v>
      </c>
      <c r="B678" s="152">
        <v>15</v>
      </c>
      <c r="C678" s="152">
        <v>162</v>
      </c>
      <c r="D678" s="153">
        <v>1.0125</v>
      </c>
      <c r="E678" s="153">
        <v>2.7311100790980474</v>
      </c>
      <c r="F678" s="155">
        <v>803.14200000000017</v>
      </c>
      <c r="G678" s="155">
        <v>5122.2612000000008</v>
      </c>
      <c r="H678" s="155">
        <v>32.014132500000002</v>
      </c>
      <c r="I678" s="155">
        <v>112.34454543091228</v>
      </c>
      <c r="J678" s="155">
        <v>1600</v>
      </c>
      <c r="K678" s="155">
        <v>199500</v>
      </c>
      <c r="L678" s="155">
        <v>1246.875</v>
      </c>
      <c r="M678" s="155">
        <v>257.26473040320542</v>
      </c>
      <c r="N678" s="156">
        <v>15</v>
      </c>
      <c r="O678" s="156">
        <v>453</v>
      </c>
      <c r="P678" s="156">
        <v>2.8312499999999998</v>
      </c>
      <c r="Q678" s="156">
        <v>4.2191862981939927</v>
      </c>
      <c r="R678" s="158">
        <v>0.61577608142493634</v>
      </c>
      <c r="S678" s="158">
        <v>18</v>
      </c>
      <c r="T678" s="158">
        <v>492</v>
      </c>
      <c r="U678" s="158">
        <v>3.0750000000000002</v>
      </c>
      <c r="V678" s="158">
        <v>4.6249936256967805</v>
      </c>
      <c r="W678" s="158">
        <v>0.58269720101781175</v>
      </c>
      <c r="X678" s="158">
        <v>1.1984732824427482</v>
      </c>
      <c r="Y678" s="159">
        <v>30</v>
      </c>
      <c r="Z678" s="159">
        <v>85</v>
      </c>
      <c r="AA678" s="159">
        <v>45</v>
      </c>
      <c r="AB678" s="159">
        <v>70</v>
      </c>
      <c r="AC678" s="159">
        <v>90</v>
      </c>
      <c r="AD678" s="157">
        <v>19.649999999999999</v>
      </c>
    </row>
    <row r="679" spans="1:30" s="154" customFormat="1" ht="11.35">
      <c r="A679" s="152">
        <v>666</v>
      </c>
      <c r="B679" s="152">
        <v>12</v>
      </c>
      <c r="C679" s="152">
        <v>75</v>
      </c>
      <c r="D679" s="153">
        <v>0.46875</v>
      </c>
      <c r="E679" s="153">
        <v>1.8596066230396229</v>
      </c>
      <c r="F679" s="155">
        <v>1070.8560000000002</v>
      </c>
      <c r="G679" s="155">
        <v>4560.0618000000004</v>
      </c>
      <c r="H679" s="155">
        <v>28.500386250000002</v>
      </c>
      <c r="I679" s="155">
        <v>150.72714829606417</v>
      </c>
      <c r="J679" s="155">
        <v>1600</v>
      </c>
      <c r="K679" s="155">
        <v>202500</v>
      </c>
      <c r="L679" s="155">
        <v>1265.625</v>
      </c>
      <c r="M679" s="155">
        <v>279.66666479261772</v>
      </c>
      <c r="N679" s="156">
        <v>18</v>
      </c>
      <c r="O679" s="156">
        <v>480</v>
      </c>
      <c r="P679" s="156">
        <v>3</v>
      </c>
      <c r="Q679" s="156">
        <v>4.5640101532802575</v>
      </c>
      <c r="R679" s="158">
        <v>0.60199004975124382</v>
      </c>
      <c r="S679" s="158">
        <v>18</v>
      </c>
      <c r="T679" s="158">
        <v>483</v>
      </c>
      <c r="U679" s="158">
        <v>3.0187499999999998</v>
      </c>
      <c r="V679" s="158">
        <v>4.6682008372181008</v>
      </c>
      <c r="W679" s="158">
        <v>0.59950248756218905</v>
      </c>
      <c r="X679" s="158">
        <v>1.2014925373134329</v>
      </c>
      <c r="Y679" s="159">
        <v>34</v>
      </c>
      <c r="Z679" s="159">
        <v>70</v>
      </c>
      <c r="AA679" s="159">
        <v>56</v>
      </c>
      <c r="AB679" s="159">
        <v>91</v>
      </c>
      <c r="AC679" s="159">
        <v>69</v>
      </c>
      <c r="AD679" s="157">
        <v>20.100000000000001</v>
      </c>
    </row>
    <row r="680" spans="1:30" s="154" customFormat="1" ht="11.35">
      <c r="A680" s="152">
        <v>667</v>
      </c>
      <c r="B680" s="152">
        <v>12</v>
      </c>
      <c r="C680" s="152">
        <v>51</v>
      </c>
      <c r="D680" s="153">
        <v>0.31874999999999998</v>
      </c>
      <c r="E680" s="153">
        <v>1.3707266355601186</v>
      </c>
      <c r="F680" s="155">
        <v>1070.8560000000002</v>
      </c>
      <c r="G680" s="155">
        <v>2531.3846000000003</v>
      </c>
      <c r="H680" s="155">
        <v>15.821153750000002</v>
      </c>
      <c r="I680" s="155">
        <v>100.68881896703184</v>
      </c>
      <c r="J680" s="155">
        <v>1600</v>
      </c>
      <c r="K680" s="155">
        <v>194650</v>
      </c>
      <c r="L680" s="155">
        <v>1216.5625</v>
      </c>
      <c r="M680" s="155">
        <v>284.04766823578871</v>
      </c>
      <c r="N680" s="156">
        <v>18</v>
      </c>
      <c r="O680" s="156">
        <v>441</v>
      </c>
      <c r="P680" s="156">
        <v>2.7562500000000001</v>
      </c>
      <c r="Q680" s="156">
        <v>4.3865817052237581</v>
      </c>
      <c r="R680" s="158">
        <v>0.61917098445595853</v>
      </c>
      <c r="S680" s="158">
        <v>18</v>
      </c>
      <c r="T680" s="158">
        <v>558</v>
      </c>
      <c r="U680" s="158">
        <v>3.4874999999999998</v>
      </c>
      <c r="V680" s="158">
        <v>4.8745101350395998</v>
      </c>
      <c r="W680" s="158">
        <v>0.51813471502590669</v>
      </c>
      <c r="X680" s="158">
        <v>1.1373056994818653</v>
      </c>
      <c r="Y680" s="159">
        <v>45</v>
      </c>
      <c r="Z680" s="159">
        <v>69</v>
      </c>
      <c r="AA680" s="159">
        <v>46</v>
      </c>
      <c r="AB680" s="159">
        <v>72</v>
      </c>
      <c r="AC680" s="159">
        <v>88</v>
      </c>
      <c r="AD680" s="157">
        <v>19.3</v>
      </c>
    </row>
    <row r="681" spans="1:30" s="154" customFormat="1" ht="11.35">
      <c r="A681" s="152">
        <v>668</v>
      </c>
      <c r="B681" s="152">
        <v>6</v>
      </c>
      <c r="C681" s="152">
        <v>24</v>
      </c>
      <c r="D681" s="153">
        <v>0.15</v>
      </c>
      <c r="E681" s="153">
        <v>0.73715414020074144</v>
      </c>
      <c r="F681" s="155">
        <v>535.42800000000011</v>
      </c>
      <c r="G681" s="155">
        <v>908.74030000000016</v>
      </c>
      <c r="H681" s="155">
        <v>5.6796268750000012</v>
      </c>
      <c r="I681" s="155">
        <v>47.346793170386285</v>
      </c>
      <c r="J681" s="155">
        <v>1600</v>
      </c>
      <c r="K681" s="155">
        <v>204750</v>
      </c>
      <c r="L681" s="155">
        <v>1279.6875</v>
      </c>
      <c r="M681" s="155">
        <v>277.24480446669077</v>
      </c>
      <c r="N681" s="156">
        <v>18</v>
      </c>
      <c r="O681" s="156">
        <v>555</v>
      </c>
      <c r="P681" s="156">
        <v>3.46875</v>
      </c>
      <c r="Q681" s="156">
        <v>4.8355625416635473</v>
      </c>
      <c r="R681" s="158">
        <v>0.56057007125890734</v>
      </c>
      <c r="S681" s="158">
        <v>18</v>
      </c>
      <c r="T681" s="158">
        <v>579</v>
      </c>
      <c r="U681" s="158">
        <v>3.6187499999999999</v>
      </c>
      <c r="V681" s="158">
        <v>4.9575200168008529</v>
      </c>
      <c r="W681" s="158">
        <v>0.54156769596199528</v>
      </c>
      <c r="X681" s="158">
        <v>1.1021377672209027</v>
      </c>
      <c r="Y681" s="159">
        <v>31</v>
      </c>
      <c r="Z681" s="159">
        <v>70</v>
      </c>
      <c r="AA681" s="159">
        <v>59</v>
      </c>
      <c r="AB681" s="159">
        <v>77</v>
      </c>
      <c r="AC681" s="159">
        <v>83</v>
      </c>
      <c r="AD681" s="157">
        <v>21.05</v>
      </c>
    </row>
    <row r="682" spans="1:30" s="154" customFormat="1" ht="11.35">
      <c r="A682" s="152">
        <v>669</v>
      </c>
      <c r="B682" s="152">
        <v>6</v>
      </c>
      <c r="C682" s="152">
        <v>36</v>
      </c>
      <c r="D682" s="153">
        <v>0.22500000000000001</v>
      </c>
      <c r="E682" s="153">
        <v>0.98383155484152207</v>
      </c>
      <c r="F682" s="155">
        <v>535.42800000000011</v>
      </c>
      <c r="G682" s="155">
        <v>1081.2671000000003</v>
      </c>
      <c r="H682" s="155">
        <v>6.7579193750000019</v>
      </c>
      <c r="I682" s="155">
        <v>48.040743318361471</v>
      </c>
      <c r="J682" s="155">
        <v>1600</v>
      </c>
      <c r="K682" s="155">
        <v>201600</v>
      </c>
      <c r="L682" s="155">
        <v>1260</v>
      </c>
      <c r="M682" s="155">
        <v>294.22106949681398</v>
      </c>
      <c r="N682" s="156">
        <v>15</v>
      </c>
      <c r="O682" s="156">
        <v>519</v>
      </c>
      <c r="P682" s="156">
        <v>3.2437499999999999</v>
      </c>
      <c r="Q682" s="156">
        <v>4.6130071434651363</v>
      </c>
      <c r="R682" s="158">
        <v>0.58711217183770881</v>
      </c>
      <c r="S682" s="158">
        <v>18</v>
      </c>
      <c r="T682" s="158">
        <v>570</v>
      </c>
      <c r="U682" s="158">
        <v>3.5625</v>
      </c>
      <c r="V682" s="158">
        <v>5.0153067589921605</v>
      </c>
      <c r="W682" s="158">
        <v>0.54653937947494036</v>
      </c>
      <c r="X682" s="158">
        <v>1.1336515513126493</v>
      </c>
      <c r="Y682" s="159">
        <v>40</v>
      </c>
      <c r="Z682" s="159">
        <v>61</v>
      </c>
      <c r="AA682" s="159">
        <v>59</v>
      </c>
      <c r="AB682" s="159">
        <v>83</v>
      </c>
      <c r="AC682" s="159">
        <v>77</v>
      </c>
      <c r="AD682" s="157">
        <v>20.95</v>
      </c>
    </row>
    <row r="683" spans="1:30" s="154" customFormat="1" ht="11.35">
      <c r="A683" s="152">
        <v>670</v>
      </c>
      <c r="B683" s="152">
        <v>9</v>
      </c>
      <c r="C683" s="152">
        <v>60</v>
      </c>
      <c r="D683" s="153">
        <v>0.375</v>
      </c>
      <c r="E683" s="153">
        <v>1.3352972957077867</v>
      </c>
      <c r="F683" s="155">
        <v>535.42800000000011</v>
      </c>
      <c r="G683" s="155">
        <v>1299.9002000000003</v>
      </c>
      <c r="H683" s="155">
        <v>8.124376250000001</v>
      </c>
      <c r="I683" s="155">
        <v>49.2197075907998</v>
      </c>
      <c r="J683" s="155">
        <v>1600</v>
      </c>
      <c r="K683" s="155">
        <v>202500</v>
      </c>
      <c r="L683" s="155">
        <v>1265.625</v>
      </c>
      <c r="M683" s="155">
        <v>279.66666479261772</v>
      </c>
      <c r="N683" s="156">
        <v>18</v>
      </c>
      <c r="O683" s="156">
        <v>447</v>
      </c>
      <c r="P683" s="156">
        <v>2.7937500000000002</v>
      </c>
      <c r="Q683" s="156">
        <v>4.5655214213774755</v>
      </c>
      <c r="R683" s="158">
        <v>0.61989795918367352</v>
      </c>
      <c r="S683" s="158">
        <v>18</v>
      </c>
      <c r="T683" s="158">
        <v>486</v>
      </c>
      <c r="U683" s="158">
        <v>3.0375000000000001</v>
      </c>
      <c r="V683" s="158">
        <v>4.5514356018443074</v>
      </c>
      <c r="W683" s="158">
        <v>0.58673469387755106</v>
      </c>
      <c r="X683" s="158">
        <v>1.2066326530612246</v>
      </c>
      <c r="Y683" s="159">
        <v>34</v>
      </c>
      <c r="Z683" s="159">
        <v>70</v>
      </c>
      <c r="AA683" s="159">
        <v>56</v>
      </c>
      <c r="AB683" s="159">
        <v>68</v>
      </c>
      <c r="AC683" s="159">
        <v>92</v>
      </c>
      <c r="AD683" s="157">
        <v>19.600000000000001</v>
      </c>
    </row>
    <row r="684" spans="1:30" s="154" customFormat="1" ht="11.35">
      <c r="A684" s="152">
        <v>671</v>
      </c>
      <c r="B684" s="152">
        <v>9</v>
      </c>
      <c r="C684" s="152">
        <v>117</v>
      </c>
      <c r="D684" s="153">
        <v>0.73124999999999996</v>
      </c>
      <c r="E684" s="153">
        <v>1.8350942086762143</v>
      </c>
      <c r="F684" s="155">
        <v>535.42800000000011</v>
      </c>
      <c r="G684" s="155">
        <v>3450.5360000000001</v>
      </c>
      <c r="H684" s="155">
        <v>21.565850000000001</v>
      </c>
      <c r="I684" s="155">
        <v>76.200445212369146</v>
      </c>
      <c r="J684" s="155">
        <v>1600</v>
      </c>
      <c r="K684" s="155">
        <v>201950</v>
      </c>
      <c r="L684" s="155">
        <v>1262.1875</v>
      </c>
      <c r="M684" s="155">
        <v>292.44936534263189</v>
      </c>
      <c r="N684" s="156">
        <v>15</v>
      </c>
      <c r="O684" s="156">
        <v>447</v>
      </c>
      <c r="P684" s="156">
        <v>2.7937500000000002</v>
      </c>
      <c r="Q684" s="156">
        <v>4.2708561511892373</v>
      </c>
      <c r="R684" s="158">
        <v>0.61794871794871797</v>
      </c>
      <c r="S684" s="158">
        <v>21</v>
      </c>
      <c r="T684" s="158">
        <v>510</v>
      </c>
      <c r="U684" s="158">
        <v>3.1875</v>
      </c>
      <c r="V684" s="158">
        <v>4.9642590509086348</v>
      </c>
      <c r="W684" s="158">
        <v>0.5641025641025641</v>
      </c>
      <c r="X684" s="158">
        <v>1.1820512820512821</v>
      </c>
      <c r="Y684" s="159">
        <v>39</v>
      </c>
      <c r="Z684" s="159">
        <v>62</v>
      </c>
      <c r="AA684" s="159">
        <v>59</v>
      </c>
      <c r="AB684" s="159">
        <v>79</v>
      </c>
      <c r="AC684" s="159">
        <v>81</v>
      </c>
      <c r="AD684" s="157">
        <v>19.5</v>
      </c>
    </row>
    <row r="685" spans="1:30" s="154" customFormat="1" ht="11.35">
      <c r="A685" s="152">
        <v>672</v>
      </c>
      <c r="B685" s="152">
        <v>9</v>
      </c>
      <c r="C685" s="152">
        <v>42</v>
      </c>
      <c r="D685" s="153">
        <v>0.26250000000000001</v>
      </c>
      <c r="E685" s="153">
        <v>1.1354078313083042</v>
      </c>
      <c r="F685" s="155">
        <v>803.14200000000017</v>
      </c>
      <c r="G685" s="155">
        <v>2556.6687000000006</v>
      </c>
      <c r="H685" s="155">
        <v>15.979179375000005</v>
      </c>
      <c r="I685" s="155">
        <v>91.355318031720898</v>
      </c>
      <c r="J685" s="155">
        <v>1600</v>
      </c>
      <c r="K685" s="155">
        <v>205250</v>
      </c>
      <c r="L685" s="155">
        <v>1282.8125</v>
      </c>
      <c r="M685" s="155">
        <v>284.45284976976126</v>
      </c>
      <c r="N685" s="156">
        <v>15</v>
      </c>
      <c r="O685" s="156">
        <v>492</v>
      </c>
      <c r="P685" s="156">
        <v>3.0750000000000002</v>
      </c>
      <c r="Q685" s="156">
        <v>4.6004511673743727</v>
      </c>
      <c r="R685" s="158">
        <v>0.60859188544152742</v>
      </c>
      <c r="S685" s="158">
        <v>15</v>
      </c>
      <c r="T685" s="158">
        <v>594</v>
      </c>
      <c r="U685" s="158">
        <v>3.7124999999999999</v>
      </c>
      <c r="V685" s="158">
        <v>4.8582258583320348</v>
      </c>
      <c r="W685" s="158">
        <v>0.52744630071599041</v>
      </c>
      <c r="X685" s="158">
        <v>1.1360381861575179</v>
      </c>
      <c r="Y685" s="159">
        <v>33</v>
      </c>
      <c r="Z685" s="159">
        <v>65</v>
      </c>
      <c r="AA685" s="159">
        <v>62</v>
      </c>
      <c r="AB685" s="159">
        <v>77</v>
      </c>
      <c r="AC685" s="159">
        <v>83</v>
      </c>
      <c r="AD685" s="157">
        <v>20.95</v>
      </c>
    </row>
    <row r="686" spans="1:30" s="154" customFormat="1" ht="11.35">
      <c r="A686" s="152">
        <v>673</v>
      </c>
      <c r="B686" s="152">
        <v>6</v>
      </c>
      <c r="C686" s="152">
        <v>39</v>
      </c>
      <c r="D686" s="153">
        <v>0.24374999999999999</v>
      </c>
      <c r="E686" s="153">
        <v>1.0078114715878912</v>
      </c>
      <c r="F686" s="155">
        <v>535.42800000000011</v>
      </c>
      <c r="G686" s="155">
        <v>1326.6716000000001</v>
      </c>
      <c r="H686" s="155">
        <v>8.2916975000000015</v>
      </c>
      <c r="I686" s="155">
        <v>52.167108254866527</v>
      </c>
      <c r="J686" s="155">
        <v>1600</v>
      </c>
      <c r="K686" s="155">
        <v>202550</v>
      </c>
      <c r="L686" s="155">
        <v>1265.9375</v>
      </c>
      <c r="M686" s="155">
        <v>282.75219026672266</v>
      </c>
      <c r="N686" s="156">
        <v>18</v>
      </c>
      <c r="O686" s="156">
        <v>564</v>
      </c>
      <c r="P686" s="156">
        <v>3.5249999999999999</v>
      </c>
      <c r="Q686" s="156">
        <v>4.8937773349196823</v>
      </c>
      <c r="R686" s="158">
        <v>0.56380510440835263</v>
      </c>
      <c r="S686" s="158">
        <v>18</v>
      </c>
      <c r="T686" s="158">
        <v>603</v>
      </c>
      <c r="U686" s="158">
        <v>3.7687499999999998</v>
      </c>
      <c r="V686" s="158">
        <v>5.2476072714592217</v>
      </c>
      <c r="W686" s="158">
        <v>0.53364269141531318</v>
      </c>
      <c r="X686" s="158">
        <v>1.0974477958236659</v>
      </c>
      <c r="Y686" s="159">
        <v>35</v>
      </c>
      <c r="Z686" s="159">
        <v>68</v>
      </c>
      <c r="AA686" s="159">
        <v>57</v>
      </c>
      <c r="AB686" s="159">
        <v>84</v>
      </c>
      <c r="AC686" s="159">
        <v>76</v>
      </c>
      <c r="AD686" s="157">
        <v>21.55</v>
      </c>
    </row>
    <row r="687" spans="1:30" s="154" customFormat="1" ht="11.35">
      <c r="A687" s="152">
        <v>674</v>
      </c>
      <c r="B687" s="152">
        <v>6</v>
      </c>
      <c r="C687" s="152">
        <v>48</v>
      </c>
      <c r="D687" s="153">
        <v>0.3</v>
      </c>
      <c r="E687" s="153">
        <v>1.0205436952733891</v>
      </c>
      <c r="F687" s="155">
        <v>267.71400000000006</v>
      </c>
      <c r="G687" s="155">
        <v>1299.9002000000003</v>
      </c>
      <c r="H687" s="155">
        <v>8.124376250000001</v>
      </c>
      <c r="I687" s="155">
        <v>38.672997346952826</v>
      </c>
      <c r="J687" s="155">
        <v>1600</v>
      </c>
      <c r="K687" s="155">
        <v>206350</v>
      </c>
      <c r="L687" s="155">
        <v>1289.6875</v>
      </c>
      <c r="M687" s="155">
        <v>281.39906950939746</v>
      </c>
      <c r="N687" s="156">
        <v>18</v>
      </c>
      <c r="O687" s="156">
        <v>540</v>
      </c>
      <c r="P687" s="156">
        <v>3.375</v>
      </c>
      <c r="Q687" s="156">
        <v>4.8729131963198284</v>
      </c>
      <c r="R687" s="158">
        <v>0.56834532374100721</v>
      </c>
      <c r="S687" s="158">
        <v>21</v>
      </c>
      <c r="T687" s="158">
        <v>585</v>
      </c>
      <c r="U687" s="158">
        <v>3.65625</v>
      </c>
      <c r="V687" s="158">
        <v>5.2736998755483322</v>
      </c>
      <c r="W687" s="158">
        <v>0.53237410071942448</v>
      </c>
      <c r="X687" s="158">
        <v>1.1007194244604317</v>
      </c>
      <c r="Y687" s="159">
        <v>31</v>
      </c>
      <c r="Z687" s="159">
        <v>66</v>
      </c>
      <c r="AA687" s="159">
        <v>63</v>
      </c>
      <c r="AB687" s="159">
        <v>88</v>
      </c>
      <c r="AC687" s="159">
        <v>72</v>
      </c>
      <c r="AD687" s="157">
        <v>20.85</v>
      </c>
    </row>
    <row r="688" spans="1:30" s="154" customFormat="1" ht="11.35">
      <c r="A688" s="152">
        <v>675</v>
      </c>
      <c r="B688" s="152">
        <v>6</v>
      </c>
      <c r="C688" s="152">
        <v>27</v>
      </c>
      <c r="D688" s="153">
        <v>0.16875000000000001</v>
      </c>
      <c r="E688" s="153">
        <v>0.84094791528751356</v>
      </c>
      <c r="F688" s="155">
        <v>267.71400000000006</v>
      </c>
      <c r="G688" s="155">
        <v>779.3452000000002</v>
      </c>
      <c r="H688" s="155">
        <v>4.8709075000000013</v>
      </c>
      <c r="I688" s="155">
        <v>31.916450131226423</v>
      </c>
      <c r="J688" s="155">
        <v>1600</v>
      </c>
      <c r="K688" s="155">
        <v>199750</v>
      </c>
      <c r="L688" s="155">
        <v>1248.4375</v>
      </c>
      <c r="M688" s="155">
        <v>296.86103492476707</v>
      </c>
      <c r="N688" s="156">
        <v>18</v>
      </c>
      <c r="O688" s="156">
        <v>696</v>
      </c>
      <c r="P688" s="156">
        <v>4.3499999999999996</v>
      </c>
      <c r="Q688" s="156">
        <v>5.597843250449567</v>
      </c>
      <c r="R688" s="158">
        <v>0.49234135667396067</v>
      </c>
      <c r="S688" s="158">
        <v>24</v>
      </c>
      <c r="T688" s="158">
        <v>663</v>
      </c>
      <c r="U688" s="158">
        <v>4.1437499999999998</v>
      </c>
      <c r="V688" s="158">
        <v>5.4759013215194878</v>
      </c>
      <c r="W688" s="158">
        <v>0.51641137855579866</v>
      </c>
      <c r="X688" s="158">
        <v>1.0087527352297594</v>
      </c>
      <c r="Y688" s="159">
        <v>43</v>
      </c>
      <c r="Z688" s="159">
        <v>60</v>
      </c>
      <c r="AA688" s="159">
        <v>57</v>
      </c>
      <c r="AB688" s="159">
        <v>87</v>
      </c>
      <c r="AC688" s="159">
        <v>73</v>
      </c>
      <c r="AD688" s="157">
        <v>22.85</v>
      </c>
    </row>
    <row r="689" spans="1:30" s="154" customFormat="1" ht="11.35">
      <c r="A689" s="152">
        <v>676</v>
      </c>
      <c r="B689" s="152">
        <v>6</v>
      </c>
      <c r="C689" s="152">
        <v>36</v>
      </c>
      <c r="D689" s="153">
        <v>0.22500000000000001</v>
      </c>
      <c r="E689" s="153">
        <v>1.0397750119481128</v>
      </c>
      <c r="F689" s="155">
        <v>267.71400000000006</v>
      </c>
      <c r="G689" s="155">
        <v>716.87860000000023</v>
      </c>
      <c r="H689" s="155">
        <v>4.4804912500000018</v>
      </c>
      <c r="I689" s="155">
        <v>25.688315113480737</v>
      </c>
      <c r="J689" s="155">
        <v>1600</v>
      </c>
      <c r="K689" s="155">
        <v>201300</v>
      </c>
      <c r="L689" s="155">
        <v>1258.125</v>
      </c>
      <c r="M689" s="155">
        <v>275.91400424017814</v>
      </c>
      <c r="N689" s="156">
        <v>18</v>
      </c>
      <c r="O689" s="156">
        <v>513</v>
      </c>
      <c r="P689" s="156">
        <v>3.2062499999999998</v>
      </c>
      <c r="Q689" s="156">
        <v>4.675773066946781</v>
      </c>
      <c r="R689" s="158">
        <v>0.57462686567164178</v>
      </c>
      <c r="S689" s="158">
        <v>18</v>
      </c>
      <c r="T689" s="158">
        <v>537</v>
      </c>
      <c r="U689" s="158">
        <v>3.3562500000000002</v>
      </c>
      <c r="V689" s="158">
        <v>4.7627312007466935</v>
      </c>
      <c r="W689" s="158">
        <v>0.55472636815920406</v>
      </c>
      <c r="X689" s="158">
        <v>1.1293532338308458</v>
      </c>
      <c r="Y689" s="159">
        <v>34</v>
      </c>
      <c r="Z689" s="159">
        <v>73</v>
      </c>
      <c r="AA689" s="159">
        <v>53</v>
      </c>
      <c r="AB689" s="159">
        <v>80</v>
      </c>
      <c r="AC689" s="159">
        <v>80</v>
      </c>
      <c r="AD689" s="157">
        <v>20.100000000000001</v>
      </c>
    </row>
    <row r="690" spans="1:30" s="154" customFormat="1" ht="11.35">
      <c r="A690" s="152">
        <v>677</v>
      </c>
      <c r="B690" s="152">
        <v>15</v>
      </c>
      <c r="C690" s="152">
        <v>213</v>
      </c>
      <c r="D690" s="153">
        <v>1.33125</v>
      </c>
      <c r="E690" s="153">
        <v>3.1517627592453779</v>
      </c>
      <c r="F690" s="155">
        <v>1070.8560000000002</v>
      </c>
      <c r="G690" s="155">
        <v>5779.6478000000016</v>
      </c>
      <c r="H690" s="155">
        <v>36.122798750000008</v>
      </c>
      <c r="I690" s="155">
        <v>138.86767960740102</v>
      </c>
      <c r="J690" s="155">
        <v>1600</v>
      </c>
      <c r="K690" s="155">
        <v>199700</v>
      </c>
      <c r="L690" s="155">
        <v>1248.125</v>
      </c>
      <c r="M690" s="155">
        <v>270.50427518448163</v>
      </c>
      <c r="N690" s="156">
        <v>15</v>
      </c>
      <c r="O690" s="156">
        <v>438</v>
      </c>
      <c r="P690" s="156">
        <v>2.7374999999999998</v>
      </c>
      <c r="Q690" s="156">
        <v>4.221072473932268</v>
      </c>
      <c r="R690" s="158">
        <v>0.62273901808785526</v>
      </c>
      <c r="S690" s="158">
        <v>15</v>
      </c>
      <c r="T690" s="158">
        <v>474</v>
      </c>
      <c r="U690" s="158">
        <v>2.9624999999999999</v>
      </c>
      <c r="V690" s="158">
        <v>4.4253237809269654</v>
      </c>
      <c r="W690" s="158">
        <v>0.59173126614987082</v>
      </c>
      <c r="X690" s="158">
        <v>1.2144702842377262</v>
      </c>
      <c r="Y690" s="159">
        <v>34</v>
      </c>
      <c r="Z690" s="159">
        <v>77</v>
      </c>
      <c r="AA690" s="159">
        <v>49</v>
      </c>
      <c r="AB690" s="159">
        <v>87</v>
      </c>
      <c r="AC690" s="159">
        <v>73</v>
      </c>
      <c r="AD690" s="157">
        <v>19.350000000000001</v>
      </c>
    </row>
    <row r="691" spans="1:30" s="154" customFormat="1" ht="11.35">
      <c r="A691" s="152">
        <v>678</v>
      </c>
      <c r="B691" s="152">
        <v>9</v>
      </c>
      <c r="C691" s="152">
        <v>66</v>
      </c>
      <c r="D691" s="153">
        <v>0.41249999999999998</v>
      </c>
      <c r="E691" s="153">
        <v>1.4070241579774228</v>
      </c>
      <c r="F691" s="155">
        <v>267.71400000000006</v>
      </c>
      <c r="G691" s="155">
        <v>941.46090000000004</v>
      </c>
      <c r="H691" s="155">
        <v>5.8841306250000001</v>
      </c>
      <c r="I691" s="155">
        <v>29.20525801122357</v>
      </c>
      <c r="J691" s="155">
        <v>1600</v>
      </c>
      <c r="K691" s="155">
        <v>201700</v>
      </c>
      <c r="L691" s="155">
        <v>1260.625</v>
      </c>
      <c r="M691" s="155">
        <v>252.24697765453814</v>
      </c>
      <c r="N691" s="156">
        <v>18</v>
      </c>
      <c r="O691" s="156">
        <v>507</v>
      </c>
      <c r="P691" s="156">
        <v>3.1687500000000002</v>
      </c>
      <c r="Q691" s="156">
        <v>4.7849631807893189</v>
      </c>
      <c r="R691" s="158">
        <v>0.58374384236453203</v>
      </c>
      <c r="S691" s="158">
        <v>21</v>
      </c>
      <c r="T691" s="158">
        <v>534</v>
      </c>
      <c r="U691" s="158">
        <v>3.3374999999999999</v>
      </c>
      <c r="V691" s="158">
        <v>4.9790599249104295</v>
      </c>
      <c r="W691" s="158">
        <v>0.56157635467980294</v>
      </c>
      <c r="X691" s="158">
        <v>1.145320197044335</v>
      </c>
      <c r="Y691" s="159">
        <v>26</v>
      </c>
      <c r="Z691" s="159">
        <v>87</v>
      </c>
      <c r="AA691" s="159">
        <v>47</v>
      </c>
      <c r="AB691" s="159">
        <v>79</v>
      </c>
      <c r="AC691" s="159">
        <v>81</v>
      </c>
      <c r="AD691" s="157">
        <v>20.3</v>
      </c>
    </row>
    <row r="692" spans="1:30" s="154" customFormat="1" ht="11.35">
      <c r="A692" s="152">
        <v>679</v>
      </c>
      <c r="B692" s="152">
        <v>12</v>
      </c>
      <c r="C692" s="152">
        <v>96</v>
      </c>
      <c r="D692" s="153">
        <v>0.6</v>
      </c>
      <c r="E692" s="153">
        <v>2.0131642229781566</v>
      </c>
      <c r="F692" s="155">
        <v>803.14200000000017</v>
      </c>
      <c r="G692" s="155">
        <v>2285.9801000000007</v>
      </c>
      <c r="H692" s="155">
        <v>14.287375625000005</v>
      </c>
      <c r="I692" s="155">
        <v>72.85948529045416</v>
      </c>
      <c r="J692" s="155">
        <v>1600</v>
      </c>
      <c r="K692" s="155">
        <v>205100</v>
      </c>
      <c r="L692" s="155">
        <v>1281.875</v>
      </c>
      <c r="M692" s="155">
        <v>275.2064690899013</v>
      </c>
      <c r="N692" s="156">
        <v>18</v>
      </c>
      <c r="O692" s="156">
        <v>432</v>
      </c>
      <c r="P692" s="156">
        <v>2.7</v>
      </c>
      <c r="Q692" s="156">
        <v>4.2453081760260893</v>
      </c>
      <c r="R692" s="158">
        <v>0.64089775561097262</v>
      </c>
      <c r="S692" s="158">
        <v>15</v>
      </c>
      <c r="T692" s="158">
        <v>507</v>
      </c>
      <c r="U692" s="158">
        <v>3.1687500000000002</v>
      </c>
      <c r="V692" s="158">
        <v>4.5546601679250474</v>
      </c>
      <c r="W692" s="158">
        <v>0.5785536159600998</v>
      </c>
      <c r="X692" s="158">
        <v>1.2194513715710724</v>
      </c>
      <c r="Y692" s="159">
        <v>30</v>
      </c>
      <c r="Z692" s="159">
        <v>71</v>
      </c>
      <c r="AA692" s="159">
        <v>59</v>
      </c>
      <c r="AB692" s="159">
        <v>78</v>
      </c>
      <c r="AC692" s="159">
        <v>82</v>
      </c>
      <c r="AD692" s="157">
        <v>20.05</v>
      </c>
    </row>
    <row r="693" spans="1:30" s="154" customFormat="1" ht="11.35">
      <c r="A693" s="152">
        <v>680</v>
      </c>
      <c r="B693" s="152">
        <v>6</v>
      </c>
      <c r="C693" s="152">
        <v>30</v>
      </c>
      <c r="D693" s="153">
        <v>0.1875</v>
      </c>
      <c r="E693" s="153">
        <v>0.93288960701034962</v>
      </c>
      <c r="F693" s="155">
        <v>267.71400000000006</v>
      </c>
      <c r="G693" s="155">
        <v>648.46280000000013</v>
      </c>
      <c r="H693" s="155">
        <v>4.0528925000000005</v>
      </c>
      <c r="I693" s="155">
        <v>25.38210048888028</v>
      </c>
      <c r="J693" s="155">
        <v>1600</v>
      </c>
      <c r="K693" s="155">
        <v>206250</v>
      </c>
      <c r="L693" s="155">
        <v>1289.0625</v>
      </c>
      <c r="M693" s="155">
        <v>275.21700271768395</v>
      </c>
      <c r="N693" s="156">
        <v>18</v>
      </c>
      <c r="O693" s="156">
        <v>585</v>
      </c>
      <c r="P693" s="156">
        <v>3.65625</v>
      </c>
      <c r="Q693" s="156">
        <v>5.0094839300354099</v>
      </c>
      <c r="R693" s="158">
        <v>0.55782312925170074</v>
      </c>
      <c r="S693" s="158">
        <v>18</v>
      </c>
      <c r="T693" s="158">
        <v>612</v>
      </c>
      <c r="U693" s="158">
        <v>3.8250000000000002</v>
      </c>
      <c r="V693" s="158">
        <v>5.0126255689348698</v>
      </c>
      <c r="W693" s="158">
        <v>0.5374149659863946</v>
      </c>
      <c r="X693" s="158">
        <v>1.0952380952380953</v>
      </c>
      <c r="Y693" s="159">
        <v>29</v>
      </c>
      <c r="Z693" s="159">
        <v>70</v>
      </c>
      <c r="AA693" s="159">
        <v>61</v>
      </c>
      <c r="AB693" s="159">
        <v>69</v>
      </c>
      <c r="AC693" s="159">
        <v>91</v>
      </c>
      <c r="AD693" s="157">
        <v>22.05</v>
      </c>
    </row>
    <row r="694" spans="1:30" s="154" customFormat="1" ht="11.35">
      <c r="A694" s="152">
        <v>681</v>
      </c>
      <c r="B694" s="152">
        <v>6</v>
      </c>
      <c r="C694" s="152">
        <v>51</v>
      </c>
      <c r="D694" s="153">
        <v>0.31874999999999998</v>
      </c>
      <c r="E694" s="153">
        <v>1.1941780942366667</v>
      </c>
      <c r="F694" s="155">
        <v>535.42800000000011</v>
      </c>
      <c r="G694" s="155">
        <v>1749.0648000000003</v>
      </c>
      <c r="H694" s="155">
        <v>10.931655000000003</v>
      </c>
      <c r="I694" s="155">
        <v>56.772878426420377</v>
      </c>
      <c r="J694" s="155">
        <v>1600</v>
      </c>
      <c r="K694" s="155">
        <v>197850</v>
      </c>
      <c r="L694" s="155">
        <v>1236.5625</v>
      </c>
      <c r="M694" s="155">
        <v>296.08142445222796</v>
      </c>
      <c r="N694" s="156">
        <v>18</v>
      </c>
      <c r="O694" s="156">
        <v>480</v>
      </c>
      <c r="P694" s="156">
        <v>3</v>
      </c>
      <c r="Q694" s="156">
        <v>4.6133522375735119</v>
      </c>
      <c r="R694" s="158">
        <v>0.60493827160493829</v>
      </c>
      <c r="S694" s="158">
        <v>15</v>
      </c>
      <c r="T694" s="158">
        <v>546</v>
      </c>
      <c r="U694" s="158">
        <v>3.4125000000000001</v>
      </c>
      <c r="V694" s="158">
        <v>4.9046089221512128</v>
      </c>
      <c r="W694" s="158">
        <v>0.55061728395061726</v>
      </c>
      <c r="X694" s="158">
        <v>1.1555555555555554</v>
      </c>
      <c r="Y694" s="159">
        <v>45</v>
      </c>
      <c r="Z694" s="159">
        <v>61</v>
      </c>
      <c r="AA694" s="159">
        <v>54</v>
      </c>
      <c r="AB694" s="159">
        <v>84</v>
      </c>
      <c r="AC694" s="159">
        <v>76</v>
      </c>
      <c r="AD694" s="157">
        <v>20.25</v>
      </c>
    </row>
    <row r="695" spans="1:30" s="154" customFormat="1" ht="11.35">
      <c r="A695" s="152">
        <v>682</v>
      </c>
      <c r="B695" s="152">
        <v>12</v>
      </c>
      <c r="C695" s="152">
        <v>66</v>
      </c>
      <c r="D695" s="153">
        <v>0.41249999999999998</v>
      </c>
      <c r="E695" s="153">
        <v>1.4853053812168384</v>
      </c>
      <c r="F695" s="155">
        <v>267.71400000000006</v>
      </c>
      <c r="G695" s="155">
        <v>1262.7177000000001</v>
      </c>
      <c r="H695" s="155">
        <v>7.8919856250000011</v>
      </c>
      <c r="I695" s="155">
        <v>37.875906129373512</v>
      </c>
      <c r="J695" s="155">
        <v>1600</v>
      </c>
      <c r="K695" s="155">
        <v>198700</v>
      </c>
      <c r="L695" s="155">
        <v>1241.875</v>
      </c>
      <c r="M695" s="155">
        <v>254.20287916069105</v>
      </c>
      <c r="N695" s="156">
        <v>18</v>
      </c>
      <c r="O695" s="156">
        <v>513</v>
      </c>
      <c r="P695" s="156">
        <v>3.2062499999999998</v>
      </c>
      <c r="Q695" s="156">
        <v>4.6636515978806878</v>
      </c>
      <c r="R695" s="158">
        <v>0.58394160583941601</v>
      </c>
      <c r="S695" s="158">
        <v>18</v>
      </c>
      <c r="T695" s="158">
        <v>582</v>
      </c>
      <c r="U695" s="158">
        <v>3.6375000000000002</v>
      </c>
      <c r="V695" s="158">
        <v>5.1401582091502149</v>
      </c>
      <c r="W695" s="158">
        <v>0.52798053527980537</v>
      </c>
      <c r="X695" s="158">
        <v>1.1119221411192215</v>
      </c>
      <c r="Y695" s="159">
        <v>30</v>
      </c>
      <c r="Z695" s="159">
        <v>87</v>
      </c>
      <c r="AA695" s="159">
        <v>43</v>
      </c>
      <c r="AB695" s="159">
        <v>89</v>
      </c>
      <c r="AC695" s="159">
        <v>71</v>
      </c>
      <c r="AD695" s="157">
        <v>20.55</v>
      </c>
    </row>
    <row r="696" spans="1:30" s="154" customFormat="1" ht="11.35">
      <c r="A696" s="152">
        <v>683</v>
      </c>
      <c r="B696" s="152">
        <v>3</v>
      </c>
      <c r="C696" s="152">
        <v>18</v>
      </c>
      <c r="D696" s="153">
        <v>0.1125</v>
      </c>
      <c r="E696" s="153">
        <v>0.57174014416763685</v>
      </c>
      <c r="F696" s="155">
        <v>65.441200000000009</v>
      </c>
      <c r="G696" s="155">
        <v>163.60300000000007</v>
      </c>
      <c r="H696" s="155">
        <v>1.0225187500000004</v>
      </c>
      <c r="I696" s="155">
        <v>6.7555663301759719</v>
      </c>
      <c r="J696" s="155">
        <v>1600</v>
      </c>
      <c r="K696" s="155">
        <v>200500</v>
      </c>
      <c r="L696" s="155">
        <v>1253.125</v>
      </c>
      <c r="M696" s="155">
        <v>273.26856304223838</v>
      </c>
      <c r="N696" s="156">
        <v>18</v>
      </c>
      <c r="O696" s="156">
        <v>561</v>
      </c>
      <c r="P696" s="156">
        <v>3.5062500000000001</v>
      </c>
      <c r="Q696" s="156">
        <v>4.7011264206189471</v>
      </c>
      <c r="R696" s="158">
        <v>0.55155875299760193</v>
      </c>
      <c r="S696" s="158">
        <v>18</v>
      </c>
      <c r="T696" s="158">
        <v>594</v>
      </c>
      <c r="U696" s="158">
        <v>3.7124999999999999</v>
      </c>
      <c r="V696" s="158">
        <v>4.775971698029351</v>
      </c>
      <c r="W696" s="158">
        <v>0.52517985611510798</v>
      </c>
      <c r="X696" s="158">
        <v>1.0767386091127098</v>
      </c>
      <c r="Y696" s="159">
        <v>34</v>
      </c>
      <c r="Z696" s="159">
        <v>75</v>
      </c>
      <c r="AA696" s="159">
        <v>51</v>
      </c>
      <c r="AB696" s="159">
        <v>95</v>
      </c>
      <c r="AC696" s="159">
        <v>65</v>
      </c>
      <c r="AD696" s="157">
        <v>20.85</v>
      </c>
    </row>
    <row r="697" spans="1:30" s="154" customFormat="1" ht="11.35">
      <c r="A697" s="152">
        <v>684</v>
      </c>
      <c r="B697" s="152">
        <v>6</v>
      </c>
      <c r="C697" s="152">
        <v>45</v>
      </c>
      <c r="D697" s="153">
        <v>0.28125</v>
      </c>
      <c r="E697" s="153">
        <v>1.0531287616807572</v>
      </c>
      <c r="F697" s="155">
        <v>535.42800000000011</v>
      </c>
      <c r="G697" s="155">
        <v>1341.5446000000006</v>
      </c>
      <c r="H697" s="155">
        <v>8.3846537500000036</v>
      </c>
      <c r="I697" s="155">
        <v>51.93107220870175</v>
      </c>
      <c r="J697" s="155">
        <v>1600</v>
      </c>
      <c r="K697" s="155">
        <v>195700</v>
      </c>
      <c r="L697" s="155">
        <v>1223.125</v>
      </c>
      <c r="M697" s="155">
        <v>279.48107236684336</v>
      </c>
      <c r="N697" s="156">
        <v>15</v>
      </c>
      <c r="O697" s="156">
        <v>528</v>
      </c>
      <c r="P697" s="156">
        <v>3.3</v>
      </c>
      <c r="Q697" s="156">
        <v>4.478881261932556</v>
      </c>
      <c r="R697" s="158">
        <v>0.5748792270531401</v>
      </c>
      <c r="S697" s="158">
        <v>18</v>
      </c>
      <c r="T697" s="158">
        <v>573</v>
      </c>
      <c r="U697" s="158">
        <v>3.5812499999999998</v>
      </c>
      <c r="V697" s="158">
        <v>4.764216560355151</v>
      </c>
      <c r="W697" s="158">
        <v>0.53864734299516903</v>
      </c>
      <c r="X697" s="158">
        <v>1.1135265700483092</v>
      </c>
      <c r="Y697" s="159">
        <v>42</v>
      </c>
      <c r="Z697" s="159">
        <v>72</v>
      </c>
      <c r="AA697" s="159">
        <v>46</v>
      </c>
      <c r="AB697" s="159">
        <v>79</v>
      </c>
      <c r="AC697" s="159">
        <v>81</v>
      </c>
      <c r="AD697" s="157">
        <v>20.7</v>
      </c>
    </row>
    <row r="698" spans="1:30" s="154" customFormat="1" ht="11.35">
      <c r="A698" s="152">
        <v>685</v>
      </c>
      <c r="B698" s="152">
        <v>9</v>
      </c>
      <c r="C698" s="152">
        <v>69</v>
      </c>
      <c r="D698" s="153">
        <v>0.43125000000000002</v>
      </c>
      <c r="E698" s="153">
        <v>1.4214080847512534</v>
      </c>
      <c r="F698" s="155">
        <v>535.42800000000011</v>
      </c>
      <c r="G698" s="155">
        <v>2006.3677000000007</v>
      </c>
      <c r="H698" s="155">
        <v>12.539798125000004</v>
      </c>
      <c r="I698" s="155">
        <v>66.982341650565957</v>
      </c>
      <c r="J698" s="155">
        <v>1600</v>
      </c>
      <c r="K698" s="155">
        <v>203450</v>
      </c>
      <c r="L698" s="155">
        <v>1271.5625</v>
      </c>
      <c r="M698" s="155">
        <v>291.0954086715995</v>
      </c>
      <c r="N698" s="156">
        <v>18</v>
      </c>
      <c r="O698" s="156">
        <v>477</v>
      </c>
      <c r="P698" s="156">
        <v>2.9812500000000002</v>
      </c>
      <c r="Q698" s="156">
        <v>4.3545275722354182</v>
      </c>
      <c r="R698" s="158">
        <v>0.60050251256281406</v>
      </c>
      <c r="S698" s="158">
        <v>15</v>
      </c>
      <c r="T698" s="158">
        <v>480</v>
      </c>
      <c r="U698" s="158">
        <v>3</v>
      </c>
      <c r="V698" s="158">
        <v>4.476352962966236</v>
      </c>
      <c r="W698" s="158">
        <v>0.59798994974874364</v>
      </c>
      <c r="X698" s="158">
        <v>1.1984924623115578</v>
      </c>
      <c r="Y698" s="159">
        <v>37</v>
      </c>
      <c r="Z698" s="159">
        <v>62</v>
      </c>
      <c r="AA698" s="159">
        <v>61</v>
      </c>
      <c r="AB698" s="159">
        <v>79</v>
      </c>
      <c r="AC698" s="159">
        <v>81</v>
      </c>
      <c r="AD698" s="157">
        <v>19.899999999999999</v>
      </c>
    </row>
    <row r="699" spans="1:30" s="154" customFormat="1" ht="11.35">
      <c r="A699" s="152">
        <v>686</v>
      </c>
      <c r="B699" s="152">
        <v>9</v>
      </c>
      <c r="C699" s="152">
        <v>63</v>
      </c>
      <c r="D699" s="153">
        <v>0.39374999999999999</v>
      </c>
      <c r="E699" s="153">
        <v>1.3509692537316689</v>
      </c>
      <c r="F699" s="155">
        <v>267.71400000000006</v>
      </c>
      <c r="G699" s="155">
        <v>1426.3207000000004</v>
      </c>
      <c r="H699" s="155">
        <v>8.9145043750000035</v>
      </c>
      <c r="I699" s="155">
        <v>39.401313187612743</v>
      </c>
      <c r="J699" s="155">
        <v>1600</v>
      </c>
      <c r="K699" s="155">
        <v>202200</v>
      </c>
      <c r="L699" s="155">
        <v>1263.75</v>
      </c>
      <c r="M699" s="155">
        <v>284.61327618565525</v>
      </c>
      <c r="N699" s="156">
        <v>15</v>
      </c>
      <c r="O699" s="156">
        <v>417</v>
      </c>
      <c r="P699" s="156">
        <v>2.6062500000000002</v>
      </c>
      <c r="Q699" s="156">
        <v>3.9255602892970147</v>
      </c>
      <c r="R699" s="158">
        <v>0.63989637305699487</v>
      </c>
      <c r="S699" s="158">
        <v>18</v>
      </c>
      <c r="T699" s="158">
        <v>486</v>
      </c>
      <c r="U699" s="158">
        <v>3.0375000000000001</v>
      </c>
      <c r="V699" s="158">
        <v>4.5139720198763325</v>
      </c>
      <c r="W699" s="158">
        <v>0.58031088082901561</v>
      </c>
      <c r="X699" s="158">
        <v>1.2202072538860105</v>
      </c>
      <c r="Y699" s="159">
        <v>36</v>
      </c>
      <c r="Z699" s="159">
        <v>67</v>
      </c>
      <c r="AA699" s="159">
        <v>57</v>
      </c>
      <c r="AB699" s="159">
        <v>74</v>
      </c>
      <c r="AC699" s="159">
        <v>86</v>
      </c>
      <c r="AD699" s="157">
        <v>19.3</v>
      </c>
    </row>
    <row r="700" spans="1:30" s="154" customFormat="1" ht="11.35">
      <c r="A700" s="152">
        <v>687</v>
      </c>
      <c r="B700" s="152">
        <v>15</v>
      </c>
      <c r="C700" s="152">
        <v>108</v>
      </c>
      <c r="D700" s="153">
        <v>0.67500000000000004</v>
      </c>
      <c r="E700" s="153">
        <v>2.2050542285720311</v>
      </c>
      <c r="F700" s="155">
        <v>803.14200000000017</v>
      </c>
      <c r="G700" s="155">
        <v>2952.290500000001</v>
      </c>
      <c r="H700" s="155">
        <v>18.451815625000005</v>
      </c>
      <c r="I700" s="155">
        <v>86.922009661696137</v>
      </c>
      <c r="J700" s="155">
        <v>1600</v>
      </c>
      <c r="K700" s="155">
        <v>205450</v>
      </c>
      <c r="L700" s="155">
        <v>1284.0625</v>
      </c>
      <c r="M700" s="155">
        <v>273.13529459032458</v>
      </c>
      <c r="N700" s="156">
        <v>15</v>
      </c>
      <c r="O700" s="156">
        <v>414</v>
      </c>
      <c r="P700" s="156">
        <v>2.5874999999999999</v>
      </c>
      <c r="Q700" s="156">
        <v>4.1137711661621594</v>
      </c>
      <c r="R700" s="158">
        <v>0.64974619289340096</v>
      </c>
      <c r="S700" s="158">
        <v>18</v>
      </c>
      <c r="T700" s="158">
        <v>468</v>
      </c>
      <c r="U700" s="158">
        <v>2.9249999999999998</v>
      </c>
      <c r="V700" s="158">
        <v>4.4503550844127586</v>
      </c>
      <c r="W700" s="158">
        <v>0.60406091370558368</v>
      </c>
      <c r="X700" s="158">
        <v>1.2538071065989846</v>
      </c>
      <c r="Y700" s="159">
        <v>29</v>
      </c>
      <c r="Z700" s="159">
        <v>72</v>
      </c>
      <c r="AA700" s="159">
        <v>59</v>
      </c>
      <c r="AB700" s="159">
        <v>84</v>
      </c>
      <c r="AC700" s="159">
        <v>76</v>
      </c>
      <c r="AD700" s="157">
        <v>19.7</v>
      </c>
    </row>
    <row r="701" spans="1:30" s="154" customFormat="1" ht="11.35">
      <c r="A701" s="152">
        <v>688</v>
      </c>
      <c r="B701" s="152">
        <v>9</v>
      </c>
      <c r="C701" s="152">
        <v>69</v>
      </c>
      <c r="D701" s="153">
        <v>0.43125000000000002</v>
      </c>
      <c r="E701" s="153">
        <v>1.4606876772828741</v>
      </c>
      <c r="F701" s="155">
        <v>535.42800000000011</v>
      </c>
      <c r="G701" s="155">
        <v>1637.5173000000002</v>
      </c>
      <c r="H701" s="155">
        <v>10.234483125000001</v>
      </c>
      <c r="I701" s="155">
        <v>61.052462543496638</v>
      </c>
      <c r="J701" s="155">
        <v>1600</v>
      </c>
      <c r="K701" s="155">
        <v>202850</v>
      </c>
      <c r="L701" s="155">
        <v>1267.8125</v>
      </c>
      <c r="M701" s="155">
        <v>277.7575791922556</v>
      </c>
      <c r="N701" s="156">
        <v>18</v>
      </c>
      <c r="O701" s="156">
        <v>531</v>
      </c>
      <c r="P701" s="156">
        <v>3.3187500000000001</v>
      </c>
      <c r="Q701" s="156">
        <v>4.7654045146953941</v>
      </c>
      <c r="R701" s="158">
        <v>0.57553956834532383</v>
      </c>
      <c r="S701" s="158">
        <v>18</v>
      </c>
      <c r="T701" s="158">
        <v>558</v>
      </c>
      <c r="U701" s="158">
        <v>3.4874999999999998</v>
      </c>
      <c r="V701" s="158">
        <v>4.8043317718060337</v>
      </c>
      <c r="W701" s="158">
        <v>0.5539568345323741</v>
      </c>
      <c r="X701" s="158">
        <v>1.1294964028776979</v>
      </c>
      <c r="Y701" s="159">
        <v>33</v>
      </c>
      <c r="Z701" s="159">
        <v>71</v>
      </c>
      <c r="AA701" s="159">
        <v>56</v>
      </c>
      <c r="AB701" s="159">
        <v>81</v>
      </c>
      <c r="AC701" s="159">
        <v>79</v>
      </c>
      <c r="AD701" s="157">
        <v>20.85</v>
      </c>
    </row>
    <row r="702" spans="1:30" s="154" customFormat="1" ht="11.35">
      <c r="A702" s="152">
        <v>689</v>
      </c>
      <c r="B702" s="152">
        <v>12</v>
      </c>
      <c r="C702" s="152">
        <v>129</v>
      </c>
      <c r="D702" s="153">
        <v>0.80625000000000002</v>
      </c>
      <c r="E702" s="153">
        <v>2.1470965476442041</v>
      </c>
      <c r="F702" s="155">
        <v>803.14200000000017</v>
      </c>
      <c r="G702" s="155">
        <v>3629.0119999999997</v>
      </c>
      <c r="H702" s="155">
        <v>22.681324999999998</v>
      </c>
      <c r="I702" s="155">
        <v>90.198638995264858</v>
      </c>
      <c r="J702" s="155">
        <v>1600</v>
      </c>
      <c r="K702" s="155">
        <v>199200</v>
      </c>
      <c r="L702" s="155">
        <v>1245</v>
      </c>
      <c r="M702" s="155">
        <v>286.55402203977144</v>
      </c>
      <c r="N702" s="156">
        <v>18</v>
      </c>
      <c r="O702" s="156">
        <v>486</v>
      </c>
      <c r="P702" s="156">
        <v>3.0375000000000001</v>
      </c>
      <c r="Q702" s="156">
        <v>4.6131988656012766</v>
      </c>
      <c r="R702" s="158">
        <v>0.59398496240601506</v>
      </c>
      <c r="S702" s="158">
        <v>18</v>
      </c>
      <c r="T702" s="158">
        <v>540</v>
      </c>
      <c r="U702" s="158">
        <v>3.375</v>
      </c>
      <c r="V702" s="158">
        <v>4.8960900842618846</v>
      </c>
      <c r="W702" s="158">
        <v>0.54887218045112784</v>
      </c>
      <c r="X702" s="158">
        <v>1.1428571428571428</v>
      </c>
      <c r="Y702" s="159">
        <v>40</v>
      </c>
      <c r="Z702" s="159">
        <v>67</v>
      </c>
      <c r="AA702" s="159">
        <v>53</v>
      </c>
      <c r="AB702" s="159">
        <v>82</v>
      </c>
      <c r="AC702" s="159">
        <v>78</v>
      </c>
      <c r="AD702" s="157">
        <v>19.95</v>
      </c>
    </row>
    <row r="703" spans="1:30" s="154" customFormat="1" ht="11.35">
      <c r="A703" s="152">
        <v>690</v>
      </c>
      <c r="B703" s="152">
        <v>9</v>
      </c>
      <c r="C703" s="152">
        <v>51</v>
      </c>
      <c r="D703" s="153">
        <v>0.31874999999999998</v>
      </c>
      <c r="E703" s="153">
        <v>1.3707266355601186</v>
      </c>
      <c r="F703" s="155">
        <v>803.14200000000017</v>
      </c>
      <c r="G703" s="155">
        <v>1952.8249000000005</v>
      </c>
      <c r="H703" s="155">
        <v>12.205155625000003</v>
      </c>
      <c r="I703" s="155">
        <v>79.367512140273419</v>
      </c>
      <c r="J703" s="155">
        <v>1600</v>
      </c>
      <c r="K703" s="155">
        <v>206400</v>
      </c>
      <c r="L703" s="155">
        <v>1290</v>
      </c>
      <c r="M703" s="155">
        <v>260.18861083365499</v>
      </c>
      <c r="N703" s="156">
        <v>18</v>
      </c>
      <c r="O703" s="156">
        <v>549</v>
      </c>
      <c r="P703" s="156">
        <v>3.4312499999999999</v>
      </c>
      <c r="Q703" s="156">
        <v>4.9774609917636026</v>
      </c>
      <c r="R703" s="158">
        <v>0.56941176470588228</v>
      </c>
      <c r="S703" s="158">
        <v>18</v>
      </c>
      <c r="T703" s="158">
        <v>600</v>
      </c>
      <c r="U703" s="158">
        <v>3.75</v>
      </c>
      <c r="V703" s="158">
        <v>5.1907028643927493</v>
      </c>
      <c r="W703" s="158">
        <v>0.52941176470588236</v>
      </c>
      <c r="X703" s="158">
        <v>1.0988235294117645</v>
      </c>
      <c r="Y703" s="159">
        <v>24</v>
      </c>
      <c r="Z703" s="159">
        <v>79</v>
      </c>
      <c r="AA703" s="159">
        <v>57</v>
      </c>
      <c r="AB703" s="159">
        <v>74</v>
      </c>
      <c r="AC703" s="159">
        <v>86</v>
      </c>
      <c r="AD703" s="157">
        <v>21.25</v>
      </c>
    </row>
    <row r="704" spans="1:30" s="154" customFormat="1" ht="11.35">
      <c r="A704" s="152">
        <v>691</v>
      </c>
      <c r="B704" s="152">
        <v>6</v>
      </c>
      <c r="C704" s="152">
        <v>24</v>
      </c>
      <c r="D704" s="153">
        <v>0.15</v>
      </c>
      <c r="E704" s="153">
        <v>0.73715414020074144</v>
      </c>
      <c r="F704" s="155">
        <v>267.71400000000006</v>
      </c>
      <c r="G704" s="155">
        <v>525.01690000000008</v>
      </c>
      <c r="H704" s="155">
        <v>3.2813556250000007</v>
      </c>
      <c r="I704" s="155">
        <v>23.179069321630443</v>
      </c>
      <c r="J704" s="155">
        <v>1600</v>
      </c>
      <c r="K704" s="155">
        <v>201200</v>
      </c>
      <c r="L704" s="155">
        <v>1257.5</v>
      </c>
      <c r="M704" s="155">
        <v>293.01082900116455</v>
      </c>
      <c r="N704" s="156">
        <v>18</v>
      </c>
      <c r="O704" s="156">
        <v>513</v>
      </c>
      <c r="P704" s="156">
        <v>3.2062499999999998</v>
      </c>
      <c r="Q704" s="156">
        <v>4.3366173453510974</v>
      </c>
      <c r="R704" s="158">
        <v>0.59090909090909083</v>
      </c>
      <c r="S704" s="158">
        <v>15</v>
      </c>
      <c r="T704" s="158">
        <v>600</v>
      </c>
      <c r="U704" s="158">
        <v>3.75</v>
      </c>
      <c r="V704" s="158">
        <v>4.7820418785600243</v>
      </c>
      <c r="W704" s="158">
        <v>0.52153110047846885</v>
      </c>
      <c r="X704" s="158">
        <v>1.1124401913875597</v>
      </c>
      <c r="Y704" s="159">
        <v>40</v>
      </c>
      <c r="Z704" s="159">
        <v>62</v>
      </c>
      <c r="AA704" s="159">
        <v>58</v>
      </c>
      <c r="AB704" s="159">
        <v>79</v>
      </c>
      <c r="AC704" s="159">
        <v>81</v>
      </c>
      <c r="AD704" s="157">
        <v>20.9</v>
      </c>
    </row>
    <row r="705" spans="1:30" s="154" customFormat="1" ht="11.35">
      <c r="A705" s="152">
        <v>692</v>
      </c>
      <c r="B705" s="152">
        <v>9</v>
      </c>
      <c r="C705" s="152">
        <v>81</v>
      </c>
      <c r="D705" s="153">
        <v>0.50624999999999998</v>
      </c>
      <c r="E705" s="153">
        <v>1.5130330029198069</v>
      </c>
      <c r="F705" s="155">
        <v>267.71400000000006</v>
      </c>
      <c r="G705" s="155">
        <v>1201.7384000000004</v>
      </c>
      <c r="H705" s="155">
        <v>7.5108650000000026</v>
      </c>
      <c r="I705" s="155">
        <v>29.028685391169933</v>
      </c>
      <c r="J705" s="155">
        <v>1600</v>
      </c>
      <c r="K705" s="155">
        <v>198500</v>
      </c>
      <c r="L705" s="155">
        <v>1240.625</v>
      </c>
      <c r="M705" s="155">
        <v>266.1268612697865</v>
      </c>
      <c r="N705" s="156">
        <v>18</v>
      </c>
      <c r="O705" s="156">
        <v>447</v>
      </c>
      <c r="P705" s="156">
        <v>2.7937500000000002</v>
      </c>
      <c r="Q705" s="156">
        <v>4.2575820270408329</v>
      </c>
      <c r="R705" s="158">
        <v>0.62468513853904284</v>
      </c>
      <c r="S705" s="158">
        <v>24</v>
      </c>
      <c r="T705" s="158">
        <v>507</v>
      </c>
      <c r="U705" s="158">
        <v>3.1687500000000002</v>
      </c>
      <c r="V705" s="158">
        <v>4.7374088331945963</v>
      </c>
      <c r="W705" s="158">
        <v>0.57430730478589431</v>
      </c>
      <c r="X705" s="158">
        <v>1.1989924433249373</v>
      </c>
      <c r="Y705" s="159">
        <v>34</v>
      </c>
      <c r="Z705" s="159">
        <v>80</v>
      </c>
      <c r="AA705" s="159">
        <v>46</v>
      </c>
      <c r="AB705" s="159">
        <v>70</v>
      </c>
      <c r="AC705" s="159">
        <v>90</v>
      </c>
      <c r="AD705" s="157">
        <v>19.850000000000001</v>
      </c>
    </row>
    <row r="706" spans="1:30" s="154" customFormat="1" ht="11.35">
      <c r="A706" s="152">
        <v>693</v>
      </c>
      <c r="B706" s="152">
        <v>9</v>
      </c>
      <c r="C706" s="152">
        <v>36</v>
      </c>
      <c r="D706" s="153">
        <v>0.22500000000000001</v>
      </c>
      <c r="E706" s="153">
        <v>1.0397750119481128</v>
      </c>
      <c r="F706" s="155">
        <v>535.42800000000011</v>
      </c>
      <c r="G706" s="155">
        <v>884.94350000000009</v>
      </c>
      <c r="H706" s="155">
        <v>5.5308968750000007</v>
      </c>
      <c r="I706" s="155">
        <v>44.037809368119362</v>
      </c>
      <c r="J706" s="155">
        <v>1600</v>
      </c>
      <c r="K706" s="155">
        <v>205400</v>
      </c>
      <c r="L706" s="155">
        <v>1283.75</v>
      </c>
      <c r="M706" s="155">
        <v>269.96098017604334</v>
      </c>
      <c r="N706" s="156">
        <v>18</v>
      </c>
      <c r="O706" s="156">
        <v>552</v>
      </c>
      <c r="P706" s="156">
        <v>3.45</v>
      </c>
      <c r="Q706" s="156">
        <v>4.6888064217215621</v>
      </c>
      <c r="R706" s="158">
        <v>0.55769230769230771</v>
      </c>
      <c r="S706" s="158">
        <v>18</v>
      </c>
      <c r="T706" s="158">
        <v>564</v>
      </c>
      <c r="U706" s="158">
        <v>3.5249999999999999</v>
      </c>
      <c r="V706" s="158">
        <v>4.9283546184586822</v>
      </c>
      <c r="W706" s="158">
        <v>0.54807692307692313</v>
      </c>
      <c r="X706" s="158">
        <v>1.1057692307692308</v>
      </c>
      <c r="Y706" s="159">
        <v>28</v>
      </c>
      <c r="Z706" s="159">
        <v>74</v>
      </c>
      <c r="AA706" s="159">
        <v>58</v>
      </c>
      <c r="AB706" s="159">
        <v>74</v>
      </c>
      <c r="AC706" s="159">
        <v>86</v>
      </c>
      <c r="AD706" s="157">
        <v>20.8</v>
      </c>
    </row>
    <row r="707" spans="1:30" s="154" customFormat="1" ht="11.35">
      <c r="A707" s="152">
        <v>694</v>
      </c>
      <c r="B707" s="152">
        <v>12</v>
      </c>
      <c r="C707" s="152">
        <v>36</v>
      </c>
      <c r="D707" s="153">
        <v>0.22500000000000001</v>
      </c>
      <c r="E707" s="153">
        <v>1.2385323024253116</v>
      </c>
      <c r="F707" s="155">
        <v>267.71400000000006</v>
      </c>
      <c r="G707" s="155">
        <v>797.19280000000015</v>
      </c>
      <c r="H707" s="155">
        <v>4.9824550000000007</v>
      </c>
      <c r="I707" s="155">
        <v>31.843244189840515</v>
      </c>
      <c r="J707" s="155">
        <v>1600</v>
      </c>
      <c r="K707" s="155">
        <v>201100</v>
      </c>
      <c r="L707" s="155">
        <v>1256.875</v>
      </c>
      <c r="M707" s="155">
        <v>287.00839840450135</v>
      </c>
      <c r="N707" s="156">
        <v>18</v>
      </c>
      <c r="O707" s="156">
        <v>561</v>
      </c>
      <c r="P707" s="156">
        <v>3.5062500000000001</v>
      </c>
      <c r="Q707" s="156">
        <v>4.689070491629626</v>
      </c>
      <c r="R707" s="158">
        <v>0.55687203791469198</v>
      </c>
      <c r="S707" s="158">
        <v>18</v>
      </c>
      <c r="T707" s="158">
        <v>624</v>
      </c>
      <c r="U707" s="158">
        <v>3.9</v>
      </c>
      <c r="V707" s="158">
        <v>5.0334728624085949</v>
      </c>
      <c r="W707" s="158">
        <v>0.50710900473933651</v>
      </c>
      <c r="X707" s="158">
        <v>1.0639810426540284</v>
      </c>
      <c r="Y707" s="159">
        <v>38</v>
      </c>
      <c r="Z707" s="159">
        <v>66</v>
      </c>
      <c r="AA707" s="159">
        <v>56</v>
      </c>
      <c r="AB707" s="159">
        <v>80</v>
      </c>
      <c r="AC707" s="159">
        <v>80</v>
      </c>
      <c r="AD707" s="157">
        <v>21.1</v>
      </c>
    </row>
    <row r="708" spans="1:30" s="154" customFormat="1" ht="11.35">
      <c r="A708" s="152">
        <v>695</v>
      </c>
      <c r="B708" s="152">
        <v>6</v>
      </c>
      <c r="C708" s="152">
        <v>45</v>
      </c>
      <c r="D708" s="153">
        <v>0.28125</v>
      </c>
      <c r="E708" s="153">
        <v>1.0531287616807572</v>
      </c>
      <c r="F708" s="155">
        <v>535.42800000000011</v>
      </c>
      <c r="G708" s="155">
        <v>1973.6471000000004</v>
      </c>
      <c r="H708" s="155">
        <v>12.335294375000002</v>
      </c>
      <c r="I708" s="155">
        <v>73.302188695878613</v>
      </c>
      <c r="J708" s="155">
        <v>1600</v>
      </c>
      <c r="K708" s="155">
        <v>199750</v>
      </c>
      <c r="L708" s="155">
        <v>1248.4375</v>
      </c>
      <c r="M708" s="155">
        <v>273.7132201534892</v>
      </c>
      <c r="N708" s="156">
        <v>18</v>
      </c>
      <c r="O708" s="156">
        <v>537</v>
      </c>
      <c r="P708" s="156">
        <v>3.3562500000000002</v>
      </c>
      <c r="Q708" s="156">
        <v>4.9377851004385773</v>
      </c>
      <c r="R708" s="158">
        <v>0.56971153846153855</v>
      </c>
      <c r="S708" s="158">
        <v>18</v>
      </c>
      <c r="T708" s="158">
        <v>576</v>
      </c>
      <c r="U708" s="158">
        <v>3.6</v>
      </c>
      <c r="V708" s="158">
        <v>4.8385246464926661</v>
      </c>
      <c r="W708" s="158">
        <v>0.53846153846153855</v>
      </c>
      <c r="X708" s="158">
        <v>1.1081730769230771</v>
      </c>
      <c r="Y708" s="159">
        <v>35</v>
      </c>
      <c r="Z708" s="159">
        <v>75</v>
      </c>
      <c r="AA708" s="159">
        <v>50</v>
      </c>
      <c r="AB708" s="159">
        <v>82</v>
      </c>
      <c r="AC708" s="159">
        <v>78</v>
      </c>
      <c r="AD708" s="157">
        <v>20.8</v>
      </c>
    </row>
    <row r="709" spans="1:30" s="154" customFormat="1" ht="11.35">
      <c r="A709" s="152">
        <v>696</v>
      </c>
      <c r="B709" s="152">
        <v>9</v>
      </c>
      <c r="C709" s="152">
        <v>45</v>
      </c>
      <c r="D709" s="153">
        <v>0.28125</v>
      </c>
      <c r="E709" s="153">
        <v>1.2497641286892862</v>
      </c>
      <c r="F709" s="155">
        <v>267.71400000000006</v>
      </c>
      <c r="G709" s="155">
        <v>642.5136</v>
      </c>
      <c r="H709" s="155">
        <v>4.0157100000000003</v>
      </c>
      <c r="I709" s="155">
        <v>25.209873655348648</v>
      </c>
      <c r="J709" s="155">
        <v>1600</v>
      </c>
      <c r="K709" s="155">
        <v>211500</v>
      </c>
      <c r="L709" s="155">
        <v>1321.875</v>
      </c>
      <c r="M709" s="155">
        <v>265.38731041310524</v>
      </c>
      <c r="N709" s="156">
        <v>18</v>
      </c>
      <c r="O709" s="156">
        <v>492</v>
      </c>
      <c r="P709" s="156">
        <v>3.0750000000000002</v>
      </c>
      <c r="Q709" s="156">
        <v>4.5260253711592648</v>
      </c>
      <c r="R709" s="158">
        <v>0.60576923076923084</v>
      </c>
      <c r="S709" s="158">
        <v>18</v>
      </c>
      <c r="T709" s="158">
        <v>540</v>
      </c>
      <c r="U709" s="158">
        <v>3.375</v>
      </c>
      <c r="V709" s="158">
        <v>4.9191577742076102</v>
      </c>
      <c r="W709" s="158">
        <v>0.56730769230769229</v>
      </c>
      <c r="X709" s="158">
        <v>1.1730769230769231</v>
      </c>
      <c r="Y709" s="159">
        <v>22</v>
      </c>
      <c r="Z709" s="159">
        <v>70</v>
      </c>
      <c r="AA709" s="159">
        <v>68</v>
      </c>
      <c r="AB709" s="159">
        <v>72</v>
      </c>
      <c r="AC709" s="159">
        <v>88</v>
      </c>
      <c r="AD709" s="157">
        <v>20.8</v>
      </c>
    </row>
    <row r="710" spans="1:30" s="154" customFormat="1" ht="11.35">
      <c r="A710" s="152">
        <v>697</v>
      </c>
      <c r="B710" s="152">
        <v>9</v>
      </c>
      <c r="C710" s="152">
        <v>39</v>
      </c>
      <c r="D710" s="153">
        <v>0.24374999999999999</v>
      </c>
      <c r="E710" s="153">
        <v>1.164176362830643</v>
      </c>
      <c r="F710" s="155">
        <v>133.85700000000003</v>
      </c>
      <c r="G710" s="155">
        <v>469.98680000000013</v>
      </c>
      <c r="H710" s="155">
        <v>2.9374175000000009</v>
      </c>
      <c r="I710" s="155">
        <v>14.828923705438115</v>
      </c>
      <c r="J710" s="155">
        <v>1600</v>
      </c>
      <c r="K710" s="155">
        <v>196150</v>
      </c>
      <c r="L710" s="155">
        <v>1225.9375</v>
      </c>
      <c r="M710" s="155">
        <v>259.89668212071984</v>
      </c>
      <c r="N710" s="156">
        <v>18</v>
      </c>
      <c r="O710" s="156">
        <v>492</v>
      </c>
      <c r="P710" s="156">
        <v>3.0750000000000002</v>
      </c>
      <c r="Q710" s="156">
        <v>4.4883496988166955</v>
      </c>
      <c r="R710" s="158">
        <v>0.59203980099502496</v>
      </c>
      <c r="S710" s="158">
        <v>18</v>
      </c>
      <c r="T710" s="158">
        <v>558</v>
      </c>
      <c r="U710" s="158">
        <v>3.4874999999999998</v>
      </c>
      <c r="V710" s="158">
        <v>5.2545128851661751</v>
      </c>
      <c r="W710" s="158">
        <v>0.53731343283582089</v>
      </c>
      <c r="X710" s="158">
        <v>1.1293532338308458</v>
      </c>
      <c r="Y710" s="159">
        <v>35</v>
      </c>
      <c r="Z710" s="159">
        <v>84</v>
      </c>
      <c r="AA710" s="159">
        <v>41</v>
      </c>
      <c r="AB710" s="159">
        <v>82</v>
      </c>
      <c r="AC710" s="159">
        <v>78</v>
      </c>
      <c r="AD710" s="157">
        <v>20.100000000000001</v>
      </c>
    </row>
    <row r="711" spans="1:30" s="154" customFormat="1" ht="11.35">
      <c r="A711" s="152">
        <v>698</v>
      </c>
      <c r="B711" s="152">
        <v>12</v>
      </c>
      <c r="C711" s="152">
        <v>84</v>
      </c>
      <c r="D711" s="153">
        <v>0.52500000000000002</v>
      </c>
      <c r="E711" s="153">
        <v>1.7336840477314459</v>
      </c>
      <c r="F711" s="155">
        <v>535.42800000000011</v>
      </c>
      <c r="G711" s="155">
        <v>2623.5972000000002</v>
      </c>
      <c r="H711" s="155">
        <v>16.397482500000002</v>
      </c>
      <c r="I711" s="155">
        <v>71.761252022846463</v>
      </c>
      <c r="J711" s="155">
        <v>1600</v>
      </c>
      <c r="K711" s="155">
        <v>201350</v>
      </c>
      <c r="L711" s="155">
        <v>1258.4375</v>
      </c>
      <c r="M711" s="155">
        <v>279.04948023851188</v>
      </c>
      <c r="N711" s="156">
        <v>18</v>
      </c>
      <c r="O711" s="156">
        <v>528</v>
      </c>
      <c r="P711" s="156">
        <v>3.3</v>
      </c>
      <c r="Q711" s="156">
        <v>4.8897273914057982</v>
      </c>
      <c r="R711" s="158">
        <v>0.57073170731707312</v>
      </c>
      <c r="S711" s="158">
        <v>18</v>
      </c>
      <c r="T711" s="158">
        <v>522</v>
      </c>
      <c r="U711" s="158">
        <v>3.2625000000000002</v>
      </c>
      <c r="V711" s="158">
        <v>4.7510177658393111</v>
      </c>
      <c r="W711" s="158">
        <v>0.57560975609756104</v>
      </c>
      <c r="X711" s="158">
        <v>1.1463414634146343</v>
      </c>
      <c r="Y711" s="159">
        <v>35</v>
      </c>
      <c r="Z711" s="159">
        <v>71</v>
      </c>
      <c r="AA711" s="159">
        <v>54</v>
      </c>
      <c r="AB711" s="159">
        <v>70</v>
      </c>
      <c r="AC711" s="159">
        <v>90</v>
      </c>
      <c r="AD711" s="157">
        <v>20.5</v>
      </c>
    </row>
    <row r="712" spans="1:30" s="154" customFormat="1" ht="11.35">
      <c r="A712" s="152">
        <v>699</v>
      </c>
      <c r="B712" s="152">
        <v>27</v>
      </c>
      <c r="C712" s="152">
        <v>306</v>
      </c>
      <c r="D712" s="153">
        <v>1.9125000000000001</v>
      </c>
      <c r="E712" s="153">
        <v>5.6350068222489709</v>
      </c>
      <c r="F712" s="155">
        <v>2141.7120000000004</v>
      </c>
      <c r="G712" s="155">
        <v>7147.9638000000014</v>
      </c>
      <c r="H712" s="155">
        <v>44.674773750000007</v>
      </c>
      <c r="I712" s="155">
        <v>222.65922812957771</v>
      </c>
      <c r="J712" s="155">
        <v>1600</v>
      </c>
      <c r="K712" s="155">
        <v>200300</v>
      </c>
      <c r="L712" s="155">
        <v>1251.875</v>
      </c>
      <c r="M712" s="155">
        <v>260.19389842937176</v>
      </c>
      <c r="N712" s="156">
        <v>15</v>
      </c>
      <c r="O712" s="156">
        <v>465</v>
      </c>
      <c r="P712" s="156">
        <v>2.90625</v>
      </c>
      <c r="Q712" s="156">
        <v>4.3405313343127636</v>
      </c>
      <c r="R712" s="158">
        <v>0.59635416666666663</v>
      </c>
      <c r="S712" s="158">
        <v>15</v>
      </c>
      <c r="T712" s="158">
        <v>459</v>
      </c>
      <c r="U712" s="158">
        <v>2.8687499999999999</v>
      </c>
      <c r="V712" s="158">
        <v>4.3133869063386356</v>
      </c>
      <c r="W712" s="158">
        <v>0.6015625</v>
      </c>
      <c r="X712" s="158">
        <v>1.1979166666666665</v>
      </c>
      <c r="Y712" s="159">
        <v>30</v>
      </c>
      <c r="Z712" s="159">
        <v>83</v>
      </c>
      <c r="AA712" s="159">
        <v>47</v>
      </c>
      <c r="AB712" s="159">
        <v>89</v>
      </c>
      <c r="AC712" s="159">
        <v>71</v>
      </c>
      <c r="AD712" s="157">
        <v>19.2</v>
      </c>
    </row>
    <row r="713" spans="1:30" s="154" customFormat="1" ht="11.35">
      <c r="A713" s="152">
        <v>700</v>
      </c>
      <c r="B713" s="152">
        <v>12</v>
      </c>
      <c r="C713" s="152">
        <v>105</v>
      </c>
      <c r="D713" s="153">
        <v>0.65625</v>
      </c>
      <c r="E713" s="153">
        <v>2.2986101214790726</v>
      </c>
      <c r="F713" s="155">
        <v>196.32360000000006</v>
      </c>
      <c r="G713" s="155">
        <v>1249.3320000000003</v>
      </c>
      <c r="H713" s="155">
        <v>7.8083250000000017</v>
      </c>
      <c r="I713" s="155">
        <v>30.229880038431972</v>
      </c>
      <c r="J713" s="155">
        <v>1600</v>
      </c>
      <c r="K713" s="155">
        <v>203350</v>
      </c>
      <c r="L713" s="155">
        <v>1270.9375</v>
      </c>
      <c r="M713" s="155">
        <v>285.08367275538268</v>
      </c>
      <c r="N713" s="156">
        <v>18</v>
      </c>
      <c r="O713" s="156">
        <v>549</v>
      </c>
      <c r="P713" s="156">
        <v>3.4312499999999999</v>
      </c>
      <c r="Q713" s="156">
        <v>4.9660759536437311</v>
      </c>
      <c r="R713" s="158">
        <v>0.55690072639225174</v>
      </c>
      <c r="S713" s="158">
        <v>18</v>
      </c>
      <c r="T713" s="158">
        <v>543</v>
      </c>
      <c r="U713" s="158">
        <v>3.3937499999999998</v>
      </c>
      <c r="V713" s="158">
        <v>4.9003874509890863</v>
      </c>
      <c r="W713" s="158">
        <v>0.56174334140435833</v>
      </c>
      <c r="X713" s="158">
        <v>1.1186440677966101</v>
      </c>
      <c r="Y713" s="159">
        <v>35</v>
      </c>
      <c r="Z713" s="159">
        <v>66</v>
      </c>
      <c r="AA713" s="159">
        <v>59</v>
      </c>
      <c r="AB713" s="159">
        <v>86</v>
      </c>
      <c r="AC713" s="159">
        <v>74</v>
      </c>
      <c r="AD713" s="157">
        <v>20.65</v>
      </c>
    </row>
    <row r="714" spans="1:30" s="154" customFormat="1" ht="11.35">
      <c r="A714" s="152">
        <v>701</v>
      </c>
      <c r="B714" s="152">
        <v>6</v>
      </c>
      <c r="C714" s="152">
        <v>27</v>
      </c>
      <c r="D714" s="153">
        <v>0.16875000000000001</v>
      </c>
      <c r="E714" s="153">
        <v>0.84094791528751356</v>
      </c>
      <c r="F714" s="155">
        <v>267.71400000000006</v>
      </c>
      <c r="G714" s="155">
        <v>633.58979999999997</v>
      </c>
      <c r="H714" s="155">
        <v>3.9599362499999997</v>
      </c>
      <c r="I714" s="155">
        <v>29.989559654970847</v>
      </c>
      <c r="J714" s="155">
        <v>1600</v>
      </c>
      <c r="K714" s="155">
        <v>203300</v>
      </c>
      <c r="L714" s="155">
        <v>1270.625</v>
      </c>
      <c r="M714" s="155">
        <v>282.02923150160098</v>
      </c>
      <c r="N714" s="156">
        <v>18</v>
      </c>
      <c r="O714" s="156">
        <v>561</v>
      </c>
      <c r="P714" s="156">
        <v>3.5062500000000001</v>
      </c>
      <c r="Q714" s="156">
        <v>4.9015424026043375</v>
      </c>
      <c r="R714" s="158">
        <v>0.56812933025404155</v>
      </c>
      <c r="S714" s="158">
        <v>18</v>
      </c>
      <c r="T714" s="158">
        <v>576</v>
      </c>
      <c r="U714" s="158">
        <v>3.6</v>
      </c>
      <c r="V714" s="158">
        <v>4.908214139352097</v>
      </c>
      <c r="W714" s="158">
        <v>0.5565819861431871</v>
      </c>
      <c r="X714" s="158">
        <v>1.1247113163972287</v>
      </c>
      <c r="Y714" s="159">
        <v>34</v>
      </c>
      <c r="Z714" s="159">
        <v>68</v>
      </c>
      <c r="AA714" s="159">
        <v>58</v>
      </c>
      <c r="AB714" s="159">
        <v>79</v>
      </c>
      <c r="AC714" s="159">
        <v>81</v>
      </c>
      <c r="AD714" s="157">
        <v>21.65</v>
      </c>
    </row>
    <row r="715" spans="1:30" s="154" customFormat="1" ht="11.35">
      <c r="A715" s="152">
        <v>702</v>
      </c>
      <c r="B715" s="152">
        <v>9</v>
      </c>
      <c r="C715" s="152">
        <v>72</v>
      </c>
      <c r="D715" s="153">
        <v>0.45</v>
      </c>
      <c r="E715" s="153">
        <v>1.3954102663090719</v>
      </c>
      <c r="F715" s="155">
        <v>535.42800000000011</v>
      </c>
      <c r="G715" s="155">
        <v>1427.8080000000007</v>
      </c>
      <c r="H715" s="155">
        <v>8.9238000000000035</v>
      </c>
      <c r="I715" s="155">
        <v>48.721435466000734</v>
      </c>
      <c r="J715" s="155">
        <v>1600</v>
      </c>
      <c r="K715" s="155">
        <v>196100</v>
      </c>
      <c r="L715" s="155">
        <v>1225.625</v>
      </c>
      <c r="M715" s="155">
        <v>256.48736896824289</v>
      </c>
      <c r="N715" s="156">
        <v>18</v>
      </c>
      <c r="O715" s="156">
        <v>468</v>
      </c>
      <c r="P715" s="156">
        <v>2.9249999999999998</v>
      </c>
      <c r="Q715" s="156">
        <v>4.4120332881619397</v>
      </c>
      <c r="R715" s="158">
        <v>0.60406091370558368</v>
      </c>
      <c r="S715" s="158">
        <v>18</v>
      </c>
      <c r="T715" s="158">
        <v>516</v>
      </c>
      <c r="U715" s="158">
        <v>3.2250000000000001</v>
      </c>
      <c r="V715" s="158">
        <v>4.7290750621444175</v>
      </c>
      <c r="W715" s="158">
        <v>0.56345177664974622</v>
      </c>
      <c r="X715" s="158">
        <v>1.1675126903553299</v>
      </c>
      <c r="Y715" s="159">
        <v>34</v>
      </c>
      <c r="Z715" s="159">
        <v>86</v>
      </c>
      <c r="AA715" s="159">
        <v>40</v>
      </c>
      <c r="AB715" s="159">
        <v>78</v>
      </c>
      <c r="AC715" s="159">
        <v>82</v>
      </c>
      <c r="AD715" s="157">
        <v>19.7</v>
      </c>
    </row>
    <row r="716" spans="1:30" s="154" customFormat="1" ht="11.35">
      <c r="A716" s="152">
        <v>703</v>
      </c>
      <c r="B716" s="152">
        <v>12</v>
      </c>
      <c r="C716" s="152">
        <v>192</v>
      </c>
      <c r="D716" s="153">
        <v>1.2</v>
      </c>
      <c r="E716" s="153">
        <v>2.8786789422980443</v>
      </c>
      <c r="F716" s="155">
        <v>803.14200000000017</v>
      </c>
      <c r="G716" s="155">
        <v>5041.9470000000028</v>
      </c>
      <c r="H716" s="155">
        <v>31.512168750000018</v>
      </c>
      <c r="I716" s="155">
        <v>118.67892138996794</v>
      </c>
      <c r="J716" s="155">
        <v>1600</v>
      </c>
      <c r="K716" s="155">
        <v>205500</v>
      </c>
      <c r="L716" s="155">
        <v>1284.375</v>
      </c>
      <c r="M716" s="155">
        <v>276.27278357340271</v>
      </c>
      <c r="N716" s="156">
        <v>15</v>
      </c>
      <c r="O716" s="156">
        <v>390</v>
      </c>
      <c r="P716" s="156">
        <v>2.4375</v>
      </c>
      <c r="Q716" s="156">
        <v>3.9837523792108271</v>
      </c>
      <c r="R716" s="158">
        <v>0.65879265091863515</v>
      </c>
      <c r="S716" s="158">
        <v>21</v>
      </c>
      <c r="T716" s="158">
        <v>450</v>
      </c>
      <c r="U716" s="158">
        <v>2.8125</v>
      </c>
      <c r="V716" s="158">
        <v>4.6705116684666379</v>
      </c>
      <c r="W716" s="158">
        <v>0.60629921259842523</v>
      </c>
      <c r="X716" s="158">
        <v>1.2650918635170605</v>
      </c>
      <c r="Y716" s="159">
        <v>30</v>
      </c>
      <c r="Z716" s="159">
        <v>70</v>
      </c>
      <c r="AA716" s="159">
        <v>60</v>
      </c>
      <c r="AB716" s="159">
        <v>85</v>
      </c>
      <c r="AC716" s="159">
        <v>75</v>
      </c>
      <c r="AD716" s="157">
        <v>19.05</v>
      </c>
    </row>
    <row r="717" spans="1:30" s="154" customFormat="1" ht="11.35">
      <c r="A717" s="152">
        <v>704</v>
      </c>
      <c r="B717" s="152">
        <v>9</v>
      </c>
      <c r="C717" s="152">
        <v>72</v>
      </c>
      <c r="D717" s="153">
        <v>0.45</v>
      </c>
      <c r="E717" s="153">
        <v>1.3542386289539017</v>
      </c>
      <c r="F717" s="155">
        <v>535.42800000000011</v>
      </c>
      <c r="G717" s="155">
        <v>1720.8061000000002</v>
      </c>
      <c r="H717" s="155">
        <v>10.755038125000002</v>
      </c>
      <c r="I717" s="155">
        <v>53.406269796004601</v>
      </c>
      <c r="J717" s="155">
        <v>1600</v>
      </c>
      <c r="K717" s="155">
        <v>198000</v>
      </c>
      <c r="L717" s="155">
        <v>1237.5</v>
      </c>
      <c r="M717" s="155">
        <v>282.34195779599509</v>
      </c>
      <c r="N717" s="156">
        <v>18</v>
      </c>
      <c r="O717" s="156">
        <v>492</v>
      </c>
      <c r="P717" s="156">
        <v>3.0750000000000002</v>
      </c>
      <c r="Q717" s="156">
        <v>4.7577146884406361</v>
      </c>
      <c r="R717" s="158">
        <v>0.58056265984654731</v>
      </c>
      <c r="S717" s="158">
        <v>18</v>
      </c>
      <c r="T717" s="158">
        <v>504</v>
      </c>
      <c r="U717" s="158">
        <v>3.15</v>
      </c>
      <c r="V717" s="158">
        <v>4.610897673825626</v>
      </c>
      <c r="W717" s="158">
        <v>0.57033248081841437</v>
      </c>
      <c r="X717" s="158">
        <v>1.1508951406649617</v>
      </c>
      <c r="Y717" s="159">
        <v>40</v>
      </c>
      <c r="Z717" s="159">
        <v>70</v>
      </c>
      <c r="AA717" s="159">
        <v>50</v>
      </c>
      <c r="AB717" s="159">
        <v>77</v>
      </c>
      <c r="AC717" s="159">
        <v>83</v>
      </c>
      <c r="AD717" s="157">
        <v>19.55</v>
      </c>
    </row>
    <row r="718" spans="1:30" s="154" customFormat="1" ht="11.35">
      <c r="A718" s="152">
        <v>705</v>
      </c>
      <c r="B718" s="152">
        <v>6</v>
      </c>
      <c r="C718" s="152">
        <v>33</v>
      </c>
      <c r="D718" s="153">
        <v>0.20624999999999999</v>
      </c>
      <c r="E718" s="153">
        <v>0.95888348988279659</v>
      </c>
      <c r="F718" s="155">
        <v>89.238000000000014</v>
      </c>
      <c r="G718" s="155">
        <v>401.57100000000008</v>
      </c>
      <c r="H718" s="155">
        <v>2.5098187500000004</v>
      </c>
      <c r="I718" s="155">
        <v>12.692913702000764</v>
      </c>
      <c r="J718" s="155">
        <v>1600</v>
      </c>
      <c r="K718" s="155">
        <v>198900</v>
      </c>
      <c r="L718" s="155">
        <v>1243.125</v>
      </c>
      <c r="M718" s="155">
        <v>291.25015183411705</v>
      </c>
      <c r="N718" s="156">
        <v>18</v>
      </c>
      <c r="O718" s="156">
        <v>543</v>
      </c>
      <c r="P718" s="156">
        <v>3.3937499999999998</v>
      </c>
      <c r="Q718" s="156">
        <v>4.6393136488143876</v>
      </c>
      <c r="R718" s="158">
        <v>0.56801909307875886</v>
      </c>
      <c r="S718" s="158">
        <v>18</v>
      </c>
      <c r="T718" s="158">
        <v>606</v>
      </c>
      <c r="U718" s="158">
        <v>3.7875000000000001</v>
      </c>
      <c r="V718" s="158">
        <v>5.1302377744741525</v>
      </c>
      <c r="W718" s="158">
        <v>0.5178997613365155</v>
      </c>
      <c r="X718" s="158">
        <v>1.0859188544152745</v>
      </c>
      <c r="Y718" s="159">
        <v>42</v>
      </c>
      <c r="Z718" s="159">
        <v>64</v>
      </c>
      <c r="AA718" s="159">
        <v>54</v>
      </c>
      <c r="AB718" s="159">
        <v>79</v>
      </c>
      <c r="AC718" s="159">
        <v>81</v>
      </c>
      <c r="AD718" s="157">
        <v>20.95</v>
      </c>
    </row>
    <row r="719" spans="1:30" s="154" customFormat="1" ht="11.35">
      <c r="A719" s="152">
        <v>706</v>
      </c>
      <c r="B719" s="152">
        <v>9</v>
      </c>
      <c r="C719" s="152">
        <v>57</v>
      </c>
      <c r="D719" s="153">
        <v>0.35625000000000001</v>
      </c>
      <c r="E719" s="153">
        <v>1.2303646491229014</v>
      </c>
      <c r="F719" s="155">
        <v>196.32360000000006</v>
      </c>
      <c r="G719" s="155">
        <v>578.55970000000025</v>
      </c>
      <c r="H719" s="155">
        <v>3.6159981250000017</v>
      </c>
      <c r="I719" s="155">
        <v>18.2008242549771</v>
      </c>
      <c r="J719" s="155">
        <v>1600</v>
      </c>
      <c r="K719" s="155">
        <v>202700</v>
      </c>
      <c r="L719" s="155">
        <v>1266.875</v>
      </c>
      <c r="M719" s="155">
        <v>268.22779087697484</v>
      </c>
      <c r="N719" s="156">
        <v>15</v>
      </c>
      <c r="O719" s="156">
        <v>438</v>
      </c>
      <c r="P719" s="156">
        <v>2.7374999999999998</v>
      </c>
      <c r="Q719" s="156">
        <v>3.9293885452602728</v>
      </c>
      <c r="R719" s="158">
        <v>0.61679790026246717</v>
      </c>
      <c r="S719" s="158">
        <v>15</v>
      </c>
      <c r="T719" s="158">
        <v>432</v>
      </c>
      <c r="U719" s="158">
        <v>2.7</v>
      </c>
      <c r="V719" s="158">
        <v>4.0682850682107334</v>
      </c>
      <c r="W719" s="158">
        <v>0.62204724409448819</v>
      </c>
      <c r="X719" s="158">
        <v>1.2388451443569553</v>
      </c>
      <c r="Y719" s="159">
        <v>30</v>
      </c>
      <c r="Z719" s="159">
        <v>77</v>
      </c>
      <c r="AA719" s="159">
        <v>53</v>
      </c>
      <c r="AB719" s="159">
        <v>78</v>
      </c>
      <c r="AC719" s="159">
        <v>82</v>
      </c>
      <c r="AD719" s="157">
        <v>19.05</v>
      </c>
    </row>
    <row r="720" spans="1:30" s="154" customFormat="1" ht="11.35">
      <c r="A720" s="152">
        <v>707</v>
      </c>
      <c r="B720" s="152">
        <v>6</v>
      </c>
      <c r="C720" s="152">
        <v>48</v>
      </c>
      <c r="D720" s="153">
        <v>0.3</v>
      </c>
      <c r="E720" s="153">
        <v>1.0205436952733891</v>
      </c>
      <c r="F720" s="155">
        <v>535.42800000000011</v>
      </c>
      <c r="G720" s="155">
        <v>1921.5916000000002</v>
      </c>
      <c r="H720" s="155">
        <v>12.009947500000001</v>
      </c>
      <c r="I720" s="155">
        <v>66.734287184925563</v>
      </c>
      <c r="J720" s="155">
        <v>1600</v>
      </c>
      <c r="K720" s="155">
        <v>201350</v>
      </c>
      <c r="L720" s="155">
        <v>1258.4375</v>
      </c>
      <c r="M720" s="155">
        <v>279.04948023851188</v>
      </c>
      <c r="N720" s="156">
        <v>18</v>
      </c>
      <c r="O720" s="156">
        <v>489</v>
      </c>
      <c r="P720" s="156">
        <v>3.0562499999999999</v>
      </c>
      <c r="Q720" s="156">
        <v>4.4696697991247127</v>
      </c>
      <c r="R720" s="158">
        <v>0.60532687651331718</v>
      </c>
      <c r="S720" s="158">
        <v>18</v>
      </c>
      <c r="T720" s="158">
        <v>564</v>
      </c>
      <c r="U720" s="158">
        <v>3.5249999999999999</v>
      </c>
      <c r="V720" s="158">
        <v>4.5831932511469002</v>
      </c>
      <c r="W720" s="158">
        <v>0.54479418886198538</v>
      </c>
      <c r="X720" s="158">
        <v>1.1501210653753025</v>
      </c>
      <c r="Y720" s="159">
        <v>35</v>
      </c>
      <c r="Z720" s="159">
        <v>71</v>
      </c>
      <c r="AA720" s="159">
        <v>54</v>
      </c>
      <c r="AB720" s="159">
        <v>78</v>
      </c>
      <c r="AC720" s="159">
        <v>82</v>
      </c>
      <c r="AD720" s="157">
        <v>20.65</v>
      </c>
    </row>
    <row r="721" spans="1:30" s="154" customFormat="1" ht="11.35">
      <c r="A721" s="152">
        <v>708</v>
      </c>
      <c r="B721" s="152">
        <v>9</v>
      </c>
      <c r="C721" s="152">
        <v>81</v>
      </c>
      <c r="D721" s="153">
        <v>0.50624999999999998</v>
      </c>
      <c r="E721" s="153">
        <v>1.5499923919472443</v>
      </c>
      <c r="F721" s="155">
        <v>803.14200000000017</v>
      </c>
      <c r="G721" s="155">
        <v>3457.9725000000008</v>
      </c>
      <c r="H721" s="155">
        <v>21.612328125000005</v>
      </c>
      <c r="I721" s="155">
        <v>100.8490305797813</v>
      </c>
      <c r="J721" s="155">
        <v>1600</v>
      </c>
      <c r="K721" s="155">
        <v>209500</v>
      </c>
      <c r="L721" s="155">
        <v>1309.375</v>
      </c>
      <c r="M721" s="155">
        <v>285.50889686431708</v>
      </c>
      <c r="N721" s="156">
        <v>15</v>
      </c>
      <c r="O721" s="156">
        <v>429</v>
      </c>
      <c r="P721" s="156">
        <v>2.6812499999999999</v>
      </c>
      <c r="Q721" s="156">
        <v>3.9895648081577226</v>
      </c>
      <c r="R721" s="158">
        <v>0.63427109974424556</v>
      </c>
      <c r="S721" s="158">
        <v>18</v>
      </c>
      <c r="T721" s="158">
        <v>501</v>
      </c>
      <c r="U721" s="158">
        <v>3.1312500000000001</v>
      </c>
      <c r="V721" s="158">
        <v>4.7979579972521877</v>
      </c>
      <c r="W721" s="158">
        <v>0.57289002557544766</v>
      </c>
      <c r="X721" s="158">
        <v>1.2071611253196932</v>
      </c>
      <c r="Y721" s="159">
        <v>30</v>
      </c>
      <c r="Z721" s="159">
        <v>60</v>
      </c>
      <c r="AA721" s="159">
        <v>70</v>
      </c>
      <c r="AB721" s="159">
        <v>89</v>
      </c>
      <c r="AC721" s="159">
        <v>71</v>
      </c>
      <c r="AD721" s="157">
        <v>19.55</v>
      </c>
    </row>
    <row r="722" spans="1:30" s="154" customFormat="1" ht="11.35">
      <c r="A722" s="152">
        <v>709</v>
      </c>
      <c r="B722" s="152">
        <v>12</v>
      </c>
      <c r="C722" s="152">
        <v>150</v>
      </c>
      <c r="D722" s="153">
        <v>0.9375</v>
      </c>
      <c r="E722" s="153">
        <v>2.2866511725459264</v>
      </c>
      <c r="F722" s="155">
        <v>803.14200000000017</v>
      </c>
      <c r="G722" s="155">
        <v>4621.0411000000013</v>
      </c>
      <c r="H722" s="155">
        <v>28.881506875000007</v>
      </c>
      <c r="I722" s="155">
        <v>106.1165060458131</v>
      </c>
      <c r="J722" s="155">
        <v>1600</v>
      </c>
      <c r="K722" s="155">
        <v>202000</v>
      </c>
      <c r="L722" s="155">
        <v>1262.5</v>
      </c>
      <c r="M722" s="155">
        <v>272.13343009190345</v>
      </c>
      <c r="N722" s="156">
        <v>18</v>
      </c>
      <c r="O722" s="156">
        <v>399</v>
      </c>
      <c r="P722" s="156">
        <v>2.4937499999999999</v>
      </c>
      <c r="Q722" s="156">
        <v>4.1648376488777368</v>
      </c>
      <c r="R722" s="158">
        <v>0.6607142857142857</v>
      </c>
      <c r="S722" s="158">
        <v>18</v>
      </c>
      <c r="T722" s="158">
        <v>519</v>
      </c>
      <c r="U722" s="158">
        <v>3.2437499999999999</v>
      </c>
      <c r="V722" s="158">
        <v>5.0690165954830944</v>
      </c>
      <c r="W722" s="158">
        <v>0.55867346938775508</v>
      </c>
      <c r="X722" s="158">
        <v>1.2193877551020407</v>
      </c>
      <c r="Y722" s="159">
        <v>32</v>
      </c>
      <c r="Z722" s="159">
        <v>75</v>
      </c>
      <c r="AA722" s="159">
        <v>53</v>
      </c>
      <c r="AB722" s="159">
        <v>78</v>
      </c>
      <c r="AC722" s="159">
        <v>82</v>
      </c>
      <c r="AD722" s="157">
        <v>19.600000000000001</v>
      </c>
    </row>
    <row r="723" spans="1:30" s="154" customFormat="1" ht="11.35">
      <c r="A723" s="152">
        <v>710</v>
      </c>
      <c r="B723" s="152">
        <v>3</v>
      </c>
      <c r="C723" s="152">
        <v>12</v>
      </c>
      <c r="D723" s="153">
        <v>7.4999999999999997E-2</v>
      </c>
      <c r="E723" s="153">
        <v>0.46984541817616149</v>
      </c>
      <c r="F723" s="155">
        <v>267.71400000000006</v>
      </c>
      <c r="G723" s="155">
        <v>624.66600000000017</v>
      </c>
      <c r="H723" s="155">
        <v>3.9041625000000009</v>
      </c>
      <c r="I723" s="155">
        <v>30.186473327648752</v>
      </c>
      <c r="J723" s="155">
        <v>1600</v>
      </c>
      <c r="K723" s="155">
        <v>203800</v>
      </c>
      <c r="L723" s="155">
        <v>1273.75</v>
      </c>
      <c r="M723" s="155">
        <v>289.21657354842984</v>
      </c>
      <c r="N723" s="156">
        <v>18</v>
      </c>
      <c r="O723" s="156">
        <v>543</v>
      </c>
      <c r="P723" s="156">
        <v>3.3937499999999998</v>
      </c>
      <c r="Q723" s="156">
        <v>4.6514985412493983</v>
      </c>
      <c r="R723" s="158">
        <v>0.57710280373831768</v>
      </c>
      <c r="S723" s="158">
        <v>18</v>
      </c>
      <c r="T723" s="158">
        <v>594</v>
      </c>
      <c r="U723" s="158">
        <v>3.7124999999999999</v>
      </c>
      <c r="V723" s="158">
        <v>5.1522572448375605</v>
      </c>
      <c r="W723" s="158">
        <v>0.53738317757009346</v>
      </c>
      <c r="X723" s="158">
        <v>1.1144859813084111</v>
      </c>
      <c r="Y723" s="159">
        <v>36</v>
      </c>
      <c r="Z723" s="159">
        <v>63</v>
      </c>
      <c r="AA723" s="159">
        <v>61</v>
      </c>
      <c r="AB723" s="159">
        <v>69</v>
      </c>
      <c r="AC723" s="159">
        <v>91</v>
      </c>
      <c r="AD723" s="157">
        <v>21.4</v>
      </c>
    </row>
    <row r="724" spans="1:30" s="154" customFormat="1" ht="11.35">
      <c r="A724" s="152">
        <v>711</v>
      </c>
      <c r="B724" s="152">
        <v>18</v>
      </c>
      <c r="C724" s="152">
        <v>90</v>
      </c>
      <c r="D724" s="153">
        <v>0.5625</v>
      </c>
      <c r="E724" s="153">
        <v>2.1853931903038446</v>
      </c>
      <c r="F724" s="155">
        <v>267.71400000000006</v>
      </c>
      <c r="G724" s="155">
        <v>1097.6274000000003</v>
      </c>
      <c r="H724" s="155">
        <v>6.8601712500000023</v>
      </c>
      <c r="I724" s="155">
        <v>29.656058933904959</v>
      </c>
      <c r="J724" s="155">
        <v>1600</v>
      </c>
      <c r="K724" s="155">
        <v>198100</v>
      </c>
      <c r="L724" s="155">
        <v>1238.125</v>
      </c>
      <c r="M724" s="155">
        <v>264.60410085385911</v>
      </c>
      <c r="N724" s="156">
        <v>18</v>
      </c>
      <c r="O724" s="156">
        <v>507</v>
      </c>
      <c r="P724" s="156">
        <v>3.1687500000000002</v>
      </c>
      <c r="Q724" s="156">
        <v>4.7134517456414642</v>
      </c>
      <c r="R724" s="158">
        <v>0.58780487804878057</v>
      </c>
      <c r="S724" s="158">
        <v>18</v>
      </c>
      <c r="T724" s="158">
        <v>582</v>
      </c>
      <c r="U724" s="158">
        <v>3.6375000000000002</v>
      </c>
      <c r="V724" s="158">
        <v>5.3346942053083923</v>
      </c>
      <c r="W724" s="158">
        <v>0.52682926829268295</v>
      </c>
      <c r="X724" s="158">
        <v>1.1146341463414635</v>
      </c>
      <c r="Y724" s="159">
        <v>34</v>
      </c>
      <c r="Z724" s="159">
        <v>81</v>
      </c>
      <c r="AA724" s="159">
        <v>45</v>
      </c>
      <c r="AB724" s="159">
        <v>84</v>
      </c>
      <c r="AC724" s="159">
        <v>76</v>
      </c>
      <c r="AD724" s="157">
        <v>20.5</v>
      </c>
    </row>
    <row r="725" spans="1:30" s="154" customFormat="1" ht="11.35">
      <c r="A725" s="152">
        <v>712</v>
      </c>
      <c r="B725" s="152">
        <v>6</v>
      </c>
      <c r="C725" s="152">
        <v>66</v>
      </c>
      <c r="D725" s="153">
        <v>0.41249999999999998</v>
      </c>
      <c r="E725" s="153">
        <v>1.1403822596450752</v>
      </c>
      <c r="F725" s="155">
        <v>535.42800000000011</v>
      </c>
      <c r="G725" s="155">
        <v>1688.0855000000004</v>
      </c>
      <c r="H725" s="155">
        <v>10.550534375000002</v>
      </c>
      <c r="I725" s="155">
        <v>52.680158889360889</v>
      </c>
      <c r="J725" s="155">
        <v>1600</v>
      </c>
      <c r="K725" s="155">
        <v>201900</v>
      </c>
      <c r="L725" s="155">
        <v>1261.875</v>
      </c>
      <c r="M725" s="155">
        <v>265.67154142762132</v>
      </c>
      <c r="N725" s="156">
        <v>15</v>
      </c>
      <c r="O725" s="156">
        <v>537</v>
      </c>
      <c r="P725" s="156">
        <v>3.3562500000000002</v>
      </c>
      <c r="Q725" s="156">
        <v>4.8568785107231713</v>
      </c>
      <c r="R725" s="158">
        <v>0.57279236276849643</v>
      </c>
      <c r="S725" s="158">
        <v>18</v>
      </c>
      <c r="T725" s="158">
        <v>576</v>
      </c>
      <c r="U725" s="158">
        <v>3.6</v>
      </c>
      <c r="V725" s="158">
        <v>5.2857944191492567</v>
      </c>
      <c r="W725" s="158">
        <v>0.5417661097852029</v>
      </c>
      <c r="X725" s="158">
        <v>1.1145584725536994</v>
      </c>
      <c r="Y725" s="159">
        <v>30</v>
      </c>
      <c r="Z725" s="159">
        <v>79</v>
      </c>
      <c r="AA725" s="159">
        <v>51</v>
      </c>
      <c r="AB725" s="159">
        <v>84</v>
      </c>
      <c r="AC725" s="159">
        <v>76</v>
      </c>
      <c r="AD725" s="157">
        <v>20.95</v>
      </c>
    </row>
    <row r="726" spans="1:30" s="154" customFormat="1" ht="11.35">
      <c r="A726" s="152">
        <v>713</v>
      </c>
      <c r="B726" s="152">
        <v>9</v>
      </c>
      <c r="C726" s="152">
        <v>66</v>
      </c>
      <c r="D726" s="153">
        <v>0.41249999999999998</v>
      </c>
      <c r="E726" s="153">
        <v>1.4070241579774228</v>
      </c>
      <c r="F726" s="155">
        <v>267.71400000000006</v>
      </c>
      <c r="G726" s="155">
        <v>1304.3621000000003</v>
      </c>
      <c r="H726" s="155">
        <v>8.1522631250000011</v>
      </c>
      <c r="I726" s="155">
        <v>38.763576827006347</v>
      </c>
      <c r="J726" s="155">
        <v>1600</v>
      </c>
      <c r="K726" s="155">
        <v>196600</v>
      </c>
      <c r="L726" s="155">
        <v>1228.75</v>
      </c>
      <c r="M726" s="155">
        <v>264.90475326404919</v>
      </c>
      <c r="N726" s="156">
        <v>18</v>
      </c>
      <c r="O726" s="156">
        <v>525</v>
      </c>
      <c r="P726" s="156">
        <v>3.28125</v>
      </c>
      <c r="Q726" s="156">
        <v>4.8032639256679035</v>
      </c>
      <c r="R726" s="158">
        <v>0.57317073170731703</v>
      </c>
      <c r="S726" s="158">
        <v>18</v>
      </c>
      <c r="T726" s="158">
        <v>567</v>
      </c>
      <c r="U726" s="158">
        <v>3.5437500000000002</v>
      </c>
      <c r="V726" s="158">
        <v>5.0230248159736171</v>
      </c>
      <c r="W726" s="158">
        <v>0.53902439024390247</v>
      </c>
      <c r="X726" s="158">
        <v>1.1121951219512196</v>
      </c>
      <c r="Y726" s="159">
        <v>36</v>
      </c>
      <c r="Z726" s="159">
        <v>81</v>
      </c>
      <c r="AA726" s="159">
        <v>43</v>
      </c>
      <c r="AB726" s="159">
        <v>76</v>
      </c>
      <c r="AC726" s="159">
        <v>84</v>
      </c>
      <c r="AD726" s="157">
        <v>20.5</v>
      </c>
    </row>
    <row r="727" spans="1:30" s="154" customFormat="1" ht="11.35">
      <c r="A727" s="152">
        <v>714</v>
      </c>
      <c r="B727" s="152">
        <v>3</v>
      </c>
      <c r="C727" s="152">
        <v>15</v>
      </c>
      <c r="D727" s="153">
        <v>9.375E-2</v>
      </c>
      <c r="E727" s="153">
        <v>0.52361677618453628</v>
      </c>
      <c r="F727" s="155">
        <v>65.441200000000009</v>
      </c>
      <c r="G727" s="155">
        <v>243.91720000000004</v>
      </c>
      <c r="H727" s="155">
        <v>1.5244825000000002</v>
      </c>
      <c r="I727" s="155">
        <v>8.951740572209669</v>
      </c>
      <c r="J727" s="155">
        <v>1600</v>
      </c>
      <c r="K727" s="155">
        <v>207900</v>
      </c>
      <c r="L727" s="155">
        <v>1299.375</v>
      </c>
      <c r="M727" s="155">
        <v>282.11841819844454</v>
      </c>
      <c r="N727" s="156">
        <v>18</v>
      </c>
      <c r="O727" s="156">
        <v>507</v>
      </c>
      <c r="P727" s="156">
        <v>3.1687500000000002</v>
      </c>
      <c r="Q727" s="156">
        <v>4.3901288286422151</v>
      </c>
      <c r="R727" s="158">
        <v>0.58168316831683176</v>
      </c>
      <c r="S727" s="158">
        <v>15</v>
      </c>
      <c r="T727" s="158">
        <v>519</v>
      </c>
      <c r="U727" s="158">
        <v>3.2437499999999999</v>
      </c>
      <c r="V727" s="158">
        <v>4.5760476684745042</v>
      </c>
      <c r="W727" s="158">
        <v>0.57178217821782173</v>
      </c>
      <c r="X727" s="158">
        <v>1.1534653465346536</v>
      </c>
      <c r="Y727" s="159">
        <v>30</v>
      </c>
      <c r="Z727" s="159">
        <v>64</v>
      </c>
      <c r="AA727" s="159">
        <v>66</v>
      </c>
      <c r="AB727" s="159">
        <v>78</v>
      </c>
      <c r="AC727" s="159">
        <v>82</v>
      </c>
      <c r="AD727" s="157">
        <v>20.2</v>
      </c>
    </row>
    <row r="728" spans="1:30" s="154" customFormat="1" ht="11.35">
      <c r="A728" s="152">
        <v>715</v>
      </c>
      <c r="B728" s="152">
        <v>6</v>
      </c>
      <c r="C728" s="152">
        <v>57</v>
      </c>
      <c r="D728" s="153">
        <v>0.35625000000000001</v>
      </c>
      <c r="E728" s="153">
        <v>1.2755409507268405</v>
      </c>
      <c r="F728" s="155">
        <v>535.42800000000011</v>
      </c>
      <c r="G728" s="155">
        <v>1615.2078000000004</v>
      </c>
      <c r="H728" s="155">
        <v>10.095048750000002</v>
      </c>
      <c r="I728" s="155">
        <v>53.578226632303867</v>
      </c>
      <c r="J728" s="155">
        <v>1600</v>
      </c>
      <c r="K728" s="155">
        <v>200150</v>
      </c>
      <c r="L728" s="155">
        <v>1250.9375</v>
      </c>
      <c r="M728" s="155">
        <v>275.09128702117874</v>
      </c>
      <c r="N728" s="156">
        <v>18</v>
      </c>
      <c r="O728" s="156">
        <v>477</v>
      </c>
      <c r="P728" s="156">
        <v>2.9812500000000002</v>
      </c>
      <c r="Q728" s="156">
        <v>4.5078155400810518</v>
      </c>
      <c r="R728" s="158">
        <v>0.60447761194029859</v>
      </c>
      <c r="S728" s="158">
        <v>18</v>
      </c>
      <c r="T728" s="158">
        <v>543</v>
      </c>
      <c r="U728" s="158">
        <v>3.3937499999999998</v>
      </c>
      <c r="V728" s="158">
        <v>4.8772309844287358</v>
      </c>
      <c r="W728" s="158">
        <v>0.54975124378109452</v>
      </c>
      <c r="X728" s="158">
        <v>1.1542288557213931</v>
      </c>
      <c r="Y728" s="159">
        <v>35</v>
      </c>
      <c r="Z728" s="159">
        <v>74</v>
      </c>
      <c r="AA728" s="159">
        <v>51</v>
      </c>
      <c r="AB728" s="159">
        <v>82</v>
      </c>
      <c r="AC728" s="159">
        <v>78</v>
      </c>
      <c r="AD728" s="157">
        <v>20.100000000000001</v>
      </c>
    </row>
    <row r="729" spans="1:30" s="154" customFormat="1" ht="11.35">
      <c r="A729" s="152">
        <v>716</v>
      </c>
      <c r="B729" s="152">
        <v>9</v>
      </c>
      <c r="C729" s="152">
        <v>48</v>
      </c>
      <c r="D729" s="153">
        <v>0.3</v>
      </c>
      <c r="E729" s="153">
        <v>1.2224318478514495</v>
      </c>
      <c r="F729" s="155">
        <v>267.71400000000006</v>
      </c>
      <c r="G729" s="155">
        <v>707.95480000000009</v>
      </c>
      <c r="H729" s="155">
        <v>4.4247175000000007</v>
      </c>
      <c r="I729" s="155">
        <v>24.103479519200587</v>
      </c>
      <c r="J729" s="155">
        <v>1600</v>
      </c>
      <c r="K729" s="155">
        <v>206950</v>
      </c>
      <c r="L729" s="155">
        <v>1293.4375</v>
      </c>
      <c r="M729" s="155">
        <v>270.92445249970359</v>
      </c>
      <c r="N729" s="156">
        <v>18</v>
      </c>
      <c r="O729" s="156">
        <v>474</v>
      </c>
      <c r="P729" s="156">
        <v>2.9624999999999999</v>
      </c>
      <c r="Q729" s="156">
        <v>4.4253237809269654</v>
      </c>
      <c r="R729" s="158">
        <v>0.6165048543689321</v>
      </c>
      <c r="S729" s="158">
        <v>18</v>
      </c>
      <c r="T729" s="158">
        <v>585</v>
      </c>
      <c r="U729" s="158">
        <v>3.65625</v>
      </c>
      <c r="V729" s="158">
        <v>4.8720056115777703</v>
      </c>
      <c r="W729" s="158">
        <v>0.52669902912621358</v>
      </c>
      <c r="X729" s="158">
        <v>1.1432038834951457</v>
      </c>
      <c r="Y729" s="159">
        <v>27</v>
      </c>
      <c r="Z729" s="159">
        <v>72</v>
      </c>
      <c r="AA729" s="159">
        <v>61</v>
      </c>
      <c r="AB729" s="159">
        <v>80</v>
      </c>
      <c r="AC729" s="159">
        <v>80</v>
      </c>
      <c r="AD729" s="157">
        <v>20.6</v>
      </c>
    </row>
    <row r="730" spans="1:30" s="154" customFormat="1" ht="11.35">
      <c r="A730" s="152">
        <v>717</v>
      </c>
      <c r="B730" s="152">
        <v>6</v>
      </c>
      <c r="C730" s="152">
        <v>21</v>
      </c>
      <c r="D730" s="153">
        <v>0.13125000000000001</v>
      </c>
      <c r="E730" s="153">
        <v>0.70149772387640263</v>
      </c>
      <c r="F730" s="155">
        <v>535.42800000000011</v>
      </c>
      <c r="G730" s="155">
        <v>654.41200000000003</v>
      </c>
      <c r="H730" s="155">
        <v>4.0900750000000006</v>
      </c>
      <c r="I730" s="155">
        <v>42.537820057214979</v>
      </c>
      <c r="J730" s="155">
        <v>1600</v>
      </c>
      <c r="K730" s="155">
        <v>207650</v>
      </c>
      <c r="L730" s="155">
        <v>1297.8125</v>
      </c>
      <c r="M730" s="155">
        <v>266.49052014479616</v>
      </c>
      <c r="N730" s="156">
        <v>15</v>
      </c>
      <c r="O730" s="156">
        <v>555</v>
      </c>
      <c r="P730" s="156">
        <v>3.46875</v>
      </c>
      <c r="Q730" s="156">
        <v>4.5209809630128426</v>
      </c>
      <c r="R730" s="158">
        <v>0.56572769953051649</v>
      </c>
      <c r="S730" s="158">
        <v>18</v>
      </c>
      <c r="T730" s="158">
        <v>561</v>
      </c>
      <c r="U730" s="158">
        <v>3.5062500000000001</v>
      </c>
      <c r="V730" s="158">
        <v>4.6527152754023389</v>
      </c>
      <c r="W730" s="158">
        <v>0.56103286384976525</v>
      </c>
      <c r="X730" s="158">
        <v>1.1267605633802817</v>
      </c>
      <c r="Y730" s="159">
        <v>25</v>
      </c>
      <c r="Z730" s="159">
        <v>74</v>
      </c>
      <c r="AA730" s="159">
        <v>61</v>
      </c>
      <c r="AB730" s="159">
        <v>75</v>
      </c>
      <c r="AC730" s="159">
        <v>85</v>
      </c>
      <c r="AD730" s="157">
        <v>21.3</v>
      </c>
    </row>
    <row r="731" spans="1:30" s="154" customFormat="1" ht="11.35">
      <c r="A731" s="152">
        <v>718</v>
      </c>
      <c r="B731" s="152">
        <v>6</v>
      </c>
      <c r="C731" s="152">
        <v>18</v>
      </c>
      <c r="D731" s="153">
        <v>0.1125</v>
      </c>
      <c r="E731" s="153">
        <v>0.66339606542595764</v>
      </c>
      <c r="F731" s="155">
        <v>267.71400000000006</v>
      </c>
      <c r="G731" s="155">
        <v>407.52020000000005</v>
      </c>
      <c r="H731" s="155">
        <v>2.5470012500000001</v>
      </c>
      <c r="I731" s="155">
        <v>22.114008294211988</v>
      </c>
      <c r="J731" s="155">
        <v>1600</v>
      </c>
      <c r="K731" s="155">
        <v>203100</v>
      </c>
      <c r="L731" s="155">
        <v>1269.375</v>
      </c>
      <c r="M731" s="155">
        <v>269.46181512659774</v>
      </c>
      <c r="N731" s="156">
        <v>18</v>
      </c>
      <c r="O731" s="156">
        <v>600</v>
      </c>
      <c r="P731" s="156">
        <v>3.75</v>
      </c>
      <c r="Q731" s="156">
        <v>4.8174212157347549</v>
      </c>
      <c r="R731" s="158">
        <v>0.54751131221719462</v>
      </c>
      <c r="S731" s="158">
        <v>18</v>
      </c>
      <c r="T731" s="158">
        <v>639</v>
      </c>
      <c r="U731" s="158">
        <v>3.9937499999999999</v>
      </c>
      <c r="V731" s="158">
        <v>5.0996323396888128</v>
      </c>
      <c r="W731" s="158">
        <v>0.51809954751131226</v>
      </c>
      <c r="X731" s="158">
        <v>1.065610859728507</v>
      </c>
      <c r="Y731" s="159">
        <v>30</v>
      </c>
      <c r="Z731" s="159">
        <v>76</v>
      </c>
      <c r="AA731" s="159">
        <v>54</v>
      </c>
      <c r="AB731" s="159">
        <v>74</v>
      </c>
      <c r="AC731" s="159">
        <v>86</v>
      </c>
      <c r="AD731" s="157">
        <v>22.1</v>
      </c>
    </row>
    <row r="732" spans="1:30" s="154" customFormat="1" ht="11.35">
      <c r="A732" s="152">
        <v>719</v>
      </c>
      <c r="B732" s="152">
        <v>12</v>
      </c>
      <c r="C732" s="152">
        <v>72</v>
      </c>
      <c r="D732" s="153">
        <v>0.45</v>
      </c>
      <c r="E732" s="153">
        <v>1.7222188408704211</v>
      </c>
      <c r="F732" s="155">
        <v>803.14200000000017</v>
      </c>
      <c r="G732" s="155">
        <v>1894.8201999999999</v>
      </c>
      <c r="H732" s="155">
        <v>11.842626249999999</v>
      </c>
      <c r="I732" s="155">
        <v>71.416292000050063</v>
      </c>
      <c r="J732" s="155">
        <v>1600</v>
      </c>
      <c r="K732" s="155">
        <v>203950</v>
      </c>
      <c r="L732" s="155">
        <v>1274.6875</v>
      </c>
      <c r="M732" s="155">
        <v>275.00696817929867</v>
      </c>
      <c r="N732" s="156">
        <v>18</v>
      </c>
      <c r="O732" s="156">
        <v>474</v>
      </c>
      <c r="P732" s="156">
        <v>2.9624999999999999</v>
      </c>
      <c r="Q732" s="156">
        <v>4.3086683141673179</v>
      </c>
      <c r="R732" s="158">
        <v>0.61927710843373496</v>
      </c>
      <c r="S732" s="158">
        <v>18</v>
      </c>
      <c r="T732" s="158">
        <v>582</v>
      </c>
      <c r="U732" s="158">
        <v>3.6375000000000002</v>
      </c>
      <c r="V732" s="158">
        <v>4.8453926764173865</v>
      </c>
      <c r="W732" s="158">
        <v>0.53253012048192772</v>
      </c>
      <c r="X732" s="158">
        <v>1.1518072289156627</v>
      </c>
      <c r="Y732" s="159">
        <v>31</v>
      </c>
      <c r="Z732" s="159">
        <v>72</v>
      </c>
      <c r="AA732" s="159">
        <v>57</v>
      </c>
      <c r="AB732" s="159">
        <v>78</v>
      </c>
      <c r="AC732" s="159">
        <v>82</v>
      </c>
      <c r="AD732" s="157">
        <v>20.75</v>
      </c>
    </row>
    <row r="733" spans="1:30" s="154" customFormat="1" ht="11.35">
      <c r="A733" s="152">
        <v>720</v>
      </c>
      <c r="B733" s="152">
        <v>6</v>
      </c>
      <c r="C733" s="152">
        <v>69</v>
      </c>
      <c r="D733" s="153">
        <v>0.43125000000000002</v>
      </c>
      <c r="E733" s="153">
        <v>1.3810117292139177</v>
      </c>
      <c r="F733" s="155">
        <v>535.42800000000011</v>
      </c>
      <c r="G733" s="155">
        <v>1836.8155000000004</v>
      </c>
      <c r="H733" s="155">
        <v>11.480096875000003</v>
      </c>
      <c r="I733" s="155">
        <v>64.387216985972231</v>
      </c>
      <c r="J733" s="155">
        <v>1600</v>
      </c>
      <c r="K733" s="155">
        <v>201850</v>
      </c>
      <c r="L733" s="155">
        <v>1261.5625</v>
      </c>
      <c r="M733" s="155">
        <v>262.38036357296107</v>
      </c>
      <c r="N733" s="156">
        <v>18</v>
      </c>
      <c r="O733" s="156">
        <v>432</v>
      </c>
      <c r="P733" s="156">
        <v>2.7</v>
      </c>
      <c r="Q733" s="156">
        <v>4.1372673508096467</v>
      </c>
      <c r="R733" s="158">
        <v>0.61803713527851467</v>
      </c>
      <c r="S733" s="158">
        <v>18</v>
      </c>
      <c r="T733" s="158">
        <v>450</v>
      </c>
      <c r="U733" s="158">
        <v>2.8125</v>
      </c>
      <c r="V733" s="158">
        <v>4.3570047700269665</v>
      </c>
      <c r="W733" s="158">
        <v>0.60212201591511938</v>
      </c>
      <c r="X733" s="158">
        <v>1.2201591511936341</v>
      </c>
      <c r="Y733" s="159">
        <v>29</v>
      </c>
      <c r="Z733" s="159">
        <v>81</v>
      </c>
      <c r="AA733" s="159">
        <v>50</v>
      </c>
      <c r="AB733" s="159">
        <v>83</v>
      </c>
      <c r="AC733" s="159">
        <v>77</v>
      </c>
      <c r="AD733" s="157">
        <v>18.850000000000001</v>
      </c>
    </row>
    <row r="734" spans="1:30" s="154" customFormat="1" ht="11.35">
      <c r="A734" s="152">
        <v>721</v>
      </c>
      <c r="B734" s="152">
        <v>9</v>
      </c>
      <c r="C734" s="152">
        <v>72</v>
      </c>
      <c r="D734" s="153">
        <v>0.45</v>
      </c>
      <c r="E734" s="153">
        <v>1.5853099214884803</v>
      </c>
      <c r="F734" s="155">
        <v>267.71400000000006</v>
      </c>
      <c r="G734" s="155">
        <v>1380.2144000000003</v>
      </c>
      <c r="H734" s="155">
        <v>8.6263400000000026</v>
      </c>
      <c r="I734" s="155">
        <v>39.621839418159155</v>
      </c>
      <c r="J734" s="155">
        <v>1600</v>
      </c>
      <c r="K734" s="155">
        <v>200450</v>
      </c>
      <c r="L734" s="155">
        <v>1252.8125</v>
      </c>
      <c r="M734" s="155">
        <v>270.05979276202277</v>
      </c>
      <c r="N734" s="156">
        <v>18</v>
      </c>
      <c r="O734" s="156">
        <v>546</v>
      </c>
      <c r="P734" s="156">
        <v>3.4125000000000001</v>
      </c>
      <c r="Q734" s="156">
        <v>5.1302377744741525</v>
      </c>
      <c r="R734" s="158">
        <v>0.56459330143540665</v>
      </c>
      <c r="S734" s="158">
        <v>18</v>
      </c>
      <c r="T734" s="158">
        <v>579</v>
      </c>
      <c r="U734" s="158">
        <v>3.6187499999999999</v>
      </c>
      <c r="V734" s="158">
        <v>4.9575200168008529</v>
      </c>
      <c r="W734" s="158">
        <v>0.53827751196172247</v>
      </c>
      <c r="X734" s="158">
        <v>1.102870813397129</v>
      </c>
      <c r="Y734" s="159">
        <v>33</v>
      </c>
      <c r="Z734" s="159">
        <v>77</v>
      </c>
      <c r="AA734" s="159">
        <v>50</v>
      </c>
      <c r="AB734" s="159">
        <v>77</v>
      </c>
      <c r="AC734" s="159">
        <v>83</v>
      </c>
      <c r="AD734" s="157">
        <v>20.9</v>
      </c>
    </row>
    <row r="735" spans="1:30" s="154" customFormat="1" ht="11.35">
      <c r="A735" s="152">
        <v>722</v>
      </c>
      <c r="B735" s="152">
        <v>12</v>
      </c>
      <c r="C735" s="152">
        <v>57</v>
      </c>
      <c r="D735" s="153">
        <v>0.35625000000000001</v>
      </c>
      <c r="E735" s="153">
        <v>1.4421632728856941</v>
      </c>
      <c r="F735" s="155">
        <v>267.71400000000006</v>
      </c>
      <c r="G735" s="155">
        <v>1335.5954000000002</v>
      </c>
      <c r="H735" s="155">
        <v>8.3474712500000017</v>
      </c>
      <c r="I735" s="155">
        <v>40.753579269336107</v>
      </c>
      <c r="J735" s="155">
        <v>1600</v>
      </c>
      <c r="K735" s="155">
        <v>202650</v>
      </c>
      <c r="L735" s="155">
        <v>1266.5625</v>
      </c>
      <c r="M735" s="155">
        <v>288.82334892939741</v>
      </c>
      <c r="N735" s="156">
        <v>18</v>
      </c>
      <c r="O735" s="156">
        <v>519</v>
      </c>
      <c r="P735" s="156">
        <v>3.2437499999999999</v>
      </c>
      <c r="Q735" s="156">
        <v>4.6496728430256047</v>
      </c>
      <c r="R735" s="158">
        <v>0.5861244019138756</v>
      </c>
      <c r="S735" s="158">
        <v>18</v>
      </c>
      <c r="T735" s="158">
        <v>549</v>
      </c>
      <c r="U735" s="158">
        <v>3.4312499999999999</v>
      </c>
      <c r="V735" s="158">
        <v>5.1231646506564523</v>
      </c>
      <c r="W735" s="158">
        <v>0.56220095693779903</v>
      </c>
      <c r="X735" s="158">
        <v>1.1483253588516746</v>
      </c>
      <c r="Y735" s="159">
        <v>37</v>
      </c>
      <c r="Z735" s="159">
        <v>64</v>
      </c>
      <c r="AA735" s="159">
        <v>59</v>
      </c>
      <c r="AB735" s="159">
        <v>70</v>
      </c>
      <c r="AC735" s="159">
        <v>90</v>
      </c>
      <c r="AD735" s="157">
        <v>20.9</v>
      </c>
    </row>
    <row r="736" spans="1:30" s="154" customFormat="1" ht="11.35">
      <c r="A736" s="152">
        <v>723</v>
      </c>
      <c r="B736" s="152">
        <v>9</v>
      </c>
      <c r="C736" s="152">
        <v>93</v>
      </c>
      <c r="D736" s="153">
        <v>0.58125000000000004</v>
      </c>
      <c r="E736" s="153">
        <v>1.7961239714325727</v>
      </c>
      <c r="F736" s="155">
        <v>803.14200000000017</v>
      </c>
      <c r="G736" s="155">
        <v>2549.2322000000008</v>
      </c>
      <c r="H736" s="155">
        <v>15.932701250000004</v>
      </c>
      <c r="I736" s="155">
        <v>76.030531296516443</v>
      </c>
      <c r="J736" s="155">
        <v>1600</v>
      </c>
      <c r="K736" s="155">
        <v>202550</v>
      </c>
      <c r="L736" s="155">
        <v>1265.9375</v>
      </c>
      <c r="M736" s="155">
        <v>258.3432869861681</v>
      </c>
      <c r="N736" s="156">
        <v>18</v>
      </c>
      <c r="O736" s="156">
        <v>426</v>
      </c>
      <c r="P736" s="156">
        <v>2.6625000000000001</v>
      </c>
      <c r="Q736" s="156">
        <v>4.1616510693042867</v>
      </c>
      <c r="R736" s="158">
        <v>0.62729658792650922</v>
      </c>
      <c r="S736" s="158">
        <v>21</v>
      </c>
      <c r="T736" s="158">
        <v>477</v>
      </c>
      <c r="U736" s="158">
        <v>2.9812500000000002</v>
      </c>
      <c r="V736" s="158">
        <v>4.680310524289343</v>
      </c>
      <c r="W736" s="158">
        <v>0.58267716535433078</v>
      </c>
      <c r="X736" s="158">
        <v>1.2099737532808401</v>
      </c>
      <c r="Y736" s="159">
        <v>27</v>
      </c>
      <c r="Z736" s="159">
        <v>83</v>
      </c>
      <c r="AA736" s="159">
        <v>50</v>
      </c>
      <c r="AB736" s="159">
        <v>81</v>
      </c>
      <c r="AC736" s="159">
        <v>79</v>
      </c>
      <c r="AD736" s="157">
        <v>19.05</v>
      </c>
    </row>
    <row r="737" spans="1:30" s="154" customFormat="1" ht="11.35">
      <c r="A737" s="152">
        <v>724</v>
      </c>
      <c r="B737" s="152">
        <v>9</v>
      </c>
      <c r="C737" s="152">
        <v>81</v>
      </c>
      <c r="D737" s="153">
        <v>0.50624999999999998</v>
      </c>
      <c r="E737" s="153">
        <v>1.5860907799568569</v>
      </c>
      <c r="F737" s="155">
        <v>535.42800000000011</v>
      </c>
      <c r="G737" s="155">
        <v>1548.2793000000004</v>
      </c>
      <c r="H737" s="155">
        <v>9.6767456250000023</v>
      </c>
      <c r="I737" s="155">
        <v>47.864098947538224</v>
      </c>
      <c r="J737" s="155">
        <v>1600</v>
      </c>
      <c r="K737" s="155">
        <v>195700</v>
      </c>
      <c r="L737" s="155">
        <v>1223.125</v>
      </c>
      <c r="M737" s="155">
        <v>279.48107236684336</v>
      </c>
      <c r="N737" s="156">
        <v>15</v>
      </c>
      <c r="O737" s="156">
        <v>456</v>
      </c>
      <c r="P737" s="156">
        <v>2.85</v>
      </c>
      <c r="Q737" s="156">
        <v>4.3324140292399012</v>
      </c>
      <c r="R737" s="158">
        <v>0.61125319693094637</v>
      </c>
      <c r="S737" s="158">
        <v>18</v>
      </c>
      <c r="T737" s="158">
        <v>525</v>
      </c>
      <c r="U737" s="158">
        <v>3.28125</v>
      </c>
      <c r="V737" s="158">
        <v>4.7439758224271742</v>
      </c>
      <c r="W737" s="158">
        <v>0.55242966751918166</v>
      </c>
      <c r="X737" s="158">
        <v>1.163682864450128</v>
      </c>
      <c r="Y737" s="159">
        <v>42</v>
      </c>
      <c r="Z737" s="159">
        <v>72</v>
      </c>
      <c r="AA737" s="159">
        <v>46</v>
      </c>
      <c r="AB737" s="159">
        <v>82</v>
      </c>
      <c r="AC737" s="159">
        <v>78</v>
      </c>
      <c r="AD737" s="157">
        <v>19.55</v>
      </c>
    </row>
    <row r="738" spans="1:30" s="154" customFormat="1" ht="11.35">
      <c r="A738" s="152">
        <v>725</v>
      </c>
      <c r="B738" s="152">
        <v>9</v>
      </c>
      <c r="C738" s="152">
        <v>84</v>
      </c>
      <c r="D738" s="153">
        <v>0.52500000000000002</v>
      </c>
      <c r="E738" s="153">
        <v>1.56192914100142</v>
      </c>
      <c r="F738" s="155">
        <v>803.14200000000017</v>
      </c>
      <c r="G738" s="155">
        <v>2576.0036000000009</v>
      </c>
      <c r="H738" s="155">
        <v>16.100022500000005</v>
      </c>
      <c r="I738" s="155">
        <v>82.41302098969814</v>
      </c>
      <c r="J738" s="155">
        <v>1600</v>
      </c>
      <c r="K738" s="155">
        <v>207400</v>
      </c>
      <c r="L738" s="155">
        <v>1296.25</v>
      </c>
      <c r="M738" s="155">
        <v>275.03859077426631</v>
      </c>
      <c r="N738" s="156">
        <v>18</v>
      </c>
      <c r="O738" s="156">
        <v>456</v>
      </c>
      <c r="P738" s="156">
        <v>2.85</v>
      </c>
      <c r="Q738" s="156">
        <v>4.5862797847657468</v>
      </c>
      <c r="R738" s="158">
        <v>0.62561576354679804</v>
      </c>
      <c r="S738" s="158">
        <v>18</v>
      </c>
      <c r="T738" s="158">
        <v>525</v>
      </c>
      <c r="U738" s="158">
        <v>3.28125</v>
      </c>
      <c r="V738" s="158">
        <v>4.7200520663901537</v>
      </c>
      <c r="W738" s="158">
        <v>0.56896551724137934</v>
      </c>
      <c r="X738" s="158">
        <v>1.1945812807881775</v>
      </c>
      <c r="Y738" s="159">
        <v>28</v>
      </c>
      <c r="Z738" s="159">
        <v>69</v>
      </c>
      <c r="AA738" s="159">
        <v>63</v>
      </c>
      <c r="AB738" s="159">
        <v>78</v>
      </c>
      <c r="AC738" s="159">
        <v>82</v>
      </c>
      <c r="AD738" s="157">
        <v>20.3</v>
      </c>
    </row>
    <row r="739" spans="1:30" s="154" customFormat="1" ht="11.35">
      <c r="A739" s="152">
        <v>726</v>
      </c>
      <c r="B739" s="152">
        <v>12</v>
      </c>
      <c r="C739" s="152">
        <v>66</v>
      </c>
      <c r="D739" s="153">
        <v>0.41249999999999998</v>
      </c>
      <c r="E739" s="153">
        <v>1.5955421388923365</v>
      </c>
      <c r="F739" s="155">
        <v>535.42800000000011</v>
      </c>
      <c r="G739" s="155">
        <v>1505.1476000000005</v>
      </c>
      <c r="H739" s="155">
        <v>9.4071725000000033</v>
      </c>
      <c r="I739" s="155">
        <v>51.672457288912241</v>
      </c>
      <c r="J739" s="155">
        <v>1600</v>
      </c>
      <c r="K739" s="155">
        <v>202300</v>
      </c>
      <c r="L739" s="155">
        <v>1264.375</v>
      </c>
      <c r="M739" s="155">
        <v>266.96450544934117</v>
      </c>
      <c r="N739" s="156">
        <v>18</v>
      </c>
      <c r="O739" s="156">
        <v>507</v>
      </c>
      <c r="P739" s="156">
        <v>3.1687500000000002</v>
      </c>
      <c r="Q739" s="156">
        <v>4.7612453777525277</v>
      </c>
      <c r="R739" s="158">
        <v>0.59569377990430628</v>
      </c>
      <c r="S739" s="158">
        <v>21</v>
      </c>
      <c r="T739" s="158">
        <v>585</v>
      </c>
      <c r="U739" s="158">
        <v>3.65625</v>
      </c>
      <c r="V739" s="158">
        <v>5.0094839300354099</v>
      </c>
      <c r="W739" s="158">
        <v>0.53349282296650713</v>
      </c>
      <c r="X739" s="158">
        <v>1.1291866028708135</v>
      </c>
      <c r="Y739" s="159">
        <v>30</v>
      </c>
      <c r="Z739" s="159">
        <v>78</v>
      </c>
      <c r="AA739" s="159">
        <v>52</v>
      </c>
      <c r="AB739" s="159">
        <v>75</v>
      </c>
      <c r="AC739" s="159">
        <v>85</v>
      </c>
      <c r="AD739" s="157">
        <v>20.9</v>
      </c>
    </row>
    <row r="740" spans="1:30" s="154" customFormat="1" ht="11.35">
      <c r="A740" s="152">
        <v>727</v>
      </c>
      <c r="B740" s="152">
        <v>6</v>
      </c>
      <c r="C740" s="152">
        <v>30</v>
      </c>
      <c r="D740" s="153">
        <v>0.1875</v>
      </c>
      <c r="E740" s="153">
        <v>0.87010083995943432</v>
      </c>
      <c r="F740" s="155">
        <v>267.71400000000006</v>
      </c>
      <c r="G740" s="155">
        <v>829.91340000000014</v>
      </c>
      <c r="H740" s="155">
        <v>5.1869587500000005</v>
      </c>
      <c r="I740" s="155">
        <v>31.340681852227863</v>
      </c>
      <c r="J740" s="155">
        <v>1600</v>
      </c>
      <c r="K740" s="155">
        <v>201700</v>
      </c>
      <c r="L740" s="155">
        <v>1260.625</v>
      </c>
      <c r="M740" s="155">
        <v>277.19322665905884</v>
      </c>
      <c r="N740" s="156">
        <v>15</v>
      </c>
      <c r="O740" s="156">
        <v>525</v>
      </c>
      <c r="P740" s="156">
        <v>3.28125</v>
      </c>
      <c r="Q740" s="156">
        <v>4.3323732003567992</v>
      </c>
      <c r="R740" s="158">
        <v>0.57831325301204817</v>
      </c>
      <c r="S740" s="158">
        <v>21</v>
      </c>
      <c r="T740" s="158">
        <v>540</v>
      </c>
      <c r="U740" s="158">
        <v>3.375</v>
      </c>
      <c r="V740" s="158">
        <v>4.826225526246021</v>
      </c>
      <c r="W740" s="158">
        <v>0.5662650602409639</v>
      </c>
      <c r="X740" s="158">
        <v>1.1445783132530121</v>
      </c>
      <c r="Y740" s="159">
        <v>34</v>
      </c>
      <c r="Z740" s="159">
        <v>72</v>
      </c>
      <c r="AA740" s="159">
        <v>54</v>
      </c>
      <c r="AB740" s="159">
        <v>70</v>
      </c>
      <c r="AC740" s="159">
        <v>90</v>
      </c>
      <c r="AD740" s="157">
        <v>20.75</v>
      </c>
    </row>
    <row r="741" spans="1:30" s="154" customFormat="1" ht="11.35">
      <c r="A741" s="152">
        <v>728</v>
      </c>
      <c r="B741" s="152">
        <v>9</v>
      </c>
      <c r="C741" s="152">
        <v>81</v>
      </c>
      <c r="D741" s="153">
        <v>0.50624999999999998</v>
      </c>
      <c r="E741" s="153">
        <v>1.5860907799568569</v>
      </c>
      <c r="F741" s="155">
        <v>267.71400000000006</v>
      </c>
      <c r="G741" s="155">
        <v>1179.4289000000001</v>
      </c>
      <c r="H741" s="155">
        <v>7.3714306250000003</v>
      </c>
      <c r="I741" s="155">
        <v>30.555045651148578</v>
      </c>
      <c r="J741" s="155">
        <v>1600</v>
      </c>
      <c r="K741" s="155">
        <v>208200</v>
      </c>
      <c r="L741" s="155">
        <v>1301.25</v>
      </c>
      <c r="M741" s="155">
        <v>276.88462279372368</v>
      </c>
      <c r="N741" s="156">
        <v>18</v>
      </c>
      <c r="O741" s="156">
        <v>450</v>
      </c>
      <c r="P741" s="156">
        <v>2.8125</v>
      </c>
      <c r="Q741" s="156">
        <v>4.31785455110849</v>
      </c>
      <c r="R741" s="158">
        <v>0.62593516209476308</v>
      </c>
      <c r="S741" s="158">
        <v>18</v>
      </c>
      <c r="T741" s="158">
        <v>501</v>
      </c>
      <c r="U741" s="158">
        <v>3.1312500000000001</v>
      </c>
      <c r="V741" s="158">
        <v>4.6542357457866794</v>
      </c>
      <c r="W741" s="158">
        <v>0.58354114713216965</v>
      </c>
      <c r="X741" s="158">
        <v>1.2094763092269327</v>
      </c>
      <c r="Y741" s="159">
        <v>28</v>
      </c>
      <c r="Z741" s="159">
        <v>67</v>
      </c>
      <c r="AA741" s="159">
        <v>65</v>
      </c>
      <c r="AB741" s="159">
        <v>90</v>
      </c>
      <c r="AC741" s="159">
        <v>70</v>
      </c>
      <c r="AD741" s="157">
        <v>20.05</v>
      </c>
    </row>
    <row r="742" spans="1:30" s="154" customFormat="1" ht="11.35">
      <c r="A742" s="152">
        <v>729</v>
      </c>
      <c r="B742" s="152">
        <v>9</v>
      </c>
      <c r="C742" s="152">
        <v>66</v>
      </c>
      <c r="D742" s="153">
        <v>0.41249999999999998</v>
      </c>
      <c r="E742" s="153">
        <v>1.4466943451544583</v>
      </c>
      <c r="F742" s="155">
        <v>267.71400000000006</v>
      </c>
      <c r="G742" s="155">
        <v>948.89740000000018</v>
      </c>
      <c r="H742" s="155">
        <v>5.9306087500000011</v>
      </c>
      <c r="I742" s="155">
        <v>32.764784178509792</v>
      </c>
      <c r="J742" s="155">
        <v>1600</v>
      </c>
      <c r="K742" s="155">
        <v>202450</v>
      </c>
      <c r="L742" s="155">
        <v>1265.3125</v>
      </c>
      <c r="M742" s="155">
        <v>276.54635985842123</v>
      </c>
      <c r="N742" s="156">
        <v>18</v>
      </c>
      <c r="O742" s="156">
        <v>456</v>
      </c>
      <c r="P742" s="156">
        <v>2.85</v>
      </c>
      <c r="Q742" s="156">
        <v>4.3454595692428812</v>
      </c>
      <c r="R742" s="158">
        <v>0.61904761904761907</v>
      </c>
      <c r="S742" s="158">
        <v>18</v>
      </c>
      <c r="T742" s="158">
        <v>513</v>
      </c>
      <c r="U742" s="158">
        <v>3.2062499999999998</v>
      </c>
      <c r="V742" s="158">
        <v>4.8305850460159023</v>
      </c>
      <c r="W742" s="158">
        <v>0.5714285714285714</v>
      </c>
      <c r="X742" s="158">
        <v>1.1904761904761905</v>
      </c>
      <c r="Y742" s="159">
        <v>33</v>
      </c>
      <c r="Z742" s="159">
        <v>72</v>
      </c>
      <c r="AA742" s="159">
        <v>55</v>
      </c>
      <c r="AB742" s="159">
        <v>76</v>
      </c>
      <c r="AC742" s="159">
        <v>84</v>
      </c>
      <c r="AD742" s="157">
        <v>19.95</v>
      </c>
    </row>
    <row r="743" spans="1:30" s="154" customFormat="1" ht="11.35">
      <c r="A743" s="152">
        <v>730</v>
      </c>
      <c r="B743" s="152">
        <v>6</v>
      </c>
      <c r="C743" s="152">
        <v>33</v>
      </c>
      <c r="D743" s="153">
        <v>0.20624999999999999</v>
      </c>
      <c r="E743" s="153">
        <v>0.95888348988279659</v>
      </c>
      <c r="F743" s="155">
        <v>535.42800000000011</v>
      </c>
      <c r="G743" s="155">
        <v>1286.5145</v>
      </c>
      <c r="H743" s="155">
        <v>8.0407156250000007</v>
      </c>
      <c r="I743" s="155">
        <v>52.039674987602389</v>
      </c>
      <c r="J743" s="155">
        <v>1600</v>
      </c>
      <c r="K743" s="155">
        <v>203050</v>
      </c>
      <c r="L743" s="155">
        <v>1269.0625</v>
      </c>
      <c r="M743" s="155">
        <v>266.22635868111138</v>
      </c>
      <c r="N743" s="156">
        <v>18</v>
      </c>
      <c r="O743" s="156">
        <v>516</v>
      </c>
      <c r="P743" s="156">
        <v>3.2250000000000001</v>
      </c>
      <c r="Q743" s="156">
        <v>4.6200955638241865</v>
      </c>
      <c r="R743" s="158">
        <v>0.58653846153846156</v>
      </c>
      <c r="S743" s="158">
        <v>18</v>
      </c>
      <c r="T743" s="158">
        <v>561</v>
      </c>
      <c r="U743" s="158">
        <v>3.5062500000000001</v>
      </c>
      <c r="V743" s="158">
        <v>4.7846674338798296</v>
      </c>
      <c r="W743" s="158">
        <v>0.55048076923076927</v>
      </c>
      <c r="X743" s="158">
        <v>1.1370192307692308</v>
      </c>
      <c r="Y743" s="159">
        <v>29</v>
      </c>
      <c r="Z743" s="159">
        <v>78</v>
      </c>
      <c r="AA743" s="159">
        <v>53</v>
      </c>
      <c r="AB743" s="159">
        <v>76</v>
      </c>
      <c r="AC743" s="159">
        <v>84</v>
      </c>
      <c r="AD743" s="157">
        <v>20.8</v>
      </c>
    </row>
    <row r="744" spans="1:30" s="154" customFormat="1" ht="11.35">
      <c r="A744" s="152">
        <v>731</v>
      </c>
      <c r="B744" s="152">
        <v>6</v>
      </c>
      <c r="C744" s="152">
        <v>30</v>
      </c>
      <c r="D744" s="153">
        <v>0.1875</v>
      </c>
      <c r="E744" s="153">
        <v>0.87010083995943432</v>
      </c>
      <c r="F744" s="155">
        <v>267.71400000000006</v>
      </c>
      <c r="G744" s="155">
        <v>739.18810000000008</v>
      </c>
      <c r="H744" s="155">
        <v>4.6199256250000005</v>
      </c>
      <c r="I744" s="155">
        <v>26.644610078838923</v>
      </c>
      <c r="J744" s="155">
        <v>1600</v>
      </c>
      <c r="K744" s="155">
        <v>204250</v>
      </c>
      <c r="L744" s="155">
        <v>1276.5625</v>
      </c>
      <c r="M744" s="155">
        <v>269.80786752309223</v>
      </c>
      <c r="N744" s="156">
        <v>18</v>
      </c>
      <c r="O744" s="156">
        <v>498</v>
      </c>
      <c r="P744" s="156">
        <v>3.1124999999999998</v>
      </c>
      <c r="Q744" s="156">
        <v>4.3596022840933202</v>
      </c>
      <c r="R744" s="158">
        <v>0.60663507109004744</v>
      </c>
      <c r="S744" s="158">
        <v>24</v>
      </c>
      <c r="T744" s="158">
        <v>588</v>
      </c>
      <c r="U744" s="158">
        <v>3.6749999999999998</v>
      </c>
      <c r="V744" s="158">
        <v>4.9899899799498595</v>
      </c>
      <c r="W744" s="158">
        <v>0.53554502369668244</v>
      </c>
      <c r="X744" s="158">
        <v>1.1421800947867298</v>
      </c>
      <c r="Y744" s="159">
        <v>29</v>
      </c>
      <c r="Z744" s="159">
        <v>75</v>
      </c>
      <c r="AA744" s="159">
        <v>56</v>
      </c>
      <c r="AB744" s="159">
        <v>80</v>
      </c>
      <c r="AC744" s="159">
        <v>80</v>
      </c>
      <c r="AD744" s="157">
        <v>21.1</v>
      </c>
    </row>
    <row r="745" spans="1:30" s="154" customFormat="1" ht="11.35">
      <c r="A745" s="152">
        <v>732</v>
      </c>
      <c r="B745" s="152">
        <v>9</v>
      </c>
      <c r="C745" s="152">
        <v>30</v>
      </c>
      <c r="D745" s="153">
        <v>0.1875</v>
      </c>
      <c r="E745" s="153">
        <v>0.99171092866708688</v>
      </c>
      <c r="F745" s="155">
        <v>803.14200000000017</v>
      </c>
      <c r="G745" s="155">
        <v>1485.8127000000004</v>
      </c>
      <c r="H745" s="155">
        <v>9.2863293750000029</v>
      </c>
      <c r="I745" s="155">
        <v>76.268286887805345</v>
      </c>
      <c r="J745" s="155">
        <v>1600</v>
      </c>
      <c r="K745" s="155">
        <v>203300</v>
      </c>
      <c r="L745" s="155">
        <v>1270.625</v>
      </c>
      <c r="M745" s="155">
        <v>282.02923150160098</v>
      </c>
      <c r="N745" s="156">
        <v>15</v>
      </c>
      <c r="O745" s="156">
        <v>474</v>
      </c>
      <c r="P745" s="156">
        <v>2.9624999999999999</v>
      </c>
      <c r="Q745" s="156">
        <v>4.2022568060687275</v>
      </c>
      <c r="R745" s="158">
        <v>0.61463414634146341</v>
      </c>
      <c r="S745" s="158">
        <v>18</v>
      </c>
      <c r="T745" s="158">
        <v>564</v>
      </c>
      <c r="U745" s="158">
        <v>3.5249999999999999</v>
      </c>
      <c r="V745" s="158">
        <v>4.8821971546224736</v>
      </c>
      <c r="W745" s="158">
        <v>0.54146341463414638</v>
      </c>
      <c r="X745" s="158">
        <v>1.1560975609756099</v>
      </c>
      <c r="Y745" s="159">
        <v>34</v>
      </c>
      <c r="Z745" s="159">
        <v>68</v>
      </c>
      <c r="AA745" s="159">
        <v>58</v>
      </c>
      <c r="AB745" s="159">
        <v>86</v>
      </c>
      <c r="AC745" s="159">
        <v>74</v>
      </c>
      <c r="AD745" s="157">
        <v>20.5</v>
      </c>
    </row>
    <row r="746" spans="1:30" s="154" customFormat="1" ht="11.35">
      <c r="A746" s="152">
        <v>733</v>
      </c>
      <c r="B746" s="152">
        <v>9</v>
      </c>
      <c r="C746" s="152">
        <v>60</v>
      </c>
      <c r="D746" s="153">
        <v>0.375</v>
      </c>
      <c r="E746" s="153">
        <v>1.2922117940781677</v>
      </c>
      <c r="F746" s="155">
        <v>267.71400000000006</v>
      </c>
      <c r="G746" s="155">
        <v>762.98490000000015</v>
      </c>
      <c r="H746" s="155">
        <v>4.768655625000001</v>
      </c>
      <c r="I746" s="155">
        <v>24.115105330212927</v>
      </c>
      <c r="J746" s="155">
        <v>1600</v>
      </c>
      <c r="K746" s="155">
        <v>199300</v>
      </c>
      <c r="L746" s="155">
        <v>1245.625</v>
      </c>
      <c r="M746" s="155">
        <v>269.07642528008546</v>
      </c>
      <c r="N746" s="156">
        <v>18</v>
      </c>
      <c r="O746" s="156">
        <v>507</v>
      </c>
      <c r="P746" s="156">
        <v>3.1687500000000002</v>
      </c>
      <c r="Q746" s="156">
        <v>4.7612453777525277</v>
      </c>
      <c r="R746" s="158">
        <v>0.58168316831683176</v>
      </c>
      <c r="S746" s="158">
        <v>18</v>
      </c>
      <c r="T746" s="158">
        <v>546</v>
      </c>
      <c r="U746" s="158">
        <v>3.4125000000000001</v>
      </c>
      <c r="V746" s="158">
        <v>4.8698630409628407</v>
      </c>
      <c r="W746" s="158">
        <v>0.54950495049504955</v>
      </c>
      <c r="X746" s="158">
        <v>1.1311881188118813</v>
      </c>
      <c r="Y746" s="159">
        <v>34</v>
      </c>
      <c r="Z746" s="159">
        <v>78</v>
      </c>
      <c r="AA746" s="159">
        <v>48</v>
      </c>
      <c r="AB746" s="159">
        <v>77</v>
      </c>
      <c r="AC746" s="159">
        <v>83</v>
      </c>
      <c r="AD746" s="157">
        <v>20.2</v>
      </c>
    </row>
    <row r="747" spans="1:30" s="154" customFormat="1" ht="11.35">
      <c r="A747" s="152">
        <v>734</v>
      </c>
      <c r="B747" s="152">
        <v>9</v>
      </c>
      <c r="C747" s="152">
        <v>36</v>
      </c>
      <c r="D747" s="153">
        <v>0.22500000000000001</v>
      </c>
      <c r="E747" s="153">
        <v>1.0397750119481128</v>
      </c>
      <c r="F747" s="155">
        <v>267.71400000000006</v>
      </c>
      <c r="G747" s="155">
        <v>765.95950000000016</v>
      </c>
      <c r="H747" s="155">
        <v>4.787246875000001</v>
      </c>
      <c r="I747" s="155">
        <v>28.630502222179135</v>
      </c>
      <c r="J747" s="155">
        <v>1600</v>
      </c>
      <c r="K747" s="155">
        <v>204600</v>
      </c>
      <c r="L747" s="155">
        <v>1278.75</v>
      </c>
      <c r="M747" s="155">
        <v>267.73860809407176</v>
      </c>
      <c r="N747" s="156">
        <v>15</v>
      </c>
      <c r="O747" s="156">
        <v>513</v>
      </c>
      <c r="P747" s="156">
        <v>3.2062499999999998</v>
      </c>
      <c r="Q747" s="156">
        <v>4.4013961121272711</v>
      </c>
      <c r="R747" s="158">
        <v>0.59285714285714286</v>
      </c>
      <c r="S747" s="158">
        <v>18</v>
      </c>
      <c r="T747" s="158">
        <v>570</v>
      </c>
      <c r="U747" s="158">
        <v>3.5625</v>
      </c>
      <c r="V747" s="158">
        <v>5.0378285978318154</v>
      </c>
      <c r="W747" s="158">
        <v>0.54761904761904767</v>
      </c>
      <c r="X747" s="158">
        <v>1.1404761904761904</v>
      </c>
      <c r="Y747" s="159">
        <v>28</v>
      </c>
      <c r="Z747" s="159">
        <v>76</v>
      </c>
      <c r="AA747" s="159">
        <v>56</v>
      </c>
      <c r="AB747" s="159">
        <v>71</v>
      </c>
      <c r="AC747" s="159">
        <v>89</v>
      </c>
      <c r="AD747" s="157">
        <v>21</v>
      </c>
    </row>
    <row r="748" spans="1:30" s="154" customFormat="1" ht="11.35">
      <c r="A748" s="152">
        <v>735</v>
      </c>
      <c r="B748" s="152">
        <v>9</v>
      </c>
      <c r="C748" s="152">
        <v>57</v>
      </c>
      <c r="D748" s="153">
        <v>0.35625000000000001</v>
      </c>
      <c r="E748" s="153">
        <v>1.4023649163076515</v>
      </c>
      <c r="F748" s="155">
        <v>803.14200000000017</v>
      </c>
      <c r="G748" s="155">
        <v>1680.6490000000003</v>
      </c>
      <c r="H748" s="155">
        <v>10.504056250000001</v>
      </c>
      <c r="I748" s="155">
        <v>70.651242281038847</v>
      </c>
      <c r="J748" s="155">
        <v>1600</v>
      </c>
      <c r="K748" s="155">
        <v>196400</v>
      </c>
      <c r="L748" s="155">
        <v>1227.5</v>
      </c>
      <c r="M748" s="155">
        <v>276.30764004943029</v>
      </c>
      <c r="N748" s="156">
        <v>18</v>
      </c>
      <c r="O748" s="156">
        <v>513</v>
      </c>
      <c r="P748" s="156">
        <v>3.2062499999999998</v>
      </c>
      <c r="Q748" s="156">
        <v>4.6270966690685915</v>
      </c>
      <c r="R748" s="158">
        <v>0.58992805755395683</v>
      </c>
      <c r="S748" s="158">
        <v>24</v>
      </c>
      <c r="T748" s="158">
        <v>570</v>
      </c>
      <c r="U748" s="158">
        <v>3.5625</v>
      </c>
      <c r="V748" s="158">
        <v>5.0378285978318154</v>
      </c>
      <c r="W748" s="158">
        <v>0.54436450839328543</v>
      </c>
      <c r="X748" s="158">
        <v>1.1342925659472423</v>
      </c>
      <c r="Y748" s="159">
        <v>40</v>
      </c>
      <c r="Z748" s="159">
        <v>74</v>
      </c>
      <c r="AA748" s="159">
        <v>46</v>
      </c>
      <c r="AB748" s="159">
        <v>73</v>
      </c>
      <c r="AC748" s="159">
        <v>87</v>
      </c>
      <c r="AD748" s="157">
        <v>20.85</v>
      </c>
    </row>
    <row r="749" spans="1:30" s="154" customFormat="1" ht="11.35">
      <c r="A749" s="152">
        <v>736</v>
      </c>
      <c r="B749" s="152">
        <v>9</v>
      </c>
      <c r="C749" s="152">
        <v>123</v>
      </c>
      <c r="D749" s="153">
        <v>0.76875000000000004</v>
      </c>
      <c r="E749" s="153">
        <v>2.0534428062379937</v>
      </c>
      <c r="F749" s="155">
        <v>803.14200000000017</v>
      </c>
      <c r="G749" s="155">
        <v>3228.9282999999996</v>
      </c>
      <c r="H749" s="155">
        <v>20.180801874999997</v>
      </c>
      <c r="I749" s="155">
        <v>86.405146653618218</v>
      </c>
      <c r="J749" s="155">
        <v>1600</v>
      </c>
      <c r="K749" s="155">
        <v>204950</v>
      </c>
      <c r="L749" s="155">
        <v>1280.9375</v>
      </c>
      <c r="M749" s="155">
        <v>265.63510432132034</v>
      </c>
      <c r="N749" s="156">
        <v>15</v>
      </c>
      <c r="O749" s="156">
        <v>432</v>
      </c>
      <c r="P749" s="156">
        <v>2.7</v>
      </c>
      <c r="Q749" s="156">
        <v>4.2319539177859848</v>
      </c>
      <c r="R749" s="158">
        <v>0.62694300518134716</v>
      </c>
      <c r="S749" s="158">
        <v>18</v>
      </c>
      <c r="T749" s="158">
        <v>435</v>
      </c>
      <c r="U749" s="158">
        <v>2.71875</v>
      </c>
      <c r="V749" s="158">
        <v>4.2265585491994928</v>
      </c>
      <c r="W749" s="158">
        <v>0.62435233160621761</v>
      </c>
      <c r="X749" s="158">
        <v>1.2512953367875648</v>
      </c>
      <c r="Y749" s="159">
        <v>27</v>
      </c>
      <c r="Z749" s="159">
        <v>77</v>
      </c>
      <c r="AA749" s="159">
        <v>56</v>
      </c>
      <c r="AB749" s="159">
        <v>74</v>
      </c>
      <c r="AC749" s="159">
        <v>86</v>
      </c>
      <c r="AD749" s="157">
        <v>19.3</v>
      </c>
    </row>
    <row r="750" spans="1:30" s="154" customFormat="1" ht="11.35">
      <c r="A750" s="152">
        <v>737</v>
      </c>
      <c r="B750" s="152">
        <v>12</v>
      </c>
      <c r="C750" s="152">
        <v>102</v>
      </c>
      <c r="D750" s="153">
        <v>0.63749999999999996</v>
      </c>
      <c r="E750" s="153">
        <v>1.9148131590215962</v>
      </c>
      <c r="F750" s="155">
        <v>1070.8560000000002</v>
      </c>
      <c r="G750" s="155">
        <v>5434.5942000000023</v>
      </c>
      <c r="H750" s="155">
        <v>33.966213750000016</v>
      </c>
      <c r="I750" s="155">
        <v>140.30286447445368</v>
      </c>
      <c r="J750" s="155">
        <v>1600</v>
      </c>
      <c r="K750" s="155">
        <v>207600</v>
      </c>
      <c r="L750" s="155">
        <v>1297.5</v>
      </c>
      <c r="M750" s="155">
        <v>287.24455427782118</v>
      </c>
      <c r="N750" s="156">
        <v>18</v>
      </c>
      <c r="O750" s="156">
        <v>450</v>
      </c>
      <c r="P750" s="156">
        <v>2.8125</v>
      </c>
      <c r="Q750" s="156">
        <v>4.3309439469586897</v>
      </c>
      <c r="R750" s="158">
        <v>0.62216624685138544</v>
      </c>
      <c r="S750" s="158">
        <v>18</v>
      </c>
      <c r="T750" s="158">
        <v>507</v>
      </c>
      <c r="U750" s="158">
        <v>3.1687500000000002</v>
      </c>
      <c r="V750" s="158">
        <v>4.5794480387512468</v>
      </c>
      <c r="W750" s="158">
        <v>0.57430730478589431</v>
      </c>
      <c r="X750" s="158">
        <v>1.1964735516372798</v>
      </c>
      <c r="Y750" s="159">
        <v>32</v>
      </c>
      <c r="Z750" s="159">
        <v>61</v>
      </c>
      <c r="AA750" s="159">
        <v>67</v>
      </c>
      <c r="AB750" s="159">
        <v>73</v>
      </c>
      <c r="AC750" s="159">
        <v>87</v>
      </c>
      <c r="AD750" s="157">
        <v>19.850000000000001</v>
      </c>
    </row>
    <row r="751" spans="1:30" s="154" customFormat="1" ht="11.35">
      <c r="A751" s="152">
        <v>738</v>
      </c>
      <c r="B751" s="152">
        <v>15</v>
      </c>
      <c r="C751" s="152">
        <v>123</v>
      </c>
      <c r="D751" s="153">
        <v>0.76875000000000004</v>
      </c>
      <c r="E751" s="153">
        <v>2.0808255346521434</v>
      </c>
      <c r="F751" s="155">
        <v>1338.5700000000002</v>
      </c>
      <c r="G751" s="155">
        <v>3981.5021000000006</v>
      </c>
      <c r="H751" s="155">
        <v>24.884388125000005</v>
      </c>
      <c r="I751" s="155">
        <v>122.01889864205432</v>
      </c>
      <c r="J751" s="155">
        <v>1600</v>
      </c>
      <c r="K751" s="155">
        <v>203050</v>
      </c>
      <c r="L751" s="155">
        <v>1269.0625</v>
      </c>
      <c r="M751" s="155">
        <v>266.22635868111138</v>
      </c>
      <c r="N751" s="156">
        <v>18</v>
      </c>
      <c r="O751" s="156">
        <v>474</v>
      </c>
      <c r="P751" s="156">
        <v>2.9624999999999999</v>
      </c>
      <c r="Q751" s="156">
        <v>4.6009125427913853</v>
      </c>
      <c r="R751" s="158">
        <v>0.59693877551020413</v>
      </c>
      <c r="S751" s="158">
        <v>18</v>
      </c>
      <c r="T751" s="158">
        <v>486</v>
      </c>
      <c r="U751" s="158">
        <v>3.0375000000000001</v>
      </c>
      <c r="V751" s="158">
        <v>4.840717629630066</v>
      </c>
      <c r="W751" s="158">
        <v>0.58673469387755106</v>
      </c>
      <c r="X751" s="158">
        <v>1.1836734693877551</v>
      </c>
      <c r="Y751" s="159">
        <v>29</v>
      </c>
      <c r="Z751" s="159">
        <v>78</v>
      </c>
      <c r="AA751" s="159">
        <v>53</v>
      </c>
      <c r="AB751" s="159">
        <v>85</v>
      </c>
      <c r="AC751" s="159">
        <v>75</v>
      </c>
      <c r="AD751" s="157">
        <v>19.600000000000001</v>
      </c>
    </row>
    <row r="752" spans="1:30" s="154" customFormat="1" ht="11.35">
      <c r="A752" s="152">
        <v>739</v>
      </c>
      <c r="B752" s="152">
        <v>15</v>
      </c>
      <c r="C752" s="152">
        <v>129</v>
      </c>
      <c r="D752" s="153">
        <v>0.80625000000000002</v>
      </c>
      <c r="E752" s="153">
        <v>2.3243227863389242</v>
      </c>
      <c r="F752" s="155">
        <v>535.42800000000011</v>
      </c>
      <c r="G752" s="155">
        <v>3553.1597000000006</v>
      </c>
      <c r="H752" s="155">
        <v>22.207248125000003</v>
      </c>
      <c r="I752" s="155">
        <v>84.009143810085618</v>
      </c>
      <c r="J752" s="155">
        <v>1600</v>
      </c>
      <c r="K752" s="155">
        <v>203600</v>
      </c>
      <c r="L752" s="155">
        <v>1272.5</v>
      </c>
      <c r="M752" s="155">
        <v>276.98965764131259</v>
      </c>
      <c r="N752" s="156">
        <v>15</v>
      </c>
      <c r="O752" s="156">
        <v>435</v>
      </c>
      <c r="P752" s="156">
        <v>2.71875</v>
      </c>
      <c r="Q752" s="156">
        <v>4.1317483393380385</v>
      </c>
      <c r="R752" s="158">
        <v>0.63567839195979892</v>
      </c>
      <c r="S752" s="158">
        <v>18</v>
      </c>
      <c r="T752" s="158">
        <v>477</v>
      </c>
      <c r="U752" s="158">
        <v>2.9812500000000002</v>
      </c>
      <c r="V752" s="158">
        <v>4.5078155400810518</v>
      </c>
      <c r="W752" s="158">
        <v>0.60050251256281406</v>
      </c>
      <c r="X752" s="158">
        <v>1.2361809045226129</v>
      </c>
      <c r="Y752" s="159">
        <v>32</v>
      </c>
      <c r="Z752" s="159">
        <v>71</v>
      </c>
      <c r="AA752" s="159">
        <v>57</v>
      </c>
      <c r="AB752" s="159">
        <v>72</v>
      </c>
      <c r="AC752" s="159">
        <v>88</v>
      </c>
      <c r="AD752" s="157">
        <v>19.899999999999999</v>
      </c>
    </row>
    <row r="753" spans="1:30" s="154" customFormat="1" ht="11.35">
      <c r="A753" s="152">
        <v>740</v>
      </c>
      <c r="B753" s="152">
        <v>12</v>
      </c>
      <c r="C753" s="152">
        <v>78</v>
      </c>
      <c r="D753" s="153">
        <v>0.48749999999999999</v>
      </c>
      <c r="E753" s="153">
        <v>1.6785269822641158</v>
      </c>
      <c r="F753" s="155">
        <v>803.14200000000017</v>
      </c>
      <c r="G753" s="155">
        <v>3963.6545000000015</v>
      </c>
      <c r="H753" s="155">
        <v>24.772840625000008</v>
      </c>
      <c r="I753" s="155">
        <v>108.86831113833064</v>
      </c>
      <c r="J753" s="155">
        <v>1600</v>
      </c>
      <c r="K753" s="155">
        <v>206250</v>
      </c>
      <c r="L753" s="155">
        <v>1289.0625</v>
      </c>
      <c r="M753" s="155">
        <v>275.21700271768395</v>
      </c>
      <c r="N753" s="156">
        <v>18</v>
      </c>
      <c r="O753" s="156">
        <v>468</v>
      </c>
      <c r="P753" s="156">
        <v>2.9249999999999998</v>
      </c>
      <c r="Q753" s="156">
        <v>4.3081756415553167</v>
      </c>
      <c r="R753" s="158">
        <v>0.60506329113924051</v>
      </c>
      <c r="S753" s="158">
        <v>24</v>
      </c>
      <c r="T753" s="158">
        <v>516</v>
      </c>
      <c r="U753" s="158">
        <v>3.2250000000000001</v>
      </c>
      <c r="V753" s="158">
        <v>4.7290750621444175</v>
      </c>
      <c r="W753" s="158">
        <v>0.56455696202531647</v>
      </c>
      <c r="X753" s="158">
        <v>1.169620253164557</v>
      </c>
      <c r="Y753" s="159">
        <v>29</v>
      </c>
      <c r="Z753" s="159">
        <v>70</v>
      </c>
      <c r="AA753" s="159">
        <v>61</v>
      </c>
      <c r="AB753" s="159">
        <v>75</v>
      </c>
      <c r="AC753" s="159">
        <v>85</v>
      </c>
      <c r="AD753" s="157">
        <v>19.75</v>
      </c>
    </row>
    <row r="754" spans="1:30" s="154" customFormat="1" ht="11.35">
      <c r="A754" s="152">
        <v>741</v>
      </c>
      <c r="B754" s="152">
        <v>9</v>
      </c>
      <c r="C754" s="152">
        <v>42</v>
      </c>
      <c r="D754" s="153">
        <v>0.26250000000000001</v>
      </c>
      <c r="E754" s="153">
        <v>1.1842121813957318</v>
      </c>
      <c r="F754" s="155">
        <v>803.14200000000017</v>
      </c>
      <c r="G754" s="155">
        <v>1567.6142000000004</v>
      </c>
      <c r="H754" s="155">
        <v>9.7975887500000027</v>
      </c>
      <c r="I754" s="155">
        <v>76.453328575995855</v>
      </c>
      <c r="J754" s="155">
        <v>1600</v>
      </c>
      <c r="K754" s="155">
        <v>202850</v>
      </c>
      <c r="L754" s="155">
        <v>1267.8125</v>
      </c>
      <c r="M754" s="155">
        <v>277.7575791922556</v>
      </c>
      <c r="N754" s="156">
        <v>15</v>
      </c>
      <c r="O754" s="156">
        <v>480</v>
      </c>
      <c r="P754" s="156">
        <v>3</v>
      </c>
      <c r="Q754" s="156">
        <v>4.3740228019179455</v>
      </c>
      <c r="R754" s="158">
        <v>0.60493827160493829</v>
      </c>
      <c r="S754" s="158">
        <v>15</v>
      </c>
      <c r="T754" s="158">
        <v>531</v>
      </c>
      <c r="U754" s="158">
        <v>3.3187500000000001</v>
      </c>
      <c r="V754" s="158">
        <v>4.7176530181860556</v>
      </c>
      <c r="W754" s="158">
        <v>0.562962962962963</v>
      </c>
      <c r="X754" s="158">
        <v>1.1679012345679012</v>
      </c>
      <c r="Y754" s="159">
        <v>33</v>
      </c>
      <c r="Z754" s="159">
        <v>71</v>
      </c>
      <c r="AA754" s="159">
        <v>56</v>
      </c>
      <c r="AB754" s="159">
        <v>72</v>
      </c>
      <c r="AC754" s="159">
        <v>88</v>
      </c>
      <c r="AD754" s="157">
        <v>20.25</v>
      </c>
    </row>
    <row r="755" spans="1:30" s="154" customFormat="1" ht="11.35">
      <c r="A755" s="152">
        <v>742</v>
      </c>
      <c r="B755" s="152">
        <v>6</v>
      </c>
      <c r="C755" s="152">
        <v>54</v>
      </c>
      <c r="D755" s="153">
        <v>0.33750000000000002</v>
      </c>
      <c r="E755" s="153">
        <v>1.3025736498208256</v>
      </c>
      <c r="F755" s="155">
        <v>535.42800000000011</v>
      </c>
      <c r="G755" s="155">
        <v>1061.9322000000002</v>
      </c>
      <c r="H755" s="155">
        <v>6.6370762500000016</v>
      </c>
      <c r="I755" s="155">
        <v>45.032062654437048</v>
      </c>
      <c r="J755" s="155">
        <v>1600</v>
      </c>
      <c r="K755" s="155">
        <v>203750</v>
      </c>
      <c r="L755" s="155">
        <v>1273.4375</v>
      </c>
      <c r="M755" s="155">
        <v>262.12255733319307</v>
      </c>
      <c r="N755" s="156">
        <v>15</v>
      </c>
      <c r="O755" s="156">
        <v>441</v>
      </c>
      <c r="P755" s="156">
        <v>2.7562500000000001</v>
      </c>
      <c r="Q755" s="156">
        <v>4.1750183594670327</v>
      </c>
      <c r="R755" s="158">
        <v>0.63250000000000006</v>
      </c>
      <c r="S755" s="158">
        <v>21</v>
      </c>
      <c r="T755" s="158">
        <v>528</v>
      </c>
      <c r="U755" s="158">
        <v>3.3</v>
      </c>
      <c r="V755" s="158">
        <v>4.8432018101236407</v>
      </c>
      <c r="W755" s="158">
        <v>0.55999999999999994</v>
      </c>
      <c r="X755" s="158">
        <v>1.1924999999999999</v>
      </c>
      <c r="Y755" s="159">
        <v>27</v>
      </c>
      <c r="Z755" s="159">
        <v>80</v>
      </c>
      <c r="AA755" s="159">
        <v>53</v>
      </c>
      <c r="AB755" s="159">
        <v>83</v>
      </c>
      <c r="AC755" s="159">
        <v>77</v>
      </c>
      <c r="AD755" s="157">
        <v>20</v>
      </c>
    </row>
    <row r="756" spans="1:30" s="154" customFormat="1" ht="11.35">
      <c r="A756" s="152">
        <v>743</v>
      </c>
      <c r="B756" s="152">
        <v>6</v>
      </c>
      <c r="C756" s="152">
        <v>36</v>
      </c>
      <c r="D756" s="153">
        <v>0.22500000000000001</v>
      </c>
      <c r="E756" s="153">
        <v>0.98383155484152207</v>
      </c>
      <c r="F756" s="155">
        <v>267.71400000000006</v>
      </c>
      <c r="G756" s="155">
        <v>765.95950000000005</v>
      </c>
      <c r="H756" s="155">
        <v>4.7872468750000001</v>
      </c>
      <c r="I756" s="155">
        <v>26.714004085038656</v>
      </c>
      <c r="J756" s="155">
        <v>1600</v>
      </c>
      <c r="K756" s="155">
        <v>207250</v>
      </c>
      <c r="L756" s="155">
        <v>1295.3125</v>
      </c>
      <c r="M756" s="155">
        <v>265.51225409662675</v>
      </c>
      <c r="N756" s="156">
        <v>18</v>
      </c>
      <c r="O756" s="156">
        <v>525</v>
      </c>
      <c r="P756" s="156">
        <v>3.28125</v>
      </c>
      <c r="Q756" s="156">
        <v>4.5985667373363031</v>
      </c>
      <c r="R756" s="158">
        <v>0.58333333333333337</v>
      </c>
      <c r="S756" s="158">
        <v>24</v>
      </c>
      <c r="T756" s="158">
        <v>543</v>
      </c>
      <c r="U756" s="158">
        <v>3.3937499999999998</v>
      </c>
      <c r="V756" s="158">
        <v>5.0258412418896841</v>
      </c>
      <c r="W756" s="158">
        <v>0.56904761904761902</v>
      </c>
      <c r="X756" s="158">
        <v>1.1523809523809523</v>
      </c>
      <c r="Y756" s="159">
        <v>25</v>
      </c>
      <c r="Z756" s="159">
        <v>75</v>
      </c>
      <c r="AA756" s="159">
        <v>60</v>
      </c>
      <c r="AB756" s="159">
        <v>80</v>
      </c>
      <c r="AC756" s="159">
        <v>80</v>
      </c>
      <c r="AD756" s="157">
        <v>21</v>
      </c>
    </row>
    <row r="757" spans="1:30" s="154" customFormat="1" ht="11.35">
      <c r="A757" s="152">
        <v>744</v>
      </c>
      <c r="B757" s="152">
        <v>6</v>
      </c>
      <c r="C757" s="152">
        <v>75</v>
      </c>
      <c r="D757" s="153">
        <v>0.46875</v>
      </c>
      <c r="E757" s="153">
        <v>1.4094107560414328</v>
      </c>
      <c r="F757" s="155">
        <v>535.42800000000011</v>
      </c>
      <c r="G757" s="155">
        <v>2379.6800000000003</v>
      </c>
      <c r="H757" s="155">
        <v>14.873000000000001</v>
      </c>
      <c r="I757" s="155">
        <v>76.258482123126953</v>
      </c>
      <c r="J757" s="155">
        <v>1600</v>
      </c>
      <c r="K757" s="155">
        <v>206800</v>
      </c>
      <c r="L757" s="155">
        <v>1292.5</v>
      </c>
      <c r="M757" s="155">
        <v>285.39942219401786</v>
      </c>
      <c r="N757" s="156">
        <v>18</v>
      </c>
      <c r="O757" s="156">
        <v>456</v>
      </c>
      <c r="P757" s="156">
        <v>2.85</v>
      </c>
      <c r="Q757" s="156">
        <v>4.4990565048643552</v>
      </c>
      <c r="R757" s="158">
        <v>0.61323155216284986</v>
      </c>
      <c r="S757" s="158">
        <v>18</v>
      </c>
      <c r="T757" s="158">
        <v>486</v>
      </c>
      <c r="U757" s="158">
        <v>3.0375000000000001</v>
      </c>
      <c r="V757" s="158">
        <v>4.6376738639025197</v>
      </c>
      <c r="W757" s="158">
        <v>0.58778625954198471</v>
      </c>
      <c r="X757" s="158">
        <v>1.2010178117048347</v>
      </c>
      <c r="Y757" s="159">
        <v>32</v>
      </c>
      <c r="Z757" s="159">
        <v>63</v>
      </c>
      <c r="AA757" s="159">
        <v>65</v>
      </c>
      <c r="AB757" s="159">
        <v>69</v>
      </c>
      <c r="AC757" s="159">
        <v>91</v>
      </c>
      <c r="AD757" s="157">
        <v>19.649999999999999</v>
      </c>
    </row>
    <row r="758" spans="1:30" s="154" customFormat="1" ht="11.35">
      <c r="A758" s="152">
        <v>745</v>
      </c>
      <c r="B758" s="152">
        <v>9</v>
      </c>
      <c r="C758" s="152">
        <v>54</v>
      </c>
      <c r="D758" s="153">
        <v>0.33750000000000002</v>
      </c>
      <c r="E758" s="153">
        <v>1.3453273432058677</v>
      </c>
      <c r="F758" s="155">
        <v>535.42800000000011</v>
      </c>
      <c r="G758" s="155">
        <v>1131.8353000000004</v>
      </c>
      <c r="H758" s="155">
        <v>7.073970625000003</v>
      </c>
      <c r="I758" s="155">
        <v>45.767477129765382</v>
      </c>
      <c r="J758" s="155">
        <v>1600</v>
      </c>
      <c r="K758" s="155">
        <v>198600</v>
      </c>
      <c r="L758" s="155">
        <v>1241.25</v>
      </c>
      <c r="M758" s="155">
        <v>272.62698270368105</v>
      </c>
      <c r="N758" s="156">
        <v>18</v>
      </c>
      <c r="O758" s="156">
        <v>507</v>
      </c>
      <c r="P758" s="156">
        <v>3.1687500000000002</v>
      </c>
      <c r="Q758" s="156">
        <v>4.7967781050074896</v>
      </c>
      <c r="R758" s="158">
        <v>0.57750000000000001</v>
      </c>
      <c r="S758" s="158">
        <v>18</v>
      </c>
      <c r="T758" s="158">
        <v>531</v>
      </c>
      <c r="U758" s="158">
        <v>3.3187500000000001</v>
      </c>
      <c r="V758" s="158">
        <v>4.7535116115887881</v>
      </c>
      <c r="W758" s="158">
        <v>0.5575</v>
      </c>
      <c r="X758" s="158">
        <v>1.135</v>
      </c>
      <c r="Y758" s="159">
        <v>36</v>
      </c>
      <c r="Z758" s="159">
        <v>76</v>
      </c>
      <c r="AA758" s="159">
        <v>48</v>
      </c>
      <c r="AB758" s="159">
        <v>90</v>
      </c>
      <c r="AC758" s="159">
        <v>70</v>
      </c>
      <c r="AD758" s="157">
        <v>20</v>
      </c>
    </row>
    <row r="759" spans="1:30" s="154" customFormat="1" ht="11.35">
      <c r="A759" s="152">
        <v>746</v>
      </c>
      <c r="B759" s="152">
        <v>6</v>
      </c>
      <c r="C759" s="152">
        <v>27</v>
      </c>
      <c r="D759" s="153">
        <v>0.16875000000000001</v>
      </c>
      <c r="E759" s="153">
        <v>0.7707047742531532</v>
      </c>
      <c r="F759" s="155">
        <v>65.441200000000009</v>
      </c>
      <c r="G759" s="155">
        <v>234.99340000000004</v>
      </c>
      <c r="H759" s="155">
        <v>1.4687087500000002</v>
      </c>
      <c r="I759" s="155">
        <v>7.7954302099636266</v>
      </c>
      <c r="J759" s="155">
        <v>1600</v>
      </c>
      <c r="K759" s="155">
        <v>204750</v>
      </c>
      <c r="L759" s="155">
        <v>1279.6875</v>
      </c>
      <c r="M759" s="155">
        <v>277.24480446669077</v>
      </c>
      <c r="N759" s="156">
        <v>18</v>
      </c>
      <c r="O759" s="156">
        <v>444</v>
      </c>
      <c r="P759" s="156">
        <v>2.7749999999999999</v>
      </c>
      <c r="Q759" s="156">
        <v>4.1420530867656566</v>
      </c>
      <c r="R759" s="158">
        <v>0.63275434243176176</v>
      </c>
      <c r="S759" s="158">
        <v>21</v>
      </c>
      <c r="T759" s="158">
        <v>558</v>
      </c>
      <c r="U759" s="158">
        <v>3.4874999999999998</v>
      </c>
      <c r="V759" s="158">
        <v>4.9207397050934345</v>
      </c>
      <c r="W759" s="158">
        <v>0.53846153846153844</v>
      </c>
      <c r="X759" s="158">
        <v>1.1712158808933002</v>
      </c>
      <c r="Y759" s="159">
        <v>31</v>
      </c>
      <c r="Z759" s="159">
        <v>70</v>
      </c>
      <c r="AA759" s="159">
        <v>59</v>
      </c>
      <c r="AB759" s="159">
        <v>90</v>
      </c>
      <c r="AC759" s="159">
        <v>70</v>
      </c>
      <c r="AD759" s="157">
        <v>20.149999999999999</v>
      </c>
    </row>
    <row r="760" spans="1:30" s="154" customFormat="1" ht="11.35">
      <c r="A760" s="152">
        <v>747</v>
      </c>
      <c r="B760" s="152">
        <v>12</v>
      </c>
      <c r="C760" s="152">
        <v>105</v>
      </c>
      <c r="D760" s="153">
        <v>0.65625</v>
      </c>
      <c r="E760" s="153">
        <v>1.8935404096609261</v>
      </c>
      <c r="F760" s="155">
        <v>178.47600000000003</v>
      </c>
      <c r="G760" s="155">
        <v>1432.2699000000005</v>
      </c>
      <c r="H760" s="155">
        <v>8.9516868750000036</v>
      </c>
      <c r="I760" s="155">
        <v>28.289193567167029</v>
      </c>
      <c r="J760" s="155">
        <v>1600</v>
      </c>
      <c r="K760" s="155">
        <v>201850</v>
      </c>
      <c r="L760" s="155">
        <v>1261.5625</v>
      </c>
      <c r="M760" s="155">
        <v>262.38036357296107</v>
      </c>
      <c r="N760" s="156">
        <v>18</v>
      </c>
      <c r="O760" s="156">
        <v>507</v>
      </c>
      <c r="P760" s="156">
        <v>3.1687500000000002</v>
      </c>
      <c r="Q760" s="156">
        <v>4.8554214981326078</v>
      </c>
      <c r="R760" s="158">
        <v>0.57960199004975133</v>
      </c>
      <c r="S760" s="158">
        <v>21</v>
      </c>
      <c r="T760" s="158">
        <v>534</v>
      </c>
      <c r="U760" s="158">
        <v>3.3374999999999999</v>
      </c>
      <c r="V760" s="158">
        <v>4.9103759991298217</v>
      </c>
      <c r="W760" s="158">
        <v>0.55721393034825872</v>
      </c>
      <c r="X760" s="158">
        <v>1.1368159203980102</v>
      </c>
      <c r="Y760" s="159">
        <v>29</v>
      </c>
      <c r="Z760" s="159">
        <v>81</v>
      </c>
      <c r="AA760" s="159">
        <v>50</v>
      </c>
      <c r="AB760" s="159">
        <v>91</v>
      </c>
      <c r="AC760" s="159">
        <v>69</v>
      </c>
      <c r="AD760" s="157">
        <v>20.100000000000001</v>
      </c>
    </row>
    <row r="761" spans="1:30" s="154" customFormat="1" ht="11.35">
      <c r="A761" s="152">
        <v>748</v>
      </c>
      <c r="B761" s="152">
        <v>9</v>
      </c>
      <c r="C761" s="152">
        <v>66</v>
      </c>
      <c r="D761" s="153">
        <v>0.41249999999999998</v>
      </c>
      <c r="E761" s="153">
        <v>1.4070241579774228</v>
      </c>
      <c r="F761" s="155">
        <v>267.71400000000006</v>
      </c>
      <c r="G761" s="155">
        <v>1200.2511000000004</v>
      </c>
      <c r="H761" s="155">
        <v>7.5015693750000025</v>
      </c>
      <c r="I761" s="155">
        <v>34.025965949508418</v>
      </c>
      <c r="J761" s="155">
        <v>1600</v>
      </c>
      <c r="K761" s="155">
        <v>198050</v>
      </c>
      <c r="L761" s="155">
        <v>1237.8125</v>
      </c>
      <c r="M761" s="155">
        <v>285.42954912854287</v>
      </c>
      <c r="N761" s="156">
        <v>18</v>
      </c>
      <c r="O761" s="156">
        <v>504</v>
      </c>
      <c r="P761" s="156">
        <v>3.15</v>
      </c>
      <c r="Q761" s="156">
        <v>4.5241490391345298</v>
      </c>
      <c r="R761" s="158">
        <v>0.59420289855072461</v>
      </c>
      <c r="S761" s="158">
        <v>18</v>
      </c>
      <c r="T761" s="158">
        <v>576</v>
      </c>
      <c r="U761" s="158">
        <v>3.6</v>
      </c>
      <c r="V761" s="158">
        <v>5.089389628673838</v>
      </c>
      <c r="W761" s="158">
        <v>0.53623188405797106</v>
      </c>
      <c r="X761" s="158">
        <v>1.1304347826086958</v>
      </c>
      <c r="Y761" s="159">
        <v>41</v>
      </c>
      <c r="Z761" s="159">
        <v>68</v>
      </c>
      <c r="AA761" s="159">
        <v>51</v>
      </c>
      <c r="AB761" s="159">
        <v>74</v>
      </c>
      <c r="AC761" s="159">
        <v>86</v>
      </c>
      <c r="AD761" s="157">
        <v>20.7</v>
      </c>
    </row>
    <row r="762" spans="1:30" s="154" customFormat="1" ht="11.35">
      <c r="A762" s="152">
        <v>749</v>
      </c>
      <c r="B762" s="152">
        <v>15</v>
      </c>
      <c r="C762" s="152">
        <v>117</v>
      </c>
      <c r="D762" s="153">
        <v>0.73124999999999996</v>
      </c>
      <c r="E762" s="153">
        <v>2.0671795113331282</v>
      </c>
      <c r="F762" s="155">
        <v>267.71400000000006</v>
      </c>
      <c r="G762" s="155">
        <v>2287.4674000000005</v>
      </c>
      <c r="H762" s="155">
        <v>14.296671250000003</v>
      </c>
      <c r="I762" s="155">
        <v>48.450837068229539</v>
      </c>
      <c r="J762" s="155">
        <v>1600</v>
      </c>
      <c r="K762" s="155">
        <v>207650</v>
      </c>
      <c r="L762" s="155">
        <v>1297.8125</v>
      </c>
      <c r="M762" s="155">
        <v>266.49052014479616</v>
      </c>
      <c r="N762" s="156">
        <v>15</v>
      </c>
      <c r="O762" s="156">
        <v>450</v>
      </c>
      <c r="P762" s="156">
        <v>2.8125</v>
      </c>
      <c r="Q762" s="156">
        <v>4.3309439469586897</v>
      </c>
      <c r="R762" s="158">
        <v>0.625</v>
      </c>
      <c r="S762" s="158">
        <v>21</v>
      </c>
      <c r="T762" s="158">
        <v>498</v>
      </c>
      <c r="U762" s="158">
        <v>3.1124999999999998</v>
      </c>
      <c r="V762" s="158">
        <v>4.7925354694999491</v>
      </c>
      <c r="W762" s="158">
        <v>0.58499999999999996</v>
      </c>
      <c r="X762" s="158">
        <v>1.21</v>
      </c>
      <c r="Y762" s="159">
        <v>25</v>
      </c>
      <c r="Z762" s="159">
        <v>74</v>
      </c>
      <c r="AA762" s="159">
        <v>61</v>
      </c>
      <c r="AB762" s="159">
        <v>80</v>
      </c>
      <c r="AC762" s="159">
        <v>80</v>
      </c>
      <c r="AD762" s="157">
        <v>20</v>
      </c>
    </row>
    <row r="763" spans="1:30" s="154" customFormat="1" ht="11.35">
      <c r="A763" s="152">
        <v>750</v>
      </c>
      <c r="B763" s="152">
        <v>6</v>
      </c>
      <c r="C763" s="152">
        <v>63</v>
      </c>
      <c r="D763" s="153">
        <v>0.39374999999999999</v>
      </c>
      <c r="E763" s="153">
        <v>1.2188089608379435</v>
      </c>
      <c r="F763" s="155">
        <v>267.71400000000006</v>
      </c>
      <c r="G763" s="155">
        <v>1127.3734000000002</v>
      </c>
      <c r="H763" s="155">
        <v>7.0460837500000011</v>
      </c>
      <c r="I763" s="155">
        <v>33.198625810155967</v>
      </c>
      <c r="J763" s="155">
        <v>1600</v>
      </c>
      <c r="K763" s="155">
        <v>206900</v>
      </c>
      <c r="L763" s="155">
        <v>1293.125</v>
      </c>
      <c r="M763" s="155">
        <v>267.73493768155458</v>
      </c>
      <c r="N763" s="156">
        <v>15</v>
      </c>
      <c r="O763" s="156">
        <v>459</v>
      </c>
      <c r="P763" s="156">
        <v>2.8687499999999999</v>
      </c>
      <c r="Q763" s="156">
        <v>4.2070947489229544</v>
      </c>
      <c r="R763" s="158">
        <v>0.61654135338345861</v>
      </c>
      <c r="S763" s="158">
        <v>15</v>
      </c>
      <c r="T763" s="158">
        <v>483</v>
      </c>
      <c r="U763" s="158">
        <v>3.0187499999999998</v>
      </c>
      <c r="V763" s="158">
        <v>4.3933510011001768</v>
      </c>
      <c r="W763" s="158">
        <v>0.59649122807017541</v>
      </c>
      <c r="X763" s="158">
        <v>1.213032581453634</v>
      </c>
      <c r="Y763" s="159">
        <v>26</v>
      </c>
      <c r="Z763" s="159">
        <v>74</v>
      </c>
      <c r="AA763" s="159">
        <v>60</v>
      </c>
      <c r="AB763" s="159">
        <v>83</v>
      </c>
      <c r="AC763" s="159">
        <v>77</v>
      </c>
      <c r="AD763" s="157">
        <v>19.95</v>
      </c>
    </row>
    <row r="764" spans="1:30" s="154" customFormat="1" ht="11.35">
      <c r="A764" s="152">
        <v>751</v>
      </c>
      <c r="B764" s="152">
        <v>6</v>
      </c>
      <c r="C764" s="152">
        <v>66</v>
      </c>
      <c r="D764" s="153">
        <v>0.41249999999999998</v>
      </c>
      <c r="E764" s="153">
        <v>1.3662025596383078</v>
      </c>
      <c r="F764" s="155">
        <v>535.42800000000011</v>
      </c>
      <c r="G764" s="155">
        <v>1799.6330000000005</v>
      </c>
      <c r="H764" s="155">
        <v>11.247706250000004</v>
      </c>
      <c r="I764" s="155">
        <v>64.251275011991012</v>
      </c>
      <c r="J764" s="155">
        <v>1600</v>
      </c>
      <c r="K764" s="155">
        <v>200100</v>
      </c>
      <c r="L764" s="155">
        <v>1250.625</v>
      </c>
      <c r="M764" s="155">
        <v>295.19141535300992</v>
      </c>
      <c r="N764" s="156">
        <v>18</v>
      </c>
      <c r="O764" s="156">
        <v>486</v>
      </c>
      <c r="P764" s="156">
        <v>3.0375000000000001</v>
      </c>
      <c r="Q764" s="156">
        <v>4.3738610377283926</v>
      </c>
      <c r="R764" s="158">
        <v>0.60098522167487689</v>
      </c>
      <c r="S764" s="158">
        <v>15</v>
      </c>
      <c r="T764" s="158">
        <v>537</v>
      </c>
      <c r="U764" s="158">
        <v>3.3562500000000002</v>
      </c>
      <c r="V764" s="158">
        <v>4.6301539360693091</v>
      </c>
      <c r="W764" s="158">
        <v>0.55911330049261088</v>
      </c>
      <c r="X764" s="158">
        <v>1.1600985221674878</v>
      </c>
      <c r="Y764" s="159">
        <v>42</v>
      </c>
      <c r="Z764" s="159">
        <v>61</v>
      </c>
      <c r="AA764" s="159">
        <v>57</v>
      </c>
      <c r="AB764" s="159">
        <v>76</v>
      </c>
      <c r="AC764" s="159">
        <v>84</v>
      </c>
      <c r="AD764" s="157">
        <v>20.3</v>
      </c>
    </row>
    <row r="765" spans="1:30" s="154" customFormat="1" ht="11.35">
      <c r="A765" s="152">
        <v>752</v>
      </c>
      <c r="B765" s="152">
        <v>12</v>
      </c>
      <c r="C765" s="152">
        <v>90</v>
      </c>
      <c r="D765" s="153">
        <v>0.5625</v>
      </c>
      <c r="E765" s="153">
        <v>1.9088918053489312</v>
      </c>
      <c r="F765" s="155">
        <v>1070.8560000000002</v>
      </c>
      <c r="G765" s="155">
        <v>3334.5266000000011</v>
      </c>
      <c r="H765" s="155">
        <v>20.840791250000006</v>
      </c>
      <c r="I765" s="155">
        <v>111.90742432021919</v>
      </c>
      <c r="J765" s="155">
        <v>1600</v>
      </c>
      <c r="K765" s="155">
        <v>201400</v>
      </c>
      <c r="L765" s="155">
        <v>1258.75</v>
      </c>
      <c r="M765" s="155">
        <v>282.14976619880042</v>
      </c>
      <c r="N765" s="156">
        <v>18</v>
      </c>
      <c r="O765" s="156">
        <v>540</v>
      </c>
      <c r="P765" s="156">
        <v>3.375</v>
      </c>
      <c r="Q765" s="156">
        <v>4.6954413862086231</v>
      </c>
      <c r="R765" s="158">
        <v>0.56834532374100721</v>
      </c>
      <c r="S765" s="158">
        <v>18</v>
      </c>
      <c r="T765" s="158">
        <v>573</v>
      </c>
      <c r="U765" s="158">
        <v>3.5812499999999998</v>
      </c>
      <c r="V765" s="158">
        <v>4.846670224406747</v>
      </c>
      <c r="W765" s="158">
        <v>0.54196642685851315</v>
      </c>
      <c r="X765" s="158">
        <v>1.1103117505995204</v>
      </c>
      <c r="Y765" s="159">
        <v>36</v>
      </c>
      <c r="Z765" s="159">
        <v>69</v>
      </c>
      <c r="AA765" s="159">
        <v>55</v>
      </c>
      <c r="AB765" s="159">
        <v>90</v>
      </c>
      <c r="AC765" s="159">
        <v>70</v>
      </c>
      <c r="AD765" s="157">
        <v>20.85</v>
      </c>
    </row>
    <row r="766" spans="1:30" s="154" customFormat="1" ht="11.35">
      <c r="A766" s="152">
        <v>753</v>
      </c>
      <c r="B766" s="152">
        <v>12</v>
      </c>
      <c r="C766" s="152">
        <v>108</v>
      </c>
      <c r="D766" s="153">
        <v>0.67500000000000004</v>
      </c>
      <c r="E766" s="153">
        <v>2.0452429850569169</v>
      </c>
      <c r="F766" s="155">
        <v>1070.8560000000002</v>
      </c>
      <c r="G766" s="155">
        <v>4531.803100000001</v>
      </c>
      <c r="H766" s="155">
        <v>28.323769375000005</v>
      </c>
      <c r="I766" s="155">
        <v>126.88546169297136</v>
      </c>
      <c r="J766" s="155">
        <v>1600</v>
      </c>
      <c r="K766" s="155">
        <v>199950</v>
      </c>
      <c r="L766" s="155">
        <v>1249.6875</v>
      </c>
      <c r="M766" s="155">
        <v>286.18598402582575</v>
      </c>
      <c r="N766" s="156">
        <v>18</v>
      </c>
      <c r="O766" s="156">
        <v>486</v>
      </c>
      <c r="P766" s="156">
        <v>3.0375000000000001</v>
      </c>
      <c r="Q766" s="156">
        <v>4.4888225963928221</v>
      </c>
      <c r="R766" s="158">
        <v>0.6029411764705882</v>
      </c>
      <c r="S766" s="158">
        <v>24</v>
      </c>
      <c r="T766" s="158">
        <v>567</v>
      </c>
      <c r="U766" s="158">
        <v>3.5437500000000002</v>
      </c>
      <c r="V766" s="158">
        <v>5.0455122035553952</v>
      </c>
      <c r="W766" s="158">
        <v>0.53676470588235292</v>
      </c>
      <c r="X766" s="158">
        <v>1.1397058823529411</v>
      </c>
      <c r="Y766" s="159">
        <v>39</v>
      </c>
      <c r="Z766" s="159">
        <v>67</v>
      </c>
      <c r="AA766" s="159">
        <v>54</v>
      </c>
      <c r="AB766" s="159">
        <v>76</v>
      </c>
      <c r="AC766" s="159">
        <v>84</v>
      </c>
      <c r="AD766" s="157">
        <v>20.399999999999999</v>
      </c>
    </row>
    <row r="767" spans="1:30" s="154" customFormat="1" ht="11.35">
      <c r="A767" s="152">
        <v>754</v>
      </c>
      <c r="B767" s="152">
        <v>6</v>
      </c>
      <c r="C767" s="152">
        <v>33</v>
      </c>
      <c r="D767" s="153">
        <v>0.20624999999999999</v>
      </c>
      <c r="E767" s="153">
        <v>0.95888348988279659</v>
      </c>
      <c r="F767" s="155">
        <v>267.71400000000006</v>
      </c>
      <c r="G767" s="155">
        <v>520.55500000000006</v>
      </c>
      <c r="H767" s="155">
        <v>3.2534687500000006</v>
      </c>
      <c r="I767" s="155">
        <v>22.885562838935524</v>
      </c>
      <c r="J767" s="155">
        <v>1600</v>
      </c>
      <c r="K767" s="155">
        <v>205050</v>
      </c>
      <c r="L767" s="155">
        <v>1281.5625</v>
      </c>
      <c r="M767" s="155">
        <v>272.05379341121852</v>
      </c>
      <c r="N767" s="156">
        <v>15</v>
      </c>
      <c r="O767" s="156">
        <v>516</v>
      </c>
      <c r="P767" s="156">
        <v>3.2250000000000001</v>
      </c>
      <c r="Q767" s="156">
        <v>4.6688449543272661</v>
      </c>
      <c r="R767" s="158">
        <v>0.58454106280193241</v>
      </c>
      <c r="S767" s="158">
        <v>18</v>
      </c>
      <c r="T767" s="158">
        <v>576</v>
      </c>
      <c r="U767" s="158">
        <v>3.6</v>
      </c>
      <c r="V767" s="158">
        <v>4.7320664439744169</v>
      </c>
      <c r="W767" s="158">
        <v>0.53623188405797106</v>
      </c>
      <c r="X767" s="158">
        <v>1.1207729468599035</v>
      </c>
      <c r="Y767" s="159">
        <v>29</v>
      </c>
      <c r="Z767" s="159">
        <v>73</v>
      </c>
      <c r="AA767" s="159">
        <v>58</v>
      </c>
      <c r="AB767" s="159">
        <v>75</v>
      </c>
      <c r="AC767" s="159">
        <v>85</v>
      </c>
      <c r="AD767" s="157">
        <v>20.7</v>
      </c>
    </row>
    <row r="768" spans="1:30" s="154" customFormat="1" ht="11.35">
      <c r="A768" s="152">
        <v>755</v>
      </c>
      <c r="B768" s="152">
        <v>9</v>
      </c>
      <c r="C768" s="152">
        <v>48</v>
      </c>
      <c r="D768" s="153">
        <v>0.3</v>
      </c>
      <c r="E768" s="153">
        <v>1.2224318478514495</v>
      </c>
      <c r="F768" s="155">
        <v>535.42800000000011</v>
      </c>
      <c r="G768" s="155">
        <v>1348.9811000000002</v>
      </c>
      <c r="H768" s="155">
        <v>8.4311318750000019</v>
      </c>
      <c r="I768" s="155">
        <v>49.660890949678866</v>
      </c>
      <c r="J768" s="155">
        <v>1600</v>
      </c>
      <c r="K768" s="155">
        <v>197800</v>
      </c>
      <c r="L768" s="155">
        <v>1236.25</v>
      </c>
      <c r="M768" s="155">
        <v>269.63462349757543</v>
      </c>
      <c r="N768" s="156">
        <v>15</v>
      </c>
      <c r="O768" s="156">
        <v>453</v>
      </c>
      <c r="P768" s="156">
        <v>2.8312499999999998</v>
      </c>
      <c r="Q768" s="156">
        <v>4.2857403974945774</v>
      </c>
      <c r="R768" s="158">
        <v>0.62249999999999994</v>
      </c>
      <c r="S768" s="158">
        <v>21</v>
      </c>
      <c r="T768" s="158">
        <v>546</v>
      </c>
      <c r="U768" s="158">
        <v>3.4125000000000001</v>
      </c>
      <c r="V768" s="158">
        <v>4.8113956708928844</v>
      </c>
      <c r="W768" s="158">
        <v>0.54500000000000004</v>
      </c>
      <c r="X768" s="158">
        <v>1.1675</v>
      </c>
      <c r="Y768" s="159">
        <v>36</v>
      </c>
      <c r="Z768" s="159">
        <v>78</v>
      </c>
      <c r="AA768" s="159">
        <v>46</v>
      </c>
      <c r="AB768" s="159">
        <v>78</v>
      </c>
      <c r="AC768" s="159">
        <v>82</v>
      </c>
      <c r="AD768" s="157">
        <v>20</v>
      </c>
    </row>
    <row r="769" spans="1:30" s="154" customFormat="1" ht="11.35">
      <c r="A769" s="152">
        <v>756</v>
      </c>
      <c r="B769" s="152">
        <v>6</v>
      </c>
      <c r="C769" s="152">
        <v>72</v>
      </c>
      <c r="D769" s="153">
        <v>0.45</v>
      </c>
      <c r="E769" s="153">
        <v>1.2678908351318423</v>
      </c>
      <c r="F769" s="155">
        <v>535.42800000000011</v>
      </c>
      <c r="G769" s="155">
        <v>1288.0018000000002</v>
      </c>
      <c r="H769" s="155">
        <v>8.0500112500000007</v>
      </c>
      <c r="I769" s="155">
        <v>45.076991430705512</v>
      </c>
      <c r="J769" s="155">
        <v>1600</v>
      </c>
      <c r="K769" s="155">
        <v>199750</v>
      </c>
      <c r="L769" s="155">
        <v>1248.4375</v>
      </c>
      <c r="M769" s="155">
        <v>273.7132201534892</v>
      </c>
      <c r="N769" s="156">
        <v>18</v>
      </c>
      <c r="O769" s="156">
        <v>501</v>
      </c>
      <c r="P769" s="156">
        <v>3.1312500000000001</v>
      </c>
      <c r="Q769" s="156">
        <v>4.7979579972521877</v>
      </c>
      <c r="R769" s="158">
        <v>0.58040201005025127</v>
      </c>
      <c r="S769" s="158">
        <v>18</v>
      </c>
      <c r="T769" s="158">
        <v>525</v>
      </c>
      <c r="U769" s="158">
        <v>3.28125</v>
      </c>
      <c r="V769" s="158">
        <v>4.826775262425449</v>
      </c>
      <c r="W769" s="158">
        <v>0.56030150753768837</v>
      </c>
      <c r="X769" s="158">
        <v>1.1407035175879396</v>
      </c>
      <c r="Y769" s="159">
        <v>35</v>
      </c>
      <c r="Z769" s="159">
        <v>75</v>
      </c>
      <c r="AA769" s="159">
        <v>50</v>
      </c>
      <c r="AB769" s="159">
        <v>87</v>
      </c>
      <c r="AC769" s="159">
        <v>73</v>
      </c>
      <c r="AD769" s="157">
        <v>19.899999999999999</v>
      </c>
    </row>
    <row r="770" spans="1:30" s="154" customFormat="1" ht="11.35">
      <c r="A770" s="152">
        <v>757</v>
      </c>
      <c r="B770" s="152">
        <v>6</v>
      </c>
      <c r="C770" s="152">
        <v>63</v>
      </c>
      <c r="D770" s="153">
        <v>0.39374999999999999</v>
      </c>
      <c r="E770" s="153">
        <v>1.2643982087098506</v>
      </c>
      <c r="F770" s="155">
        <v>535.42800000000011</v>
      </c>
      <c r="G770" s="155">
        <v>1322.2096999999999</v>
      </c>
      <c r="H770" s="155">
        <v>8.2638106249999996</v>
      </c>
      <c r="I770" s="155">
        <v>48.948416654562273</v>
      </c>
      <c r="J770" s="155">
        <v>1600</v>
      </c>
      <c r="K770" s="155">
        <v>201350</v>
      </c>
      <c r="L770" s="155">
        <v>1258.4375</v>
      </c>
      <c r="M770" s="155">
        <v>279.04948023851188</v>
      </c>
      <c r="N770" s="156">
        <v>18</v>
      </c>
      <c r="O770" s="156">
        <v>510</v>
      </c>
      <c r="P770" s="156">
        <v>3.1875</v>
      </c>
      <c r="Q770" s="156">
        <v>4.5601328183239049</v>
      </c>
      <c r="R770" s="158">
        <v>0.58333333333333326</v>
      </c>
      <c r="S770" s="158">
        <v>18</v>
      </c>
      <c r="T770" s="158">
        <v>534</v>
      </c>
      <c r="U770" s="158">
        <v>3.3374999999999999</v>
      </c>
      <c r="V770" s="158">
        <v>4.7818939170544406</v>
      </c>
      <c r="W770" s="158">
        <v>0.56372549019607843</v>
      </c>
      <c r="X770" s="158">
        <v>1.1470588235294117</v>
      </c>
      <c r="Y770" s="159">
        <v>35</v>
      </c>
      <c r="Z770" s="159">
        <v>71</v>
      </c>
      <c r="AA770" s="159">
        <v>54</v>
      </c>
      <c r="AB770" s="159">
        <v>78</v>
      </c>
      <c r="AC770" s="159">
        <v>82</v>
      </c>
      <c r="AD770" s="157">
        <v>20.399999999999999</v>
      </c>
    </row>
    <row r="771" spans="1:30" s="154" customFormat="1" ht="11.35">
      <c r="A771" s="152">
        <v>758</v>
      </c>
      <c r="B771" s="152">
        <v>9</v>
      </c>
      <c r="C771" s="152">
        <v>54</v>
      </c>
      <c r="D771" s="153">
        <v>0.33750000000000002</v>
      </c>
      <c r="E771" s="153">
        <v>1.2583682156021487</v>
      </c>
      <c r="F771" s="155">
        <v>267.71400000000006</v>
      </c>
      <c r="G771" s="155">
        <v>916.1768000000003</v>
      </c>
      <c r="H771" s="155">
        <v>5.7261050000000022</v>
      </c>
      <c r="I771" s="155">
        <v>28.389698224230354</v>
      </c>
      <c r="J771" s="155">
        <v>1600</v>
      </c>
      <c r="K771" s="155">
        <v>196350</v>
      </c>
      <c r="L771" s="155">
        <v>1227.1875</v>
      </c>
      <c r="M771" s="155">
        <v>273.10507083718005</v>
      </c>
      <c r="N771" s="156">
        <v>15</v>
      </c>
      <c r="O771" s="156">
        <v>468</v>
      </c>
      <c r="P771" s="156">
        <v>2.9249999999999998</v>
      </c>
      <c r="Q771" s="156">
        <v>4.3991851732655274</v>
      </c>
      <c r="R771" s="158">
        <v>0.60705289672544083</v>
      </c>
      <c r="S771" s="158">
        <v>18</v>
      </c>
      <c r="T771" s="158">
        <v>549</v>
      </c>
      <c r="U771" s="158">
        <v>3.4312499999999999</v>
      </c>
      <c r="V771" s="158">
        <v>4.8156216903065534</v>
      </c>
      <c r="W771" s="158">
        <v>0.53904282115869018</v>
      </c>
      <c r="X771" s="158">
        <v>1.1460957178841311</v>
      </c>
      <c r="Y771" s="159">
        <v>39</v>
      </c>
      <c r="Z771" s="159">
        <v>76</v>
      </c>
      <c r="AA771" s="159">
        <v>45</v>
      </c>
      <c r="AB771" s="159">
        <v>72</v>
      </c>
      <c r="AC771" s="159">
        <v>88</v>
      </c>
      <c r="AD771" s="157">
        <v>19.850000000000001</v>
      </c>
    </row>
    <row r="772" spans="1:30" s="154" customFormat="1" ht="11.35">
      <c r="A772" s="152">
        <v>759</v>
      </c>
      <c r="B772" s="152">
        <v>9</v>
      </c>
      <c r="C772" s="152">
        <v>96</v>
      </c>
      <c r="D772" s="153">
        <v>0.6</v>
      </c>
      <c r="E772" s="153">
        <v>1.6755736837905162</v>
      </c>
      <c r="F772" s="155">
        <v>803.14200000000017</v>
      </c>
      <c r="G772" s="155">
        <v>3349.3996000000002</v>
      </c>
      <c r="H772" s="155">
        <v>20.933747500000003</v>
      </c>
      <c r="I772" s="155">
        <v>94.027766228806669</v>
      </c>
      <c r="J772" s="155">
        <v>1600</v>
      </c>
      <c r="K772" s="155">
        <v>200550</v>
      </c>
      <c r="L772" s="155">
        <v>1253.4375</v>
      </c>
      <c r="M772" s="155">
        <v>276.43973463811682</v>
      </c>
      <c r="N772" s="156">
        <v>18</v>
      </c>
      <c r="O772" s="156">
        <v>447</v>
      </c>
      <c r="P772" s="156">
        <v>2.7937500000000002</v>
      </c>
      <c r="Q772" s="156">
        <v>4.540657524491027</v>
      </c>
      <c r="R772" s="158">
        <v>0.61892583120204614</v>
      </c>
      <c r="S772" s="158">
        <v>18</v>
      </c>
      <c r="T772" s="158">
        <v>531</v>
      </c>
      <c r="U772" s="158">
        <v>3.3187500000000001</v>
      </c>
      <c r="V772" s="158">
        <v>4.8478379736608286</v>
      </c>
      <c r="W772" s="158">
        <v>0.54731457800511507</v>
      </c>
      <c r="X772" s="158">
        <v>1.1662404092071612</v>
      </c>
      <c r="Y772" s="159">
        <v>35</v>
      </c>
      <c r="Z772" s="159">
        <v>73</v>
      </c>
      <c r="AA772" s="159">
        <v>52</v>
      </c>
      <c r="AB772" s="159">
        <v>79</v>
      </c>
      <c r="AC772" s="159">
        <v>81</v>
      </c>
      <c r="AD772" s="157">
        <v>19.55</v>
      </c>
    </row>
    <row r="773" spans="1:30" s="154" customFormat="1" ht="11.35">
      <c r="A773" s="152">
        <v>760</v>
      </c>
      <c r="B773" s="152">
        <v>9</v>
      </c>
      <c r="C773" s="152">
        <v>57</v>
      </c>
      <c r="D773" s="153">
        <v>0.35625000000000001</v>
      </c>
      <c r="E773" s="153">
        <v>1.3614036180797946</v>
      </c>
      <c r="F773" s="155">
        <v>535.42800000000011</v>
      </c>
      <c r="G773" s="155">
        <v>1512.5841000000005</v>
      </c>
      <c r="H773" s="155">
        <v>9.4536506250000034</v>
      </c>
      <c r="I773" s="155">
        <v>53.101428807052272</v>
      </c>
      <c r="J773" s="155">
        <v>1600</v>
      </c>
      <c r="K773" s="155">
        <v>206450</v>
      </c>
      <c r="L773" s="155">
        <v>1290.3125</v>
      </c>
      <c r="M773" s="155">
        <v>263.4732258186217</v>
      </c>
      <c r="N773" s="156">
        <v>15</v>
      </c>
      <c r="O773" s="156">
        <v>543</v>
      </c>
      <c r="P773" s="156">
        <v>3.3937499999999998</v>
      </c>
      <c r="Q773" s="156">
        <v>4.5779027290044523</v>
      </c>
      <c r="R773" s="158">
        <v>0.56385542168674696</v>
      </c>
      <c r="S773" s="158">
        <v>18</v>
      </c>
      <c r="T773" s="158">
        <v>552</v>
      </c>
      <c r="U773" s="158">
        <v>3.45</v>
      </c>
      <c r="V773" s="158">
        <v>4.9928250406751138</v>
      </c>
      <c r="W773" s="158">
        <v>0.55662650602409647</v>
      </c>
      <c r="X773" s="158">
        <v>1.1204819277108435</v>
      </c>
      <c r="Y773" s="159">
        <v>25</v>
      </c>
      <c r="Z773" s="159">
        <v>77</v>
      </c>
      <c r="AA773" s="159">
        <v>58</v>
      </c>
      <c r="AB773" s="159">
        <v>83</v>
      </c>
      <c r="AC773" s="159">
        <v>77</v>
      </c>
      <c r="AD773" s="157">
        <v>20.75</v>
      </c>
    </row>
    <row r="774" spans="1:30" s="154" customFormat="1" ht="11.35">
      <c r="A774" s="152">
        <v>761</v>
      </c>
      <c r="B774" s="152">
        <v>6</v>
      </c>
      <c r="C774" s="152">
        <v>9</v>
      </c>
      <c r="D774" s="153">
        <v>5.6250000000000001E-2</v>
      </c>
      <c r="E774" s="153">
        <v>0.52899423972324811</v>
      </c>
      <c r="F774" s="155">
        <v>267.71400000000006</v>
      </c>
      <c r="G774" s="155">
        <v>315.30760000000009</v>
      </c>
      <c r="H774" s="155">
        <v>1.9706725000000005</v>
      </c>
      <c r="I774" s="155">
        <v>21.473190618761791</v>
      </c>
      <c r="J774" s="155">
        <v>1600</v>
      </c>
      <c r="K774" s="155">
        <v>204300</v>
      </c>
      <c r="L774" s="155">
        <v>1276.875</v>
      </c>
      <c r="M774" s="155">
        <v>247.62313498769066</v>
      </c>
      <c r="N774" s="156">
        <v>18</v>
      </c>
      <c r="O774" s="156">
        <v>522</v>
      </c>
      <c r="P774" s="156">
        <v>3.2625000000000002</v>
      </c>
      <c r="Q774" s="156">
        <v>4.3531055927793423</v>
      </c>
      <c r="R774" s="158">
        <v>0.58273381294964033</v>
      </c>
      <c r="S774" s="158">
        <v>18</v>
      </c>
      <c r="T774" s="158">
        <v>582</v>
      </c>
      <c r="U774" s="158">
        <v>3.6375000000000002</v>
      </c>
      <c r="V774" s="158">
        <v>4.7866264166770094</v>
      </c>
      <c r="W774" s="158">
        <v>0.53477218225419676</v>
      </c>
      <c r="X774" s="158">
        <v>1.1175059952038371</v>
      </c>
      <c r="Y774" s="159">
        <v>22</v>
      </c>
      <c r="Z774" s="159">
        <v>88</v>
      </c>
      <c r="AA774" s="159">
        <v>50</v>
      </c>
      <c r="AB774" s="159">
        <v>80</v>
      </c>
      <c r="AC774" s="159">
        <v>80</v>
      </c>
      <c r="AD774" s="157">
        <v>20.85</v>
      </c>
    </row>
    <row r="775" spans="1:30" s="154" customFormat="1" ht="11.35">
      <c r="A775" s="152">
        <v>762</v>
      </c>
      <c r="B775" s="152">
        <v>12</v>
      </c>
      <c r="C775" s="152">
        <v>96</v>
      </c>
      <c r="D775" s="153">
        <v>0.6</v>
      </c>
      <c r="E775" s="153">
        <v>1.8056515052718689</v>
      </c>
      <c r="F775" s="155">
        <v>267.71400000000006</v>
      </c>
      <c r="G775" s="155">
        <v>1511.0968000000003</v>
      </c>
      <c r="H775" s="155">
        <v>9.4443550000000016</v>
      </c>
      <c r="I775" s="155">
        <v>39.005521571422648</v>
      </c>
      <c r="J775" s="155">
        <v>1600</v>
      </c>
      <c r="K775" s="155">
        <v>205700</v>
      </c>
      <c r="L775" s="155">
        <v>1285.625</v>
      </c>
      <c r="M775" s="155">
        <v>288.47830543110604</v>
      </c>
      <c r="N775" s="156">
        <v>15</v>
      </c>
      <c r="O775" s="156">
        <v>447</v>
      </c>
      <c r="P775" s="156">
        <v>2.7937500000000002</v>
      </c>
      <c r="Q775" s="156">
        <v>4.3885168552347213</v>
      </c>
      <c r="R775" s="158">
        <v>0.61989795918367352</v>
      </c>
      <c r="S775" s="158">
        <v>18</v>
      </c>
      <c r="T775" s="158">
        <v>483</v>
      </c>
      <c r="U775" s="158">
        <v>3.0187499999999998</v>
      </c>
      <c r="V775" s="158">
        <v>4.3804480902868956</v>
      </c>
      <c r="W775" s="158">
        <v>0.5892857142857143</v>
      </c>
      <c r="X775" s="158">
        <v>1.2091836734693877</v>
      </c>
      <c r="Y775" s="159">
        <v>34</v>
      </c>
      <c r="Z775" s="159">
        <v>62</v>
      </c>
      <c r="AA775" s="159">
        <v>64</v>
      </c>
      <c r="AB775" s="159">
        <v>69</v>
      </c>
      <c r="AC775" s="159">
        <v>91</v>
      </c>
      <c r="AD775" s="157">
        <v>19.600000000000001</v>
      </c>
    </row>
    <row r="776" spans="1:30" s="154" customFormat="1" ht="11.35">
      <c r="A776" s="152">
        <v>763</v>
      </c>
      <c r="B776" s="152">
        <v>9</v>
      </c>
      <c r="C776" s="152">
        <v>69</v>
      </c>
      <c r="D776" s="153">
        <v>0.43125000000000002</v>
      </c>
      <c r="E776" s="153">
        <v>1.5362368257875021</v>
      </c>
      <c r="F776" s="155">
        <v>535.42800000000011</v>
      </c>
      <c r="G776" s="155">
        <v>1399.5493000000004</v>
      </c>
      <c r="H776" s="155">
        <v>8.7471831250000029</v>
      </c>
      <c r="I776" s="155">
        <v>50.072027273966135</v>
      </c>
      <c r="J776" s="155">
        <v>1600</v>
      </c>
      <c r="K776" s="155">
        <v>204500</v>
      </c>
      <c r="L776" s="155">
        <v>1278.125</v>
      </c>
      <c r="M776" s="155">
        <v>285.37118606558369</v>
      </c>
      <c r="N776" s="156">
        <v>18</v>
      </c>
      <c r="O776" s="156">
        <v>501</v>
      </c>
      <c r="P776" s="156">
        <v>3.1312500000000001</v>
      </c>
      <c r="Q776" s="156">
        <v>4.3002440694225452</v>
      </c>
      <c r="R776" s="158">
        <v>0.59068627450980393</v>
      </c>
      <c r="S776" s="158">
        <v>18</v>
      </c>
      <c r="T776" s="158">
        <v>552</v>
      </c>
      <c r="U776" s="158">
        <v>3.45</v>
      </c>
      <c r="V776" s="158">
        <v>4.8315004115093583</v>
      </c>
      <c r="W776" s="158">
        <v>0.5490196078431373</v>
      </c>
      <c r="X776" s="158">
        <v>1.1397058823529411</v>
      </c>
      <c r="Y776" s="159">
        <v>34</v>
      </c>
      <c r="Z776" s="159">
        <v>65</v>
      </c>
      <c r="AA776" s="159">
        <v>61</v>
      </c>
      <c r="AB776" s="159">
        <v>72</v>
      </c>
      <c r="AC776" s="159">
        <v>88</v>
      </c>
      <c r="AD776" s="157">
        <v>20.399999999999999</v>
      </c>
    </row>
    <row r="777" spans="1:30" s="154" customFormat="1" ht="11.35">
      <c r="A777" s="152">
        <v>764</v>
      </c>
      <c r="B777" s="152">
        <v>12</v>
      </c>
      <c r="C777" s="152">
        <v>81</v>
      </c>
      <c r="D777" s="153">
        <v>0.50624999999999998</v>
      </c>
      <c r="E777" s="153">
        <v>1.8188284120424418</v>
      </c>
      <c r="F777" s="155">
        <v>535.42800000000011</v>
      </c>
      <c r="G777" s="155">
        <v>1203.2257000000004</v>
      </c>
      <c r="H777" s="155">
        <v>7.5201606250000026</v>
      </c>
      <c r="I777" s="155">
        <v>46.658728007625456</v>
      </c>
      <c r="J777" s="155">
        <v>1600</v>
      </c>
      <c r="K777" s="155">
        <v>200300</v>
      </c>
      <c r="L777" s="155">
        <v>1251.875</v>
      </c>
      <c r="M777" s="155">
        <v>284.44404010224144</v>
      </c>
      <c r="N777" s="156">
        <v>15</v>
      </c>
      <c r="O777" s="156">
        <v>495</v>
      </c>
      <c r="P777" s="156">
        <v>3.09375</v>
      </c>
      <c r="Q777" s="156">
        <v>4.6672913440844939</v>
      </c>
      <c r="R777" s="158">
        <v>0.59359605911330049</v>
      </c>
      <c r="S777" s="158">
        <v>24</v>
      </c>
      <c r="T777" s="158">
        <v>534</v>
      </c>
      <c r="U777" s="158">
        <v>3.3374999999999999</v>
      </c>
      <c r="V777" s="158">
        <v>5.024327609195911</v>
      </c>
      <c r="W777" s="158">
        <v>0.56157635467980294</v>
      </c>
      <c r="X777" s="158">
        <v>1.1551724137931034</v>
      </c>
      <c r="Y777" s="159">
        <v>38</v>
      </c>
      <c r="Z777" s="159">
        <v>68</v>
      </c>
      <c r="AA777" s="159">
        <v>54</v>
      </c>
      <c r="AB777" s="159">
        <v>73</v>
      </c>
      <c r="AC777" s="159">
        <v>87</v>
      </c>
      <c r="AD777" s="157">
        <v>20.3</v>
      </c>
    </row>
    <row r="778" spans="1:30" s="154" customFormat="1" ht="11.35">
      <c r="A778" s="152">
        <v>765</v>
      </c>
      <c r="B778" s="152">
        <v>6</v>
      </c>
      <c r="C778" s="152">
        <v>21</v>
      </c>
      <c r="D778" s="153">
        <v>0.13125000000000001</v>
      </c>
      <c r="E778" s="153">
        <v>0.70149772387640263</v>
      </c>
      <c r="F778" s="155">
        <v>535.42800000000011</v>
      </c>
      <c r="G778" s="155">
        <v>939.97360000000026</v>
      </c>
      <c r="H778" s="155">
        <v>5.8748350000000018</v>
      </c>
      <c r="I778" s="155">
        <v>47.447158617442049</v>
      </c>
      <c r="J778" s="155">
        <v>1600</v>
      </c>
      <c r="K778" s="155">
        <v>202000</v>
      </c>
      <c r="L778" s="155">
        <v>1262.5</v>
      </c>
      <c r="M778" s="155">
        <v>272.13343009190345</v>
      </c>
      <c r="N778" s="156">
        <v>18</v>
      </c>
      <c r="O778" s="156">
        <v>513</v>
      </c>
      <c r="P778" s="156">
        <v>3.2062499999999998</v>
      </c>
      <c r="Q778" s="156">
        <v>4.6393136488143876</v>
      </c>
      <c r="R778" s="158">
        <v>0.58894230769230771</v>
      </c>
      <c r="S778" s="158">
        <v>18</v>
      </c>
      <c r="T778" s="158">
        <v>585</v>
      </c>
      <c r="U778" s="158">
        <v>3.65625</v>
      </c>
      <c r="V778" s="158">
        <v>4.8836099584646488</v>
      </c>
      <c r="W778" s="158">
        <v>0.53125</v>
      </c>
      <c r="X778" s="158">
        <v>1.1201923076923077</v>
      </c>
      <c r="Y778" s="159">
        <v>32</v>
      </c>
      <c r="Z778" s="159">
        <v>75</v>
      </c>
      <c r="AA778" s="159">
        <v>53</v>
      </c>
      <c r="AB778" s="159">
        <v>88</v>
      </c>
      <c r="AC778" s="159">
        <v>72</v>
      </c>
      <c r="AD778" s="157">
        <v>20.8</v>
      </c>
    </row>
    <row r="779" spans="1:30" s="154" customFormat="1" ht="11.35">
      <c r="A779" s="152">
        <v>766</v>
      </c>
      <c r="B779" s="152">
        <v>9</v>
      </c>
      <c r="C779" s="152">
        <v>72</v>
      </c>
      <c r="D779" s="153">
        <v>0.45</v>
      </c>
      <c r="E779" s="153">
        <v>1.4354014624802938</v>
      </c>
      <c r="F779" s="155">
        <v>535.42800000000011</v>
      </c>
      <c r="G779" s="155">
        <v>3057.888800000002</v>
      </c>
      <c r="H779" s="155">
        <v>19.111805000000011</v>
      </c>
      <c r="I779" s="155">
        <v>76.160304542643161</v>
      </c>
      <c r="J779" s="155">
        <v>1600</v>
      </c>
      <c r="K779" s="155">
        <v>210500</v>
      </c>
      <c r="L779" s="155">
        <v>1315.625</v>
      </c>
      <c r="M779" s="155">
        <v>275.70307494583949</v>
      </c>
      <c r="N779" s="156">
        <v>18</v>
      </c>
      <c r="O779" s="156">
        <v>468</v>
      </c>
      <c r="P779" s="156">
        <v>2.9249999999999998</v>
      </c>
      <c r="Q779" s="156">
        <v>4.3343733633398713</v>
      </c>
      <c r="R779" s="158">
        <v>0.61764705882352933</v>
      </c>
      <c r="S779" s="158">
        <v>18</v>
      </c>
      <c r="T779" s="158">
        <v>516</v>
      </c>
      <c r="U779" s="158">
        <v>3.2250000000000001</v>
      </c>
      <c r="V779" s="158">
        <v>4.9053301775663778</v>
      </c>
      <c r="W779" s="158">
        <v>0.57843137254901955</v>
      </c>
      <c r="X779" s="158">
        <v>1.1960784313725488</v>
      </c>
      <c r="Y779" s="159">
        <v>26</v>
      </c>
      <c r="Z779" s="159">
        <v>65</v>
      </c>
      <c r="AA779" s="159">
        <v>69</v>
      </c>
      <c r="AB779" s="159">
        <v>72</v>
      </c>
      <c r="AC779" s="159">
        <v>88</v>
      </c>
      <c r="AD779" s="157">
        <v>20.399999999999999</v>
      </c>
    </row>
    <row r="780" spans="1:30" s="154" customFormat="1" ht="11.35">
      <c r="A780" s="152">
        <v>767</v>
      </c>
      <c r="B780" s="152">
        <v>6</v>
      </c>
      <c r="C780" s="152">
        <v>27</v>
      </c>
      <c r="D780" s="153">
        <v>0.16875000000000001</v>
      </c>
      <c r="E780" s="153">
        <v>0.7707047742531532</v>
      </c>
      <c r="F780" s="155">
        <v>267.71400000000006</v>
      </c>
      <c r="G780" s="155">
        <v>507.16930000000002</v>
      </c>
      <c r="H780" s="155">
        <v>3.1698081250000003</v>
      </c>
      <c r="I780" s="155">
        <v>22.883091176229211</v>
      </c>
      <c r="J780" s="155">
        <v>1600</v>
      </c>
      <c r="K780" s="155">
        <v>207550</v>
      </c>
      <c r="L780" s="155">
        <v>1297.1875</v>
      </c>
      <c r="M780" s="155">
        <v>284.24272530144452</v>
      </c>
      <c r="N780" s="156">
        <v>18</v>
      </c>
      <c r="O780" s="156">
        <v>564</v>
      </c>
      <c r="P780" s="156">
        <v>3.5249999999999999</v>
      </c>
      <c r="Q780" s="156">
        <v>5.0866083892570675</v>
      </c>
      <c r="R780" s="158">
        <v>0.55450236966824651</v>
      </c>
      <c r="S780" s="158">
        <v>18</v>
      </c>
      <c r="T780" s="158">
        <v>561</v>
      </c>
      <c r="U780" s="158">
        <v>3.5062500000000001</v>
      </c>
      <c r="V780" s="158">
        <v>5.2257187823736579</v>
      </c>
      <c r="W780" s="158">
        <v>0.55687203791469198</v>
      </c>
      <c r="X780" s="158">
        <v>1.1113744075829386</v>
      </c>
      <c r="Y780" s="159">
        <v>31</v>
      </c>
      <c r="Z780" s="159">
        <v>63</v>
      </c>
      <c r="AA780" s="159">
        <v>66</v>
      </c>
      <c r="AB780" s="159">
        <v>74</v>
      </c>
      <c r="AC780" s="159">
        <v>86</v>
      </c>
      <c r="AD780" s="157">
        <v>21.1</v>
      </c>
    </row>
    <row r="781" spans="1:30" s="154" customFormat="1" ht="11.35">
      <c r="A781" s="152">
        <v>768</v>
      </c>
      <c r="B781" s="152">
        <v>3</v>
      </c>
      <c r="C781" s="152">
        <v>33</v>
      </c>
      <c r="D781" s="153">
        <v>0.20624999999999999</v>
      </c>
      <c r="E781" s="153">
        <v>0.76146891312802611</v>
      </c>
      <c r="F781" s="155">
        <v>267.71400000000006</v>
      </c>
      <c r="G781" s="155">
        <v>713.90400000000011</v>
      </c>
      <c r="H781" s="155">
        <v>4.4619000000000009</v>
      </c>
      <c r="I781" s="155">
        <v>23.922746895536992</v>
      </c>
      <c r="J781" s="155">
        <v>1600</v>
      </c>
      <c r="K781" s="155">
        <v>204600</v>
      </c>
      <c r="L781" s="155">
        <v>1278.75</v>
      </c>
      <c r="M781" s="155">
        <v>267.73860809407176</v>
      </c>
      <c r="N781" s="156">
        <v>18</v>
      </c>
      <c r="O781" s="156">
        <v>522</v>
      </c>
      <c r="P781" s="156">
        <v>3.2625000000000002</v>
      </c>
      <c r="Q781" s="156">
        <v>4.8453926764173865</v>
      </c>
      <c r="R781" s="158">
        <v>0.59534883720930232</v>
      </c>
      <c r="S781" s="158">
        <v>21</v>
      </c>
      <c r="T781" s="158">
        <v>621</v>
      </c>
      <c r="U781" s="158">
        <v>3.8812500000000001</v>
      </c>
      <c r="V781" s="158">
        <v>5.1534587213300576</v>
      </c>
      <c r="W781" s="158">
        <v>0.51860465116279075</v>
      </c>
      <c r="X781" s="158">
        <v>1.113953488372093</v>
      </c>
      <c r="Y781" s="159">
        <v>28</v>
      </c>
      <c r="Z781" s="159">
        <v>76</v>
      </c>
      <c r="AA781" s="159">
        <v>56</v>
      </c>
      <c r="AB781" s="159">
        <v>78</v>
      </c>
      <c r="AC781" s="159">
        <v>82</v>
      </c>
      <c r="AD781" s="157">
        <v>21.5</v>
      </c>
    </row>
    <row r="782" spans="1:30" s="154" customFormat="1" ht="11.35">
      <c r="A782" s="152">
        <v>769</v>
      </c>
      <c r="B782" s="152">
        <v>9</v>
      </c>
      <c r="C782" s="152">
        <v>51</v>
      </c>
      <c r="D782" s="153">
        <v>0.31874999999999998</v>
      </c>
      <c r="E782" s="153">
        <v>1.2854868397203993</v>
      </c>
      <c r="F782" s="155">
        <v>196.32360000000006</v>
      </c>
      <c r="G782" s="155">
        <v>758.52300000000014</v>
      </c>
      <c r="H782" s="155">
        <v>4.7407687500000009</v>
      </c>
      <c r="I782" s="155">
        <v>21.731850965187146</v>
      </c>
      <c r="J782" s="155">
        <v>1600</v>
      </c>
      <c r="K782" s="155">
        <v>201000</v>
      </c>
      <c r="L782" s="155">
        <v>1256.25</v>
      </c>
      <c r="M782" s="155">
        <v>280.87632408937969</v>
      </c>
      <c r="N782" s="156">
        <v>18</v>
      </c>
      <c r="O782" s="156">
        <v>480</v>
      </c>
      <c r="P782" s="156">
        <v>3</v>
      </c>
      <c r="Q782" s="156">
        <v>4.3480639803662609</v>
      </c>
      <c r="R782" s="158">
        <v>0.60687960687960696</v>
      </c>
      <c r="S782" s="158">
        <v>21</v>
      </c>
      <c r="T782" s="158">
        <v>534</v>
      </c>
      <c r="U782" s="158">
        <v>3.3374999999999999</v>
      </c>
      <c r="V782" s="158">
        <v>4.852396801270598</v>
      </c>
      <c r="W782" s="158">
        <v>0.5626535626535627</v>
      </c>
      <c r="X782" s="158">
        <v>1.1695331695331697</v>
      </c>
      <c r="Y782" s="159">
        <v>36</v>
      </c>
      <c r="Z782" s="159">
        <v>70</v>
      </c>
      <c r="AA782" s="159">
        <v>54</v>
      </c>
      <c r="AB782" s="159">
        <v>80</v>
      </c>
      <c r="AC782" s="159">
        <v>80</v>
      </c>
      <c r="AD782" s="157">
        <v>20.350000000000001</v>
      </c>
    </row>
    <row r="783" spans="1:30" s="154" customFormat="1" ht="11.35">
      <c r="A783" s="152">
        <v>770</v>
      </c>
      <c r="B783" s="152">
        <v>9</v>
      </c>
      <c r="C783" s="152">
        <v>45</v>
      </c>
      <c r="D783" s="153">
        <v>0.28125</v>
      </c>
      <c r="E783" s="153">
        <v>1.1556363108776342</v>
      </c>
      <c r="F783" s="155">
        <v>803.14200000000017</v>
      </c>
      <c r="G783" s="155">
        <v>1841.2774000000004</v>
      </c>
      <c r="H783" s="155">
        <v>11.507983750000003</v>
      </c>
      <c r="I783" s="155">
        <v>73.238179321900859</v>
      </c>
      <c r="J783" s="155">
        <v>1600</v>
      </c>
      <c r="K783" s="155">
        <v>208300</v>
      </c>
      <c r="L783" s="155">
        <v>1301.875</v>
      </c>
      <c r="M783" s="155">
        <v>283.00318352766362</v>
      </c>
      <c r="N783" s="156">
        <v>18</v>
      </c>
      <c r="O783" s="156">
        <v>444</v>
      </c>
      <c r="P783" s="156">
        <v>2.7749999999999999</v>
      </c>
      <c r="Q783" s="156">
        <v>4.1146310501970023</v>
      </c>
      <c r="R783" s="158">
        <v>0.62720403022670024</v>
      </c>
      <c r="S783" s="158">
        <v>18</v>
      </c>
      <c r="T783" s="158">
        <v>489</v>
      </c>
      <c r="U783" s="158">
        <v>3.0562499999999999</v>
      </c>
      <c r="V783" s="158">
        <v>4.6557557196178925</v>
      </c>
      <c r="W783" s="158">
        <v>0.58942065491183881</v>
      </c>
      <c r="X783" s="158">
        <v>1.2166246851385392</v>
      </c>
      <c r="Y783" s="159">
        <v>30</v>
      </c>
      <c r="Z783" s="159">
        <v>63</v>
      </c>
      <c r="AA783" s="159">
        <v>67</v>
      </c>
      <c r="AB783" s="159">
        <v>79</v>
      </c>
      <c r="AC783" s="159">
        <v>81</v>
      </c>
      <c r="AD783" s="157">
        <v>19.850000000000001</v>
      </c>
    </row>
    <row r="784" spans="1:30" s="154" customFormat="1" ht="11.35">
      <c r="A784" s="152">
        <v>771</v>
      </c>
      <c r="B784" s="152">
        <v>15</v>
      </c>
      <c r="C784" s="152">
        <v>204</v>
      </c>
      <c r="D784" s="153">
        <v>1.2749999999999999</v>
      </c>
      <c r="E784" s="153">
        <v>2.9629791229468472</v>
      </c>
      <c r="F784" s="155">
        <v>1070.8560000000002</v>
      </c>
      <c r="G784" s="155">
        <v>5659.1765000000005</v>
      </c>
      <c r="H784" s="155">
        <v>35.369853125000006</v>
      </c>
      <c r="I784" s="155">
        <v>118.35957473704953</v>
      </c>
      <c r="J784" s="155">
        <v>1600</v>
      </c>
      <c r="K784" s="155">
        <v>203150</v>
      </c>
      <c r="L784" s="155">
        <v>1269.6875</v>
      </c>
      <c r="M784" s="155">
        <v>295.88885784187374</v>
      </c>
      <c r="N784" s="156">
        <v>18</v>
      </c>
      <c r="O784" s="156">
        <v>369</v>
      </c>
      <c r="P784" s="156">
        <v>2.3062499999999999</v>
      </c>
      <c r="Q784" s="156">
        <v>4.2322464929820063</v>
      </c>
      <c r="R784" s="158">
        <v>0.6728723404255319</v>
      </c>
      <c r="S784" s="158">
        <v>21</v>
      </c>
      <c r="T784" s="158">
        <v>444</v>
      </c>
      <c r="U784" s="158">
        <v>2.7749999999999999</v>
      </c>
      <c r="V784" s="158">
        <v>4.4706590624683278</v>
      </c>
      <c r="W784" s="158">
        <v>0.6063829787234043</v>
      </c>
      <c r="X784" s="158">
        <v>1.2792553191489362</v>
      </c>
      <c r="Y784" s="159">
        <v>39</v>
      </c>
      <c r="Z784" s="159">
        <v>59</v>
      </c>
      <c r="AA784" s="159">
        <v>62</v>
      </c>
      <c r="AB784" s="159">
        <v>73</v>
      </c>
      <c r="AC784" s="159">
        <v>87</v>
      </c>
      <c r="AD784" s="157">
        <v>18.8</v>
      </c>
    </row>
    <row r="785" spans="1:30" s="154" customFormat="1" ht="11.35">
      <c r="A785" s="152">
        <v>772</v>
      </c>
      <c r="B785" s="152">
        <v>9</v>
      </c>
      <c r="C785" s="152">
        <v>66</v>
      </c>
      <c r="D785" s="153">
        <v>0.41249999999999998</v>
      </c>
      <c r="E785" s="153">
        <v>1.4466943451544583</v>
      </c>
      <c r="F785" s="155">
        <v>535.42800000000011</v>
      </c>
      <c r="G785" s="155">
        <v>1111.0131000000001</v>
      </c>
      <c r="H785" s="155">
        <v>6.9438318750000008</v>
      </c>
      <c r="I785" s="155">
        <v>44.820816963746402</v>
      </c>
      <c r="J785" s="155">
        <v>1600</v>
      </c>
      <c r="K785" s="155">
        <v>201750</v>
      </c>
      <c r="L785" s="155">
        <v>1260.9375</v>
      </c>
      <c r="M785" s="155">
        <v>280.31158960012863</v>
      </c>
      <c r="N785" s="156">
        <v>18</v>
      </c>
      <c r="O785" s="156">
        <v>456</v>
      </c>
      <c r="P785" s="156">
        <v>2.85</v>
      </c>
      <c r="Q785" s="156">
        <v>4.8734939618538995</v>
      </c>
      <c r="R785" s="158">
        <v>0.62189054726368165</v>
      </c>
      <c r="S785" s="158">
        <v>15</v>
      </c>
      <c r="T785" s="158">
        <v>540</v>
      </c>
      <c r="U785" s="158">
        <v>3.375</v>
      </c>
      <c r="V785" s="158">
        <v>4.7434164902525691</v>
      </c>
      <c r="W785" s="158">
        <v>0.55223880597014929</v>
      </c>
      <c r="X785" s="158">
        <v>1.1741293532338308</v>
      </c>
      <c r="Y785" s="159">
        <v>35</v>
      </c>
      <c r="Z785" s="159">
        <v>70</v>
      </c>
      <c r="AA785" s="159">
        <v>55</v>
      </c>
      <c r="AB785" s="159">
        <v>86</v>
      </c>
      <c r="AC785" s="159">
        <v>74</v>
      </c>
      <c r="AD785" s="157">
        <v>20.100000000000001</v>
      </c>
    </row>
    <row r="786" spans="1:30" s="154" customFormat="1" ht="11.35">
      <c r="A786" s="152">
        <v>773</v>
      </c>
      <c r="B786" s="152">
        <v>9</v>
      </c>
      <c r="C786" s="152">
        <v>45</v>
      </c>
      <c r="D786" s="153">
        <v>0.28125</v>
      </c>
      <c r="E786" s="153">
        <v>1.1556363108776342</v>
      </c>
      <c r="F786" s="155">
        <v>267.71400000000006</v>
      </c>
      <c r="G786" s="155">
        <v>712.41669999999999</v>
      </c>
      <c r="H786" s="155">
        <v>4.4526043749999999</v>
      </c>
      <c r="I786" s="155">
        <v>25.459566381981734</v>
      </c>
      <c r="J786" s="155">
        <v>1600</v>
      </c>
      <c r="K786" s="155">
        <v>198250</v>
      </c>
      <c r="L786" s="155">
        <v>1239.0625</v>
      </c>
      <c r="M786" s="155">
        <v>274.35870766516251</v>
      </c>
      <c r="N786" s="156">
        <v>18</v>
      </c>
      <c r="O786" s="156">
        <v>510</v>
      </c>
      <c r="P786" s="156">
        <v>3.1875</v>
      </c>
      <c r="Q786" s="156">
        <v>4.8605555238058953</v>
      </c>
      <c r="R786" s="158">
        <v>0.592326139088729</v>
      </c>
      <c r="S786" s="158">
        <v>18</v>
      </c>
      <c r="T786" s="158">
        <v>597</v>
      </c>
      <c r="U786" s="158">
        <v>3.7312500000000002</v>
      </c>
      <c r="V786" s="158">
        <v>5.1109967458264984</v>
      </c>
      <c r="W786" s="158">
        <v>0.52278177458033581</v>
      </c>
      <c r="X786" s="158">
        <v>1.1151079136690649</v>
      </c>
      <c r="Y786" s="159">
        <v>37</v>
      </c>
      <c r="Z786" s="159">
        <v>75</v>
      </c>
      <c r="AA786" s="159">
        <v>48</v>
      </c>
      <c r="AB786" s="159">
        <v>85</v>
      </c>
      <c r="AC786" s="159">
        <v>75</v>
      </c>
      <c r="AD786" s="157">
        <v>20.85</v>
      </c>
    </row>
    <row r="787" spans="1:30" s="154" customFormat="1" ht="11.35">
      <c r="A787" s="152">
        <v>774</v>
      </c>
      <c r="B787" s="152">
        <v>12</v>
      </c>
      <c r="C787" s="152">
        <v>87</v>
      </c>
      <c r="D787" s="153">
        <v>0.54374999999999996</v>
      </c>
      <c r="E787" s="153">
        <v>1.8995096189419074</v>
      </c>
      <c r="F787" s="155">
        <v>1070.8560000000002</v>
      </c>
      <c r="G787" s="155">
        <v>2174.4326000000005</v>
      </c>
      <c r="H787" s="155">
        <v>13.590203750000004</v>
      </c>
      <c r="I787" s="155">
        <v>90.731278368729534</v>
      </c>
      <c r="J787" s="155">
        <v>1600</v>
      </c>
      <c r="K787" s="155">
        <v>200050</v>
      </c>
      <c r="L787" s="155">
        <v>1250.3125</v>
      </c>
      <c r="M787" s="155">
        <v>292.22077867695521</v>
      </c>
      <c r="N787" s="156">
        <v>18</v>
      </c>
      <c r="O787" s="156">
        <v>465</v>
      </c>
      <c r="P787" s="156">
        <v>2.90625</v>
      </c>
      <c r="Q787" s="156">
        <v>4.4308763348055225</v>
      </c>
      <c r="R787" s="158">
        <v>0.61442786069651745</v>
      </c>
      <c r="S787" s="158">
        <v>18</v>
      </c>
      <c r="T787" s="158">
        <v>540</v>
      </c>
      <c r="U787" s="158">
        <v>3.375</v>
      </c>
      <c r="V787" s="158">
        <v>5.0329105574453914</v>
      </c>
      <c r="W787" s="158">
        <v>0.55223880597014929</v>
      </c>
      <c r="X787" s="158">
        <v>1.1666666666666667</v>
      </c>
      <c r="Y787" s="159">
        <v>41</v>
      </c>
      <c r="Z787" s="159">
        <v>63</v>
      </c>
      <c r="AA787" s="159">
        <v>56</v>
      </c>
      <c r="AB787" s="159">
        <v>81</v>
      </c>
      <c r="AC787" s="159">
        <v>79</v>
      </c>
      <c r="AD787" s="157">
        <v>20.100000000000001</v>
      </c>
    </row>
    <row r="788" spans="1:30" s="154" customFormat="1" ht="11.35">
      <c r="A788" s="152">
        <v>775</v>
      </c>
      <c r="B788" s="152">
        <v>6</v>
      </c>
      <c r="C788" s="152">
        <v>66</v>
      </c>
      <c r="D788" s="153">
        <v>0.41249999999999998</v>
      </c>
      <c r="E788" s="153">
        <v>1.2356726073085986</v>
      </c>
      <c r="F788" s="155">
        <v>535.42800000000011</v>
      </c>
      <c r="G788" s="155">
        <v>1536.3809000000001</v>
      </c>
      <c r="H788" s="155">
        <v>9.6023806250000003</v>
      </c>
      <c r="I788" s="155">
        <v>52.654813298421594</v>
      </c>
      <c r="J788" s="155">
        <v>1600</v>
      </c>
      <c r="K788" s="155">
        <v>200650</v>
      </c>
      <c r="L788" s="155">
        <v>1254.0625</v>
      </c>
      <c r="M788" s="155">
        <v>282.67432841239088</v>
      </c>
      <c r="N788" s="156">
        <v>15</v>
      </c>
      <c r="O788" s="156">
        <v>504</v>
      </c>
      <c r="P788" s="156">
        <v>3.15</v>
      </c>
      <c r="Q788" s="156">
        <v>4.3972547181854011</v>
      </c>
      <c r="R788" s="158">
        <v>0.5757575757575758</v>
      </c>
      <c r="S788" s="158">
        <v>18</v>
      </c>
      <c r="T788" s="158">
        <v>522</v>
      </c>
      <c r="U788" s="158">
        <v>3.2625000000000002</v>
      </c>
      <c r="V788" s="158">
        <v>4.8570606065653594</v>
      </c>
      <c r="W788" s="158">
        <v>0.56060606060606066</v>
      </c>
      <c r="X788" s="158">
        <v>1.1363636363636365</v>
      </c>
      <c r="Y788" s="159">
        <v>37</v>
      </c>
      <c r="Z788" s="159">
        <v>69</v>
      </c>
      <c r="AA788" s="159">
        <v>54</v>
      </c>
      <c r="AB788" s="159">
        <v>84</v>
      </c>
      <c r="AC788" s="159">
        <v>76</v>
      </c>
      <c r="AD788" s="157">
        <v>19.8</v>
      </c>
    </row>
    <row r="789" spans="1:30" s="154" customFormat="1" ht="11.35">
      <c r="A789" s="152">
        <v>776</v>
      </c>
      <c r="B789" s="152">
        <v>6</v>
      </c>
      <c r="C789" s="152">
        <v>45</v>
      </c>
      <c r="D789" s="153">
        <v>0.28125</v>
      </c>
      <c r="E789" s="153">
        <v>0.93950257814421279</v>
      </c>
      <c r="F789" s="155">
        <v>535.42800000000011</v>
      </c>
      <c r="G789" s="155">
        <v>1360.8795000000005</v>
      </c>
      <c r="H789" s="155">
        <v>8.5054968750000022</v>
      </c>
      <c r="I789" s="155">
        <v>52.036433377852937</v>
      </c>
      <c r="J789" s="155">
        <v>1600</v>
      </c>
      <c r="K789" s="155">
        <v>203700</v>
      </c>
      <c r="L789" s="155">
        <v>1273.125</v>
      </c>
      <c r="M789" s="155">
        <v>283.16981037786138</v>
      </c>
      <c r="N789" s="156">
        <v>15</v>
      </c>
      <c r="O789" s="156">
        <v>474</v>
      </c>
      <c r="P789" s="156">
        <v>2.9624999999999999</v>
      </c>
      <c r="Q789" s="156">
        <v>4.2955110399508492</v>
      </c>
      <c r="R789" s="158">
        <v>0.61274509803921562</v>
      </c>
      <c r="S789" s="158">
        <v>24</v>
      </c>
      <c r="T789" s="158">
        <v>543</v>
      </c>
      <c r="U789" s="158">
        <v>3.3937499999999998</v>
      </c>
      <c r="V789" s="158">
        <v>4.9119247466732556</v>
      </c>
      <c r="W789" s="158">
        <v>0.55637254901960775</v>
      </c>
      <c r="X789" s="158">
        <v>1.1691176470588234</v>
      </c>
      <c r="Y789" s="159">
        <v>34</v>
      </c>
      <c r="Z789" s="159">
        <v>67</v>
      </c>
      <c r="AA789" s="159">
        <v>59</v>
      </c>
      <c r="AB789" s="159">
        <v>80</v>
      </c>
      <c r="AC789" s="159">
        <v>80</v>
      </c>
      <c r="AD789" s="157">
        <v>20.399999999999999</v>
      </c>
    </row>
    <row r="790" spans="1:30" s="154" customFormat="1" ht="11.35">
      <c r="A790" s="152">
        <v>777</v>
      </c>
      <c r="B790" s="152">
        <v>9</v>
      </c>
      <c r="C790" s="152">
        <v>81</v>
      </c>
      <c r="D790" s="153">
        <v>0.50624999999999998</v>
      </c>
      <c r="E790" s="153">
        <v>1.5499923919472443</v>
      </c>
      <c r="F790" s="155">
        <v>535.42800000000011</v>
      </c>
      <c r="G790" s="155">
        <v>2106.0168000000003</v>
      </c>
      <c r="H790" s="155">
        <v>13.162605000000003</v>
      </c>
      <c r="I790" s="155">
        <v>65.876249669586244</v>
      </c>
      <c r="J790" s="155">
        <v>1600</v>
      </c>
      <c r="K790" s="155">
        <v>205250</v>
      </c>
      <c r="L790" s="155">
        <v>1282.8125</v>
      </c>
      <c r="M790" s="155">
        <v>284.45284976976126</v>
      </c>
      <c r="N790" s="156">
        <v>15</v>
      </c>
      <c r="O790" s="156">
        <v>447</v>
      </c>
      <c r="P790" s="156">
        <v>2.7937500000000002</v>
      </c>
      <c r="Q790" s="156">
        <v>4.1361983502309014</v>
      </c>
      <c r="R790" s="158">
        <v>0.62278481012658227</v>
      </c>
      <c r="S790" s="158">
        <v>18</v>
      </c>
      <c r="T790" s="158">
        <v>519</v>
      </c>
      <c r="U790" s="158">
        <v>3.2437499999999999</v>
      </c>
      <c r="V790" s="158">
        <v>4.6374831536082155</v>
      </c>
      <c r="W790" s="158">
        <v>0.5620253164556962</v>
      </c>
      <c r="X790" s="158">
        <v>1.1848101265822786</v>
      </c>
      <c r="Y790" s="159">
        <v>33</v>
      </c>
      <c r="Z790" s="159">
        <v>65</v>
      </c>
      <c r="AA790" s="159">
        <v>62</v>
      </c>
      <c r="AB790" s="159">
        <v>88</v>
      </c>
      <c r="AC790" s="159">
        <v>72</v>
      </c>
      <c r="AD790" s="157">
        <v>19.75</v>
      </c>
    </row>
    <row r="791" spans="1:30" s="154" customFormat="1" ht="11.35">
      <c r="A791" s="152">
        <v>778</v>
      </c>
      <c r="B791" s="152">
        <v>9</v>
      </c>
      <c r="C791" s="152">
        <v>36</v>
      </c>
      <c r="D791" s="153">
        <v>0.22500000000000001</v>
      </c>
      <c r="E791" s="153">
        <v>1.1434802883352737</v>
      </c>
      <c r="F791" s="155">
        <v>803.14200000000017</v>
      </c>
      <c r="G791" s="155">
        <v>1505.1476000000005</v>
      </c>
      <c r="H791" s="155">
        <v>9.4071725000000033</v>
      </c>
      <c r="I791" s="155">
        <v>70.194667866335493</v>
      </c>
      <c r="J791" s="155">
        <v>1600</v>
      </c>
      <c r="K791" s="155">
        <v>200450</v>
      </c>
      <c r="L791" s="155">
        <v>1252.8125</v>
      </c>
      <c r="M791" s="155">
        <v>270.05979276202277</v>
      </c>
      <c r="N791" s="156">
        <v>18</v>
      </c>
      <c r="O791" s="156">
        <v>555</v>
      </c>
      <c r="P791" s="156">
        <v>3.46875</v>
      </c>
      <c r="Q791" s="156">
        <v>4.8705531242199855</v>
      </c>
      <c r="R791" s="158">
        <v>0.5531400966183575</v>
      </c>
      <c r="S791" s="158">
        <v>18</v>
      </c>
      <c r="T791" s="158">
        <v>552</v>
      </c>
      <c r="U791" s="158">
        <v>3.45</v>
      </c>
      <c r="V791" s="158">
        <v>4.7725630944562729</v>
      </c>
      <c r="W791" s="158">
        <v>0.55555555555555558</v>
      </c>
      <c r="X791" s="158">
        <v>1.1086956521739131</v>
      </c>
      <c r="Y791" s="159">
        <v>33</v>
      </c>
      <c r="Z791" s="159">
        <v>77</v>
      </c>
      <c r="AA791" s="159">
        <v>50</v>
      </c>
      <c r="AB791" s="159">
        <v>84</v>
      </c>
      <c r="AC791" s="159">
        <v>76</v>
      </c>
      <c r="AD791" s="157">
        <v>20.7</v>
      </c>
    </row>
    <row r="792" spans="1:30" s="154" customFormat="1" ht="11.35">
      <c r="A792" s="152">
        <v>779</v>
      </c>
      <c r="B792" s="152">
        <v>6</v>
      </c>
      <c r="C792" s="152">
        <v>21</v>
      </c>
      <c r="D792" s="153">
        <v>0.13125000000000001</v>
      </c>
      <c r="E792" s="153">
        <v>0.77801452671115656</v>
      </c>
      <c r="F792" s="155">
        <v>267.71400000000006</v>
      </c>
      <c r="G792" s="155">
        <v>472.96140000000008</v>
      </c>
      <c r="H792" s="155">
        <v>2.9560087500000005</v>
      </c>
      <c r="I792" s="155">
        <v>23.361351325202612</v>
      </c>
      <c r="J792" s="155">
        <v>1600</v>
      </c>
      <c r="K792" s="155">
        <v>198050</v>
      </c>
      <c r="L792" s="155">
        <v>1237.8125</v>
      </c>
      <c r="M792" s="155">
        <v>261.27089456330941</v>
      </c>
      <c r="N792" s="156">
        <v>18</v>
      </c>
      <c r="O792" s="156">
        <v>579</v>
      </c>
      <c r="P792" s="156">
        <v>3.6187499999999999</v>
      </c>
      <c r="Q792" s="156">
        <v>5.0142838424674556</v>
      </c>
      <c r="R792" s="158">
        <v>0.55011655011655014</v>
      </c>
      <c r="S792" s="158">
        <v>21</v>
      </c>
      <c r="T792" s="158">
        <v>609</v>
      </c>
      <c r="U792" s="158">
        <v>3.8062499999999999</v>
      </c>
      <c r="V792" s="158">
        <v>5.0213342021629392</v>
      </c>
      <c r="W792" s="158">
        <v>0.52680652680652673</v>
      </c>
      <c r="X792" s="158">
        <v>1.0769230769230769</v>
      </c>
      <c r="Y792" s="159">
        <v>33</v>
      </c>
      <c r="Z792" s="159">
        <v>83</v>
      </c>
      <c r="AA792" s="159">
        <v>44</v>
      </c>
      <c r="AB792" s="159">
        <v>73</v>
      </c>
      <c r="AC792" s="159">
        <v>87</v>
      </c>
      <c r="AD792" s="157">
        <v>21.45</v>
      </c>
    </row>
    <row r="793" spans="1:30" s="154" customFormat="1" ht="11.35">
      <c r="A793" s="152">
        <v>780</v>
      </c>
      <c r="B793" s="152">
        <v>9</v>
      </c>
      <c r="C793" s="152">
        <v>60</v>
      </c>
      <c r="D793" s="153">
        <v>0.375</v>
      </c>
      <c r="E793" s="153">
        <v>1.4175450477018892</v>
      </c>
      <c r="F793" s="155">
        <v>535.42800000000011</v>
      </c>
      <c r="G793" s="155">
        <v>1124.3988000000002</v>
      </c>
      <c r="H793" s="155">
        <v>7.027492500000001</v>
      </c>
      <c r="I793" s="155">
        <v>45.523706774143321</v>
      </c>
      <c r="J793" s="155">
        <v>1600</v>
      </c>
      <c r="K793" s="155">
        <v>199400</v>
      </c>
      <c r="L793" s="155">
        <v>1246.25</v>
      </c>
      <c r="M793" s="155">
        <v>275.49555122022997</v>
      </c>
      <c r="N793" s="156">
        <v>18</v>
      </c>
      <c r="O793" s="156">
        <v>525</v>
      </c>
      <c r="P793" s="156">
        <v>3.28125</v>
      </c>
      <c r="Q793" s="156">
        <v>4.6597053311969105</v>
      </c>
      <c r="R793" s="158">
        <v>0.57317073170731703</v>
      </c>
      <c r="S793" s="158">
        <v>24</v>
      </c>
      <c r="T793" s="158">
        <v>576</v>
      </c>
      <c r="U793" s="158">
        <v>3.6</v>
      </c>
      <c r="V793" s="158">
        <v>5.1885214384235834</v>
      </c>
      <c r="W793" s="158">
        <v>0.53170731707317076</v>
      </c>
      <c r="X793" s="158">
        <v>1.1048780487804879</v>
      </c>
      <c r="Y793" s="159">
        <v>36</v>
      </c>
      <c r="Z793" s="159">
        <v>74</v>
      </c>
      <c r="AA793" s="159">
        <v>50</v>
      </c>
      <c r="AB793" s="159">
        <v>85</v>
      </c>
      <c r="AC793" s="159">
        <v>75</v>
      </c>
      <c r="AD793" s="157">
        <v>20.5</v>
      </c>
    </row>
    <row r="794" spans="1:30" s="154" customFormat="1" ht="11.35">
      <c r="A794" s="152">
        <v>781</v>
      </c>
      <c r="B794" s="152">
        <v>6</v>
      </c>
      <c r="C794" s="152">
        <v>69</v>
      </c>
      <c r="D794" s="153">
        <v>0.43125000000000002</v>
      </c>
      <c r="E794" s="153">
        <v>1.2520266589481956</v>
      </c>
      <c r="F794" s="155">
        <v>535.42800000000011</v>
      </c>
      <c r="G794" s="155">
        <v>1969.1852000000003</v>
      </c>
      <c r="H794" s="155">
        <v>12.307407500000002</v>
      </c>
      <c r="I794" s="155">
        <v>56.739235003835283</v>
      </c>
      <c r="J794" s="155">
        <v>1600</v>
      </c>
      <c r="K794" s="155">
        <v>205200</v>
      </c>
      <c r="L794" s="155">
        <v>1282.5</v>
      </c>
      <c r="M794" s="155">
        <v>281.40483159548455</v>
      </c>
      <c r="N794" s="156">
        <v>18</v>
      </c>
      <c r="O794" s="156">
        <v>456</v>
      </c>
      <c r="P794" s="156">
        <v>2.85</v>
      </c>
      <c r="Q794" s="156">
        <v>4.3584660621707654</v>
      </c>
      <c r="R794" s="158">
        <v>0.61125319693094637</v>
      </c>
      <c r="S794" s="158">
        <v>21</v>
      </c>
      <c r="T794" s="158">
        <v>471</v>
      </c>
      <c r="U794" s="158">
        <v>2.9437500000000001</v>
      </c>
      <c r="V794" s="158">
        <v>4.6068678222926556</v>
      </c>
      <c r="W794" s="158">
        <v>0.59846547314578014</v>
      </c>
      <c r="X794" s="158">
        <v>1.2097186700767266</v>
      </c>
      <c r="Y794" s="159">
        <v>32</v>
      </c>
      <c r="Z794" s="159">
        <v>67</v>
      </c>
      <c r="AA794" s="159">
        <v>61</v>
      </c>
      <c r="AB794" s="159">
        <v>67</v>
      </c>
      <c r="AC794" s="159">
        <v>93</v>
      </c>
      <c r="AD794" s="157">
        <v>19.55</v>
      </c>
    </row>
    <row r="795" spans="1:30" s="154" customFormat="1" ht="11.35">
      <c r="A795" s="152">
        <v>782</v>
      </c>
      <c r="B795" s="152">
        <v>3</v>
      </c>
      <c r="C795" s="152">
        <v>24</v>
      </c>
      <c r="D795" s="153">
        <v>0.15</v>
      </c>
      <c r="E795" s="153">
        <v>0.65588770322768142</v>
      </c>
      <c r="F795" s="155">
        <v>65.441200000000009</v>
      </c>
      <c r="G795" s="155">
        <v>260.27750000000009</v>
      </c>
      <c r="H795" s="155">
        <v>1.6267343750000005</v>
      </c>
      <c r="I795" s="155">
        <v>8.3483619502018627</v>
      </c>
      <c r="J795" s="155">
        <v>1600</v>
      </c>
      <c r="K795" s="155">
        <v>204800</v>
      </c>
      <c r="L795" s="155">
        <v>1280</v>
      </c>
      <c r="M795" s="155">
        <v>280.34121168417863</v>
      </c>
      <c r="N795" s="156">
        <v>18</v>
      </c>
      <c r="O795" s="156">
        <v>531</v>
      </c>
      <c r="P795" s="156">
        <v>3.3187500000000001</v>
      </c>
      <c r="Q795" s="156">
        <v>4.7056394308138598</v>
      </c>
      <c r="R795" s="158">
        <v>0.56829268292682933</v>
      </c>
      <c r="S795" s="158">
        <v>21</v>
      </c>
      <c r="T795" s="158">
        <v>531</v>
      </c>
      <c r="U795" s="158">
        <v>3.3187500000000001</v>
      </c>
      <c r="V795" s="158">
        <v>4.5714067237517018</v>
      </c>
      <c r="W795" s="158">
        <v>0.56829268292682933</v>
      </c>
      <c r="X795" s="158">
        <v>1.1365853658536587</v>
      </c>
      <c r="Y795" s="159">
        <v>32</v>
      </c>
      <c r="Z795" s="159">
        <v>68</v>
      </c>
      <c r="AA795" s="159">
        <v>60</v>
      </c>
      <c r="AB795" s="159">
        <v>84</v>
      </c>
      <c r="AC795" s="159">
        <v>76</v>
      </c>
      <c r="AD795" s="157">
        <v>20.5</v>
      </c>
    </row>
    <row r="796" spans="1:30" s="154" customFormat="1" ht="11.35">
      <c r="A796" s="152">
        <v>783</v>
      </c>
      <c r="B796" s="152">
        <v>6</v>
      </c>
      <c r="C796" s="152">
        <v>27</v>
      </c>
      <c r="D796" s="153">
        <v>0.16875000000000001</v>
      </c>
      <c r="E796" s="153">
        <v>0.90575987071421216</v>
      </c>
      <c r="F796" s="155">
        <v>535.42800000000011</v>
      </c>
      <c r="G796" s="155">
        <v>847.76100000000019</v>
      </c>
      <c r="H796" s="155">
        <v>5.2985062500000009</v>
      </c>
      <c r="I796" s="155">
        <v>43.794676094668652</v>
      </c>
      <c r="J796" s="155">
        <v>1600</v>
      </c>
      <c r="K796" s="155">
        <v>206150</v>
      </c>
      <c r="L796" s="155">
        <v>1288.4375</v>
      </c>
      <c r="M796" s="155">
        <v>268.89138083161868</v>
      </c>
      <c r="N796" s="156">
        <v>15</v>
      </c>
      <c r="O796" s="156">
        <v>519</v>
      </c>
      <c r="P796" s="156">
        <v>3.2437499999999999</v>
      </c>
      <c r="Q796" s="156">
        <v>4.2020463343740531</v>
      </c>
      <c r="R796" s="158">
        <v>0.58313253012048194</v>
      </c>
      <c r="S796" s="158">
        <v>15</v>
      </c>
      <c r="T796" s="158">
        <v>573</v>
      </c>
      <c r="U796" s="158">
        <v>3.5812499999999998</v>
      </c>
      <c r="V796" s="158">
        <v>4.9047171172250081</v>
      </c>
      <c r="W796" s="158">
        <v>0.53975903614457832</v>
      </c>
      <c r="X796" s="158">
        <v>1.1228915662650603</v>
      </c>
      <c r="Y796" s="159">
        <v>27</v>
      </c>
      <c r="Z796" s="159">
        <v>74</v>
      </c>
      <c r="AA796" s="159">
        <v>59</v>
      </c>
      <c r="AB796" s="159">
        <v>71</v>
      </c>
      <c r="AC796" s="159">
        <v>89</v>
      </c>
      <c r="AD796" s="157">
        <v>20.75</v>
      </c>
    </row>
    <row r="797" spans="1:30" s="154" customFormat="1" ht="11.35">
      <c r="A797" s="152">
        <v>784</v>
      </c>
      <c r="B797" s="152">
        <v>9</v>
      </c>
      <c r="C797" s="152">
        <v>18</v>
      </c>
      <c r="D797" s="153">
        <v>0.1125</v>
      </c>
      <c r="E797" s="153">
        <v>0.81640029027571037</v>
      </c>
      <c r="F797" s="155">
        <v>65.441200000000009</v>
      </c>
      <c r="G797" s="155">
        <v>142.78080000000003</v>
      </c>
      <c r="H797" s="155">
        <v>0.89238000000000017</v>
      </c>
      <c r="I797" s="155">
        <v>6.5357810448918281</v>
      </c>
      <c r="J797" s="155">
        <v>1600</v>
      </c>
      <c r="K797" s="155">
        <v>200800</v>
      </c>
      <c r="L797" s="155">
        <v>1255</v>
      </c>
      <c r="M797" s="155">
        <v>268.18748722094921</v>
      </c>
      <c r="N797" s="156">
        <v>18</v>
      </c>
      <c r="O797" s="156">
        <v>534</v>
      </c>
      <c r="P797" s="156">
        <v>3.3374999999999999</v>
      </c>
      <c r="Q797" s="156">
        <v>4.3996676546868985</v>
      </c>
      <c r="R797" s="158">
        <v>0.58411214953271029</v>
      </c>
      <c r="S797" s="158">
        <v>18</v>
      </c>
      <c r="T797" s="158">
        <v>603</v>
      </c>
      <c r="U797" s="158">
        <v>3.7687499999999998</v>
      </c>
      <c r="V797" s="158">
        <v>5.2151471152751068</v>
      </c>
      <c r="W797" s="158">
        <v>0.53037383177570085</v>
      </c>
      <c r="X797" s="158">
        <v>1.1144859813084111</v>
      </c>
      <c r="Y797" s="159">
        <v>32</v>
      </c>
      <c r="Z797" s="159">
        <v>78</v>
      </c>
      <c r="AA797" s="159">
        <v>50</v>
      </c>
      <c r="AB797" s="159">
        <v>79</v>
      </c>
      <c r="AC797" s="159">
        <v>81</v>
      </c>
      <c r="AD797" s="157">
        <v>21.4</v>
      </c>
    </row>
    <row r="798" spans="1:30" s="154" customFormat="1" ht="11.35">
      <c r="A798" s="152">
        <v>785</v>
      </c>
      <c r="B798" s="152">
        <v>6</v>
      </c>
      <c r="C798" s="152">
        <v>63</v>
      </c>
      <c r="D798" s="153">
        <v>0.39374999999999999</v>
      </c>
      <c r="E798" s="153">
        <v>1.3083999302042517</v>
      </c>
      <c r="F798" s="155">
        <v>535.42800000000011</v>
      </c>
      <c r="G798" s="155">
        <v>2088.1692000000007</v>
      </c>
      <c r="H798" s="155">
        <v>13.051057500000004</v>
      </c>
      <c r="I798" s="155">
        <v>60.472633305124432</v>
      </c>
      <c r="J798" s="155">
        <v>1600</v>
      </c>
      <c r="K798" s="155">
        <v>205400</v>
      </c>
      <c r="L798" s="155">
        <v>1283.75</v>
      </c>
      <c r="M798" s="155">
        <v>269.96098017604334</v>
      </c>
      <c r="N798" s="156">
        <v>18</v>
      </c>
      <c r="O798" s="156">
        <v>459</v>
      </c>
      <c r="P798" s="156">
        <v>2.8687499999999999</v>
      </c>
      <c r="Q798" s="156">
        <v>4.4171220247047822</v>
      </c>
      <c r="R798" s="158">
        <v>0.61845386533665836</v>
      </c>
      <c r="S798" s="158">
        <v>18</v>
      </c>
      <c r="T798" s="158">
        <v>519</v>
      </c>
      <c r="U798" s="158">
        <v>3.2437499999999999</v>
      </c>
      <c r="V798" s="158">
        <v>4.6860516630399252</v>
      </c>
      <c r="W798" s="158">
        <v>0.5685785536159601</v>
      </c>
      <c r="X798" s="158">
        <v>1.1870324189526185</v>
      </c>
      <c r="Y798" s="159">
        <v>28</v>
      </c>
      <c r="Z798" s="159">
        <v>74</v>
      </c>
      <c r="AA798" s="159">
        <v>58</v>
      </c>
      <c r="AB798" s="159">
        <v>79</v>
      </c>
      <c r="AC798" s="159">
        <v>81</v>
      </c>
      <c r="AD798" s="157">
        <v>20.05</v>
      </c>
    </row>
    <row r="799" spans="1:30" s="154" customFormat="1" ht="11.35">
      <c r="A799" s="152">
        <v>786</v>
      </c>
      <c r="B799" s="152">
        <v>9</v>
      </c>
      <c r="C799" s="152">
        <v>69</v>
      </c>
      <c r="D799" s="153">
        <v>0.43125000000000002</v>
      </c>
      <c r="E799" s="153">
        <v>1.4214080847512534</v>
      </c>
      <c r="F799" s="155">
        <v>130.88240000000002</v>
      </c>
      <c r="G799" s="155">
        <v>818.0150000000001</v>
      </c>
      <c r="H799" s="155">
        <v>5.1125937500000003</v>
      </c>
      <c r="I799" s="155">
        <v>19.136138346051066</v>
      </c>
      <c r="J799" s="155">
        <v>1600</v>
      </c>
      <c r="K799" s="155">
        <v>206700</v>
      </c>
      <c r="L799" s="155">
        <v>1291.875</v>
      </c>
      <c r="M799" s="155">
        <v>279.31224496731119</v>
      </c>
      <c r="N799" s="156">
        <v>12</v>
      </c>
      <c r="O799" s="156">
        <v>426</v>
      </c>
      <c r="P799" s="156">
        <v>2.6625000000000001</v>
      </c>
      <c r="Q799" s="156">
        <v>4.023339924856387</v>
      </c>
      <c r="R799" s="158">
        <v>0.63212435233160624</v>
      </c>
      <c r="S799" s="158">
        <v>21</v>
      </c>
      <c r="T799" s="158">
        <v>498</v>
      </c>
      <c r="U799" s="158">
        <v>3.1124999999999998</v>
      </c>
      <c r="V799" s="158">
        <v>4.4749301670528894</v>
      </c>
      <c r="W799" s="158">
        <v>0.56994818652849744</v>
      </c>
      <c r="X799" s="158">
        <v>1.2020725388601037</v>
      </c>
      <c r="Y799" s="159">
        <v>30</v>
      </c>
      <c r="Z799" s="159">
        <v>67</v>
      </c>
      <c r="AA799" s="159">
        <v>63</v>
      </c>
      <c r="AB799" s="159">
        <v>83</v>
      </c>
      <c r="AC799" s="159">
        <v>77</v>
      </c>
      <c r="AD799" s="157">
        <v>19.3</v>
      </c>
    </row>
    <row r="800" spans="1:30" s="154" customFormat="1" ht="11.35">
      <c r="A800" s="152">
        <v>787</v>
      </c>
      <c r="B800" s="152">
        <v>6</v>
      </c>
      <c r="C800" s="152">
        <v>72</v>
      </c>
      <c r="D800" s="153">
        <v>0.45</v>
      </c>
      <c r="E800" s="153">
        <v>1.3954102663090719</v>
      </c>
      <c r="F800" s="155">
        <v>535.42800000000011</v>
      </c>
      <c r="G800" s="155">
        <v>2058.4232000000006</v>
      </c>
      <c r="H800" s="155">
        <v>12.865145000000004</v>
      </c>
      <c r="I800" s="155">
        <v>60.28697745575046</v>
      </c>
      <c r="J800" s="155">
        <v>1600</v>
      </c>
      <c r="K800" s="155">
        <v>206950</v>
      </c>
      <c r="L800" s="155">
        <v>1293.4375</v>
      </c>
      <c r="M800" s="155">
        <v>270.92445249970359</v>
      </c>
      <c r="N800" s="156">
        <v>18</v>
      </c>
      <c r="O800" s="156">
        <v>459</v>
      </c>
      <c r="P800" s="156">
        <v>2.8687499999999999</v>
      </c>
      <c r="Q800" s="156">
        <v>4.4171220247047822</v>
      </c>
      <c r="R800" s="158">
        <v>0.61557788944723613</v>
      </c>
      <c r="S800" s="158">
        <v>18</v>
      </c>
      <c r="T800" s="158">
        <v>498</v>
      </c>
      <c r="U800" s="158">
        <v>3.1124999999999998</v>
      </c>
      <c r="V800" s="158">
        <v>4.6486455726778484</v>
      </c>
      <c r="W800" s="158">
        <v>0.58291457286432158</v>
      </c>
      <c r="X800" s="158">
        <v>1.1984924623115578</v>
      </c>
      <c r="Y800" s="159">
        <v>27</v>
      </c>
      <c r="Z800" s="159">
        <v>72</v>
      </c>
      <c r="AA800" s="159">
        <v>61</v>
      </c>
      <c r="AB800" s="159">
        <v>89</v>
      </c>
      <c r="AC800" s="159">
        <v>71</v>
      </c>
      <c r="AD800" s="157">
        <v>19.899999999999999</v>
      </c>
    </row>
    <row r="801" spans="1:30" s="154" customFormat="1" ht="11.35">
      <c r="A801" s="152">
        <v>788</v>
      </c>
      <c r="B801" s="152">
        <v>6</v>
      </c>
      <c r="C801" s="152">
        <v>36</v>
      </c>
      <c r="D801" s="153">
        <v>0.22500000000000001</v>
      </c>
      <c r="E801" s="153">
        <v>1.0397750119481128</v>
      </c>
      <c r="F801" s="155">
        <v>267.71400000000006</v>
      </c>
      <c r="G801" s="155">
        <v>731.75160000000017</v>
      </c>
      <c r="H801" s="155">
        <v>4.5734475000000012</v>
      </c>
      <c r="I801" s="155">
        <v>26.555148716363274</v>
      </c>
      <c r="J801" s="155">
        <v>1600</v>
      </c>
      <c r="K801" s="155">
        <v>202800</v>
      </c>
      <c r="L801" s="155">
        <v>1267.5</v>
      </c>
      <c r="M801" s="155">
        <v>274.61808815084021</v>
      </c>
      <c r="N801" s="156">
        <v>15</v>
      </c>
      <c r="O801" s="156">
        <v>552</v>
      </c>
      <c r="P801" s="156">
        <v>3.45</v>
      </c>
      <c r="Q801" s="156">
        <v>4.8665202011215909</v>
      </c>
      <c r="R801" s="158">
        <v>0.56603773584905659</v>
      </c>
      <c r="S801" s="158">
        <v>18</v>
      </c>
      <c r="T801" s="158">
        <v>585</v>
      </c>
      <c r="U801" s="158">
        <v>3.65625</v>
      </c>
      <c r="V801" s="158">
        <v>4.7424841233658714</v>
      </c>
      <c r="W801" s="158">
        <v>0.54009433962264153</v>
      </c>
      <c r="X801" s="158">
        <v>1.1061320754716981</v>
      </c>
      <c r="Y801" s="159">
        <v>32</v>
      </c>
      <c r="Z801" s="159">
        <v>73</v>
      </c>
      <c r="AA801" s="159">
        <v>55</v>
      </c>
      <c r="AB801" s="159">
        <v>94</v>
      </c>
      <c r="AC801" s="159">
        <v>66</v>
      </c>
      <c r="AD801" s="157">
        <v>21.2</v>
      </c>
    </row>
    <row r="802" spans="1:30" s="154" customFormat="1" ht="11.35">
      <c r="A802" s="152">
        <v>789</v>
      </c>
      <c r="B802" s="152">
        <v>9</v>
      </c>
      <c r="C802" s="152">
        <v>36</v>
      </c>
      <c r="D802" s="153">
        <v>0.22500000000000001</v>
      </c>
      <c r="E802" s="153">
        <v>1.0397750119481128</v>
      </c>
      <c r="F802" s="155">
        <v>130.88240000000002</v>
      </c>
      <c r="G802" s="155">
        <v>501.22010000000006</v>
      </c>
      <c r="H802" s="155">
        <v>3.1326256250000002</v>
      </c>
      <c r="I802" s="155">
        <v>15.200159389661028</v>
      </c>
      <c r="J802" s="155">
        <v>1600</v>
      </c>
      <c r="K802" s="155">
        <v>205900</v>
      </c>
      <c r="L802" s="155">
        <v>1286.875</v>
      </c>
      <c r="M802" s="155">
        <v>277.31231967135795</v>
      </c>
      <c r="N802" s="156">
        <v>18</v>
      </c>
      <c r="O802" s="156">
        <v>516</v>
      </c>
      <c r="P802" s="156">
        <v>3.2250000000000001</v>
      </c>
      <c r="Q802" s="156">
        <v>4.5955269474270635</v>
      </c>
      <c r="R802" s="158">
        <v>0.58554216867469877</v>
      </c>
      <c r="S802" s="158">
        <v>18</v>
      </c>
      <c r="T802" s="158">
        <v>564</v>
      </c>
      <c r="U802" s="158">
        <v>3.5249999999999999</v>
      </c>
      <c r="V802" s="158">
        <v>4.8589539987804118</v>
      </c>
      <c r="W802" s="158">
        <v>0.54698795180722892</v>
      </c>
      <c r="X802" s="158">
        <v>1.1325301204819276</v>
      </c>
      <c r="Y802" s="159">
        <v>30</v>
      </c>
      <c r="Z802" s="159">
        <v>69</v>
      </c>
      <c r="AA802" s="159">
        <v>61</v>
      </c>
      <c r="AB802" s="159">
        <v>78</v>
      </c>
      <c r="AC802" s="159">
        <v>82</v>
      </c>
      <c r="AD802" s="157">
        <v>20.75</v>
      </c>
    </row>
    <row r="803" spans="1:30" s="154" customFormat="1" ht="11.35">
      <c r="A803" s="152">
        <v>790</v>
      </c>
      <c r="B803" s="152">
        <v>9</v>
      </c>
      <c r="C803" s="152">
        <v>39</v>
      </c>
      <c r="D803" s="153">
        <v>0.24374999999999999</v>
      </c>
      <c r="E803" s="153">
        <v>1.2118226565563941</v>
      </c>
      <c r="F803" s="155">
        <v>130.88240000000002</v>
      </c>
      <c r="G803" s="155">
        <v>496.75820000000016</v>
      </c>
      <c r="H803" s="155">
        <v>3.104738750000001</v>
      </c>
      <c r="I803" s="155">
        <v>16.804861233620954</v>
      </c>
      <c r="J803" s="155">
        <v>1600</v>
      </c>
      <c r="K803" s="155">
        <v>206100</v>
      </c>
      <c r="L803" s="155">
        <v>1288.125</v>
      </c>
      <c r="M803" s="155">
        <v>265.67154142762132</v>
      </c>
      <c r="N803" s="156">
        <v>15</v>
      </c>
      <c r="O803" s="156">
        <v>498</v>
      </c>
      <c r="P803" s="156">
        <v>3.1124999999999998</v>
      </c>
      <c r="Q803" s="156">
        <v>4.5252436606970949</v>
      </c>
      <c r="R803" s="158">
        <v>0.59113300492610832</v>
      </c>
      <c r="S803" s="158">
        <v>18</v>
      </c>
      <c r="T803" s="158">
        <v>540</v>
      </c>
      <c r="U803" s="158">
        <v>3.375</v>
      </c>
      <c r="V803" s="158">
        <v>4.7909112065116846</v>
      </c>
      <c r="W803" s="158">
        <v>0.55665024630541871</v>
      </c>
      <c r="X803" s="158">
        <v>1.1477832512315271</v>
      </c>
      <c r="Y803" s="159">
        <v>26</v>
      </c>
      <c r="Z803" s="159">
        <v>76</v>
      </c>
      <c r="AA803" s="159">
        <v>58</v>
      </c>
      <c r="AB803" s="159">
        <v>82</v>
      </c>
      <c r="AC803" s="159">
        <v>78</v>
      </c>
      <c r="AD803" s="157">
        <v>20.3</v>
      </c>
    </row>
    <row r="804" spans="1:30" s="154" customFormat="1" ht="11.35">
      <c r="A804" s="152">
        <v>791</v>
      </c>
      <c r="B804" s="152">
        <v>9</v>
      </c>
      <c r="C804" s="152">
        <v>69</v>
      </c>
      <c r="D804" s="153">
        <v>0.43125000000000002</v>
      </c>
      <c r="E804" s="153">
        <v>1.4989383035121389</v>
      </c>
      <c r="F804" s="155">
        <v>803.14200000000017</v>
      </c>
      <c r="G804" s="155">
        <v>2288.9547000000002</v>
      </c>
      <c r="H804" s="155">
        <v>14.305966875000001</v>
      </c>
      <c r="I804" s="155">
        <v>74.722006492570117</v>
      </c>
      <c r="J804" s="155">
        <v>1600</v>
      </c>
      <c r="K804" s="155">
        <v>200600</v>
      </c>
      <c r="L804" s="155">
        <v>1253.75</v>
      </c>
      <c r="M804" s="155">
        <v>279.57458698088885</v>
      </c>
      <c r="N804" s="156">
        <v>18</v>
      </c>
      <c r="O804" s="156">
        <v>501</v>
      </c>
      <c r="P804" s="156">
        <v>3.1312500000000001</v>
      </c>
      <c r="Q804" s="156">
        <v>4.5309860853527653</v>
      </c>
      <c r="R804" s="158">
        <v>0.59068627450980393</v>
      </c>
      <c r="S804" s="158">
        <v>24</v>
      </c>
      <c r="T804" s="158">
        <v>528</v>
      </c>
      <c r="U804" s="158">
        <v>3.3</v>
      </c>
      <c r="V804" s="158">
        <v>4.808012180940838</v>
      </c>
      <c r="W804" s="158">
        <v>0.56862745098039214</v>
      </c>
      <c r="X804" s="158">
        <v>1.159313725490196</v>
      </c>
      <c r="Y804" s="159">
        <v>36</v>
      </c>
      <c r="Z804" s="159">
        <v>71</v>
      </c>
      <c r="AA804" s="159">
        <v>53</v>
      </c>
      <c r="AB804" s="159">
        <v>81</v>
      </c>
      <c r="AC804" s="159">
        <v>79</v>
      </c>
      <c r="AD804" s="157">
        <v>20.399999999999999</v>
      </c>
    </row>
    <row r="805" spans="1:30" s="154" customFormat="1" ht="11.35">
      <c r="A805" s="152">
        <v>792</v>
      </c>
      <c r="B805" s="152">
        <v>9</v>
      </c>
      <c r="C805" s="152">
        <v>51</v>
      </c>
      <c r="D805" s="153">
        <v>0.31874999999999998</v>
      </c>
      <c r="E805" s="153">
        <v>1.3287904132195381</v>
      </c>
      <c r="F805" s="155">
        <v>803.14200000000017</v>
      </c>
      <c r="G805" s="155">
        <v>1881.4345000000003</v>
      </c>
      <c r="H805" s="155">
        <v>11.758965625000002</v>
      </c>
      <c r="I805" s="155">
        <v>77.744685875266796</v>
      </c>
      <c r="J805" s="155">
        <v>1600</v>
      </c>
      <c r="K805" s="155">
        <v>202650</v>
      </c>
      <c r="L805" s="155">
        <v>1266.5625</v>
      </c>
      <c r="M805" s="155">
        <v>264.97430010659735</v>
      </c>
      <c r="N805" s="156">
        <v>18</v>
      </c>
      <c r="O805" s="156">
        <v>582</v>
      </c>
      <c r="P805" s="156">
        <v>3.6375000000000002</v>
      </c>
      <c r="Q805" s="156">
        <v>4.7747863727773598</v>
      </c>
      <c r="R805" s="158">
        <v>0.54460093896713624</v>
      </c>
      <c r="S805" s="158">
        <v>18</v>
      </c>
      <c r="T805" s="158">
        <v>618</v>
      </c>
      <c r="U805" s="158">
        <v>3.8624999999999998</v>
      </c>
      <c r="V805" s="158">
        <v>5.1621353633388924</v>
      </c>
      <c r="W805" s="158">
        <v>0.51643192488262912</v>
      </c>
      <c r="X805" s="158">
        <v>1.0610328638497655</v>
      </c>
      <c r="Y805" s="159">
        <v>29</v>
      </c>
      <c r="Z805" s="159">
        <v>79</v>
      </c>
      <c r="AA805" s="159">
        <v>52</v>
      </c>
      <c r="AB805" s="159">
        <v>78</v>
      </c>
      <c r="AC805" s="159">
        <v>82</v>
      </c>
      <c r="AD805" s="157">
        <v>21.3</v>
      </c>
    </row>
    <row r="806" spans="1:30" s="154" customFormat="1" ht="11.35">
      <c r="A806" s="152">
        <v>793</v>
      </c>
      <c r="B806" s="152">
        <v>6</v>
      </c>
      <c r="C806" s="152">
        <v>66</v>
      </c>
      <c r="D806" s="153">
        <v>0.41249999999999998</v>
      </c>
      <c r="E806" s="153">
        <v>1.2806616803912896</v>
      </c>
      <c r="F806" s="155">
        <v>267.71400000000006</v>
      </c>
      <c r="G806" s="155">
        <v>1158.6067000000003</v>
      </c>
      <c r="H806" s="155">
        <v>7.2412918750000017</v>
      </c>
      <c r="I806" s="155">
        <v>32.772483355248802</v>
      </c>
      <c r="J806" s="155">
        <v>1600</v>
      </c>
      <c r="K806" s="155">
        <v>207100</v>
      </c>
      <c r="L806" s="155">
        <v>1294.375</v>
      </c>
      <c r="M806" s="155">
        <v>255.62769581546621</v>
      </c>
      <c r="N806" s="156">
        <v>18</v>
      </c>
      <c r="O806" s="156">
        <v>438</v>
      </c>
      <c r="P806" s="156">
        <v>2.7374999999999998</v>
      </c>
      <c r="Q806" s="156">
        <v>4.2478074255465375</v>
      </c>
      <c r="R806" s="158">
        <v>0.62849872773536886</v>
      </c>
      <c r="S806" s="158">
        <v>18</v>
      </c>
      <c r="T806" s="158">
        <v>510</v>
      </c>
      <c r="U806" s="158">
        <v>3.1875</v>
      </c>
      <c r="V806" s="158">
        <v>4.6946878852190634</v>
      </c>
      <c r="W806" s="158">
        <v>0.56743002544529264</v>
      </c>
      <c r="X806" s="158">
        <v>1.1959287531806615</v>
      </c>
      <c r="Y806" s="159">
        <v>22</v>
      </c>
      <c r="Z806" s="159">
        <v>81</v>
      </c>
      <c r="AA806" s="159">
        <v>57</v>
      </c>
      <c r="AB806" s="159">
        <v>81</v>
      </c>
      <c r="AC806" s="159">
        <v>79</v>
      </c>
      <c r="AD806" s="157">
        <v>19.649999999999999</v>
      </c>
    </row>
    <row r="807" spans="1:30" s="154" customFormat="1" ht="11.35">
      <c r="A807" s="152">
        <v>794</v>
      </c>
      <c r="B807" s="152">
        <v>9</v>
      </c>
      <c r="C807" s="152">
        <v>30</v>
      </c>
      <c r="D807" s="153">
        <v>0.1875</v>
      </c>
      <c r="E807" s="153">
        <v>0.99171092866708688</v>
      </c>
      <c r="F807" s="155">
        <v>196.32360000000006</v>
      </c>
      <c r="G807" s="155">
        <v>550.30100000000016</v>
      </c>
      <c r="H807" s="155">
        <v>3.4393812500000012</v>
      </c>
      <c r="I807" s="155">
        <v>20.021174233193037</v>
      </c>
      <c r="J807" s="155">
        <v>1600</v>
      </c>
      <c r="K807" s="155">
        <v>198400</v>
      </c>
      <c r="L807" s="155">
        <v>1240</v>
      </c>
      <c r="M807" s="155">
        <v>283.77509032117752</v>
      </c>
      <c r="N807" s="156">
        <v>18</v>
      </c>
      <c r="O807" s="156">
        <v>552</v>
      </c>
      <c r="P807" s="156">
        <v>3.45</v>
      </c>
      <c r="Q807" s="156">
        <v>4.9358144364373544</v>
      </c>
      <c r="R807" s="158">
        <v>0.56085918854415273</v>
      </c>
      <c r="S807" s="158">
        <v>18</v>
      </c>
      <c r="T807" s="158">
        <v>603</v>
      </c>
      <c r="U807" s="158">
        <v>3.7687499999999998</v>
      </c>
      <c r="V807" s="158">
        <v>4.993356435361493</v>
      </c>
      <c r="W807" s="158">
        <v>0.52028639618138417</v>
      </c>
      <c r="X807" s="158">
        <v>1.0811455847255369</v>
      </c>
      <c r="Y807" s="159">
        <v>40</v>
      </c>
      <c r="Z807" s="159">
        <v>69</v>
      </c>
      <c r="AA807" s="159">
        <v>51</v>
      </c>
      <c r="AB807" s="159">
        <v>79</v>
      </c>
      <c r="AC807" s="159">
        <v>81</v>
      </c>
      <c r="AD807" s="157">
        <v>20.95</v>
      </c>
    </row>
    <row r="808" spans="1:30" s="154" customFormat="1" ht="11.35">
      <c r="A808" s="152">
        <v>795</v>
      </c>
      <c r="B808" s="152">
        <v>12</v>
      </c>
      <c r="C808" s="152">
        <v>99</v>
      </c>
      <c r="D808" s="153">
        <v>0.61875000000000002</v>
      </c>
      <c r="E808" s="153">
        <v>1.9356694030065797</v>
      </c>
      <c r="F808" s="155">
        <v>1070.8560000000002</v>
      </c>
      <c r="G808" s="155">
        <v>3211.0807</v>
      </c>
      <c r="H808" s="155">
        <v>20.069254375</v>
      </c>
      <c r="I808" s="155">
        <v>106.63304875316483</v>
      </c>
      <c r="J808" s="155">
        <v>1600</v>
      </c>
      <c r="K808" s="155">
        <v>205400</v>
      </c>
      <c r="L808" s="155">
        <v>1283.75</v>
      </c>
      <c r="M808" s="155">
        <v>269.96098017604334</v>
      </c>
      <c r="N808" s="156">
        <v>18</v>
      </c>
      <c r="O808" s="156">
        <v>489</v>
      </c>
      <c r="P808" s="156">
        <v>3.0562499999999999</v>
      </c>
      <c r="Q808" s="156">
        <v>4.7281398671965684</v>
      </c>
      <c r="R808" s="158">
        <v>0.59452736318407962</v>
      </c>
      <c r="S808" s="158">
        <v>18</v>
      </c>
      <c r="T808" s="158">
        <v>513</v>
      </c>
      <c r="U808" s="158">
        <v>3.2062499999999998</v>
      </c>
      <c r="V808" s="158">
        <v>4.7239479212057525</v>
      </c>
      <c r="W808" s="158">
        <v>0.57462686567164178</v>
      </c>
      <c r="X808" s="158">
        <v>1.1691542288557213</v>
      </c>
      <c r="Y808" s="159">
        <v>28</v>
      </c>
      <c r="Z808" s="159">
        <v>74</v>
      </c>
      <c r="AA808" s="159">
        <v>58</v>
      </c>
      <c r="AB808" s="159">
        <v>79</v>
      </c>
      <c r="AC808" s="159">
        <v>81</v>
      </c>
      <c r="AD808" s="157">
        <v>20.100000000000001</v>
      </c>
    </row>
    <row r="809" spans="1:30" s="154" customFormat="1" ht="11.35">
      <c r="A809" s="152">
        <v>796</v>
      </c>
      <c r="B809" s="152">
        <v>9</v>
      </c>
      <c r="C809" s="152">
        <v>30</v>
      </c>
      <c r="D809" s="153">
        <v>0.1875</v>
      </c>
      <c r="E809" s="153">
        <v>0.93288960701034962</v>
      </c>
      <c r="F809" s="155">
        <v>267.71400000000006</v>
      </c>
      <c r="G809" s="155">
        <v>530.9661000000001</v>
      </c>
      <c r="H809" s="155">
        <v>3.3185381250000008</v>
      </c>
      <c r="I809" s="155">
        <v>22.978405460040559</v>
      </c>
      <c r="J809" s="155">
        <v>1600</v>
      </c>
      <c r="K809" s="155">
        <v>200900</v>
      </c>
      <c r="L809" s="155">
        <v>1255.625</v>
      </c>
      <c r="M809" s="155">
        <v>274.60592118467787</v>
      </c>
      <c r="N809" s="156">
        <v>18</v>
      </c>
      <c r="O809" s="156">
        <v>540</v>
      </c>
      <c r="P809" s="156">
        <v>3.375</v>
      </c>
      <c r="Q809" s="156">
        <v>4.7553346409237918</v>
      </c>
      <c r="R809" s="158">
        <v>0.55445544554455439</v>
      </c>
      <c r="S809" s="158">
        <v>12</v>
      </c>
      <c r="T809" s="158">
        <v>480</v>
      </c>
      <c r="U809" s="158">
        <v>3</v>
      </c>
      <c r="V809" s="158">
        <v>4.1070578920075969</v>
      </c>
      <c r="W809" s="158">
        <v>0.60396039603960394</v>
      </c>
      <c r="X809" s="158">
        <v>1.1584158415841583</v>
      </c>
      <c r="Y809" s="159">
        <v>34</v>
      </c>
      <c r="Z809" s="159">
        <v>74</v>
      </c>
      <c r="AA809" s="159">
        <v>52</v>
      </c>
      <c r="AB809" s="159">
        <v>86</v>
      </c>
      <c r="AC809" s="159">
        <v>74</v>
      </c>
      <c r="AD809" s="157">
        <v>20.2</v>
      </c>
    </row>
    <row r="810" spans="1:30" s="154" customFormat="1" ht="11.35">
      <c r="A810" s="152">
        <v>797</v>
      </c>
      <c r="B810" s="152">
        <v>6</v>
      </c>
      <c r="C810" s="152">
        <v>33</v>
      </c>
      <c r="D810" s="153">
        <v>0.20624999999999999</v>
      </c>
      <c r="E810" s="153">
        <v>0.95888348988279659</v>
      </c>
      <c r="F810" s="155">
        <v>267.71400000000006</v>
      </c>
      <c r="G810" s="155">
        <v>556.25020000000018</v>
      </c>
      <c r="H810" s="155">
        <v>3.4765637500000013</v>
      </c>
      <c r="I810" s="155">
        <v>23.486612329343423</v>
      </c>
      <c r="J810" s="155">
        <v>1600</v>
      </c>
      <c r="K810" s="155">
        <v>203550</v>
      </c>
      <c r="L810" s="155">
        <v>1272.1875</v>
      </c>
      <c r="M810" s="155">
        <v>273.84674563401262</v>
      </c>
      <c r="N810" s="156">
        <v>15</v>
      </c>
      <c r="O810" s="156">
        <v>540</v>
      </c>
      <c r="P810" s="156">
        <v>3.375</v>
      </c>
      <c r="Q810" s="156">
        <v>4.5856626442415553</v>
      </c>
      <c r="R810" s="158">
        <v>0.56521739130434778</v>
      </c>
      <c r="S810" s="158">
        <v>18</v>
      </c>
      <c r="T810" s="158">
        <v>561</v>
      </c>
      <c r="U810" s="158">
        <v>3.5062500000000001</v>
      </c>
      <c r="V810" s="158">
        <v>4.5791390185212109</v>
      </c>
      <c r="W810" s="158">
        <v>0.54830917874396135</v>
      </c>
      <c r="X810" s="158">
        <v>1.1135265700483092</v>
      </c>
      <c r="Y810" s="159">
        <v>31</v>
      </c>
      <c r="Z810" s="159">
        <v>73</v>
      </c>
      <c r="AA810" s="159">
        <v>56</v>
      </c>
      <c r="AB810" s="159">
        <v>83</v>
      </c>
      <c r="AC810" s="159">
        <v>77</v>
      </c>
      <c r="AD810" s="157">
        <v>20.7</v>
      </c>
    </row>
    <row r="811" spans="1:30" s="154" customFormat="1" ht="11.35">
      <c r="A811" s="152">
        <v>798</v>
      </c>
      <c r="B811" s="152">
        <v>12</v>
      </c>
      <c r="C811" s="152">
        <v>90</v>
      </c>
      <c r="D811" s="153">
        <v>0.5625</v>
      </c>
      <c r="E811" s="153">
        <v>1.9383176911172517</v>
      </c>
      <c r="F811" s="155">
        <v>535.42800000000011</v>
      </c>
      <c r="G811" s="155">
        <v>2030.1645000000005</v>
      </c>
      <c r="H811" s="155">
        <v>12.688528125000003</v>
      </c>
      <c r="I811" s="155">
        <v>56.758595430176364</v>
      </c>
      <c r="J811" s="155">
        <v>1600</v>
      </c>
      <c r="K811" s="155">
        <v>204400</v>
      </c>
      <c r="L811" s="155">
        <v>1277.5</v>
      </c>
      <c r="M811" s="155">
        <v>279.2510198288839</v>
      </c>
      <c r="N811" s="156">
        <v>18</v>
      </c>
      <c r="O811" s="156">
        <v>456</v>
      </c>
      <c r="P811" s="156">
        <v>2.85</v>
      </c>
      <c r="Q811" s="156">
        <v>4.3324140292399012</v>
      </c>
      <c r="R811" s="158">
        <v>0.61323155216284986</v>
      </c>
      <c r="S811" s="158">
        <v>18</v>
      </c>
      <c r="T811" s="158">
        <v>495</v>
      </c>
      <c r="U811" s="158">
        <v>3.09375</v>
      </c>
      <c r="V811" s="158">
        <v>4.6914841558834723</v>
      </c>
      <c r="W811" s="158">
        <v>0.58015267175572516</v>
      </c>
      <c r="X811" s="158">
        <v>1.193384223918575</v>
      </c>
      <c r="Y811" s="159">
        <v>32</v>
      </c>
      <c r="Z811" s="159">
        <v>69</v>
      </c>
      <c r="AA811" s="159">
        <v>59</v>
      </c>
      <c r="AB811" s="159">
        <v>79</v>
      </c>
      <c r="AC811" s="159">
        <v>81</v>
      </c>
      <c r="AD811" s="157">
        <v>19.649999999999999</v>
      </c>
    </row>
    <row r="812" spans="1:30" s="154" customFormat="1" ht="11.35">
      <c r="A812" s="152">
        <v>799</v>
      </c>
      <c r="B812" s="152">
        <v>6</v>
      </c>
      <c r="C812" s="152">
        <v>36</v>
      </c>
      <c r="D812" s="153">
        <v>0.22500000000000001</v>
      </c>
      <c r="E812" s="153">
        <v>0.92450904870210737</v>
      </c>
      <c r="F812" s="155">
        <v>267.71400000000006</v>
      </c>
      <c r="G812" s="155">
        <v>557.73750000000007</v>
      </c>
      <c r="H812" s="155">
        <v>3.4858593750000004</v>
      </c>
      <c r="I812" s="155">
        <v>24.297270100639572</v>
      </c>
      <c r="J812" s="155">
        <v>1600</v>
      </c>
      <c r="K812" s="155">
        <v>206500</v>
      </c>
      <c r="L812" s="155">
        <v>1290.625</v>
      </c>
      <c r="M812" s="155">
        <v>266.7170255122706</v>
      </c>
      <c r="N812" s="156">
        <v>15</v>
      </c>
      <c r="O812" s="156">
        <v>498</v>
      </c>
      <c r="P812" s="156">
        <v>3.1124999999999998</v>
      </c>
      <c r="Q812" s="156">
        <v>4.2411394873245323</v>
      </c>
      <c r="R812" s="158">
        <v>0.60287081339712911</v>
      </c>
      <c r="S812" s="158">
        <v>18</v>
      </c>
      <c r="T812" s="158">
        <v>546</v>
      </c>
      <c r="U812" s="158">
        <v>3.4125000000000001</v>
      </c>
      <c r="V812" s="158">
        <v>4.8465607334888752</v>
      </c>
      <c r="W812" s="158">
        <v>0.56459330143540665</v>
      </c>
      <c r="X812" s="158">
        <v>1.1674641148325358</v>
      </c>
      <c r="Y812" s="159">
        <v>26</v>
      </c>
      <c r="Z812" s="159">
        <v>75</v>
      </c>
      <c r="AA812" s="159">
        <v>59</v>
      </c>
      <c r="AB812" s="159">
        <v>67</v>
      </c>
      <c r="AC812" s="159">
        <v>93</v>
      </c>
      <c r="AD812" s="157">
        <v>20.9</v>
      </c>
    </row>
    <row r="813" spans="1:30" s="154" customFormat="1" ht="11.35">
      <c r="A813" s="152">
        <v>800</v>
      </c>
      <c r="B813" s="152">
        <v>9</v>
      </c>
      <c r="C813" s="152">
        <v>177</v>
      </c>
      <c r="D813" s="153">
        <v>1.10625</v>
      </c>
      <c r="E813" s="153">
        <v>2.3461379344674453</v>
      </c>
      <c r="F813" s="155">
        <v>535.42800000000011</v>
      </c>
      <c r="G813" s="155">
        <v>5074.6675999999998</v>
      </c>
      <c r="H813" s="155">
        <v>31.716672499999998</v>
      </c>
      <c r="I813" s="155">
        <v>96.567379516944314</v>
      </c>
      <c r="J813" s="155">
        <v>1600</v>
      </c>
      <c r="K813" s="155">
        <v>207250</v>
      </c>
      <c r="L813" s="155">
        <v>1295.3125</v>
      </c>
      <c r="M813" s="155">
        <v>289.31696155822425</v>
      </c>
      <c r="N813" s="156">
        <v>15</v>
      </c>
      <c r="O813" s="156">
        <v>378</v>
      </c>
      <c r="P813" s="156">
        <v>2.3624999999999998</v>
      </c>
      <c r="Q813" s="156">
        <v>4.0429883399511715</v>
      </c>
      <c r="R813" s="158">
        <v>0.67272727272727273</v>
      </c>
      <c r="S813" s="158">
        <v>21</v>
      </c>
      <c r="T813" s="158">
        <v>456</v>
      </c>
      <c r="U813" s="158">
        <v>2.85</v>
      </c>
      <c r="V813" s="158">
        <v>4.8734939618538995</v>
      </c>
      <c r="W813" s="158">
        <v>0.60519480519480517</v>
      </c>
      <c r="X813" s="158">
        <v>1.2779220779220779</v>
      </c>
      <c r="Y813" s="159">
        <v>33</v>
      </c>
      <c r="Z813" s="159">
        <v>60</v>
      </c>
      <c r="AA813" s="159">
        <v>67</v>
      </c>
      <c r="AB813" s="159">
        <v>77</v>
      </c>
      <c r="AC813" s="159">
        <v>83</v>
      </c>
      <c r="AD813" s="157">
        <v>19.25</v>
      </c>
    </row>
    <row r="814" spans="1:30" s="154" customFormat="1" ht="11.35">
      <c r="A814" s="152">
        <v>801</v>
      </c>
      <c r="B814" s="152">
        <v>15</v>
      </c>
      <c r="C814" s="152">
        <v>129</v>
      </c>
      <c r="D814" s="153">
        <v>0.80625000000000002</v>
      </c>
      <c r="E814" s="153">
        <v>2.7483485607398408</v>
      </c>
      <c r="F814" s="155">
        <v>261.76480000000004</v>
      </c>
      <c r="G814" s="155">
        <v>1814.5059999999999</v>
      </c>
      <c r="H814" s="155">
        <v>11.340662499999999</v>
      </c>
      <c r="I814" s="155">
        <v>43.544290124098559</v>
      </c>
      <c r="J814" s="155">
        <v>1600</v>
      </c>
      <c r="K814" s="155">
        <v>208050</v>
      </c>
      <c r="L814" s="155">
        <v>1300.3125</v>
      </c>
      <c r="M814" s="155">
        <v>267.44169264021673</v>
      </c>
      <c r="N814" s="156">
        <v>18</v>
      </c>
      <c r="O814" s="156">
        <v>510</v>
      </c>
      <c r="P814" s="156">
        <v>3.1875</v>
      </c>
      <c r="Q814" s="156">
        <v>4.8953674674644629</v>
      </c>
      <c r="R814" s="158">
        <v>0.59715639810426546</v>
      </c>
      <c r="S814" s="158">
        <v>18</v>
      </c>
      <c r="T814" s="158">
        <v>567</v>
      </c>
      <c r="U814" s="158">
        <v>3.5437500000000002</v>
      </c>
      <c r="V814" s="158">
        <v>5.0567183966873444</v>
      </c>
      <c r="W814" s="158">
        <v>0.55213270142180104</v>
      </c>
      <c r="X814" s="158">
        <v>1.1492890995260665</v>
      </c>
      <c r="Y814" s="159">
        <v>25</v>
      </c>
      <c r="Z814" s="159">
        <v>73</v>
      </c>
      <c r="AA814" s="159">
        <v>62</v>
      </c>
      <c r="AB814" s="159">
        <v>70</v>
      </c>
      <c r="AC814" s="159">
        <v>90</v>
      </c>
      <c r="AD814" s="157">
        <v>21.1</v>
      </c>
    </row>
    <row r="815" spans="1:30" s="154" customFormat="1" ht="11.35">
      <c r="A815" s="152">
        <v>802</v>
      </c>
      <c r="B815" s="152">
        <v>6</v>
      </c>
      <c r="C815" s="152">
        <v>27</v>
      </c>
      <c r="D815" s="153">
        <v>0.16875000000000001</v>
      </c>
      <c r="E815" s="153">
        <v>0.84094791528751356</v>
      </c>
      <c r="F815" s="155">
        <v>267.71400000000006</v>
      </c>
      <c r="G815" s="155">
        <v>645.48820000000012</v>
      </c>
      <c r="H815" s="155">
        <v>4.0343012500000004</v>
      </c>
      <c r="I815" s="155">
        <v>24.917115619317052</v>
      </c>
      <c r="J815" s="155">
        <v>1600</v>
      </c>
      <c r="K815" s="155">
        <v>205450</v>
      </c>
      <c r="L815" s="155">
        <v>1284.0625</v>
      </c>
      <c r="M815" s="155">
        <v>273.13529459032458</v>
      </c>
      <c r="N815" s="156">
        <v>15</v>
      </c>
      <c r="O815" s="156">
        <v>570</v>
      </c>
      <c r="P815" s="156">
        <v>3.5625</v>
      </c>
      <c r="Q815" s="156">
        <v>4.8663748081693123</v>
      </c>
      <c r="R815" s="158">
        <v>0.56916099773242634</v>
      </c>
      <c r="S815" s="158">
        <v>18</v>
      </c>
      <c r="T815" s="158">
        <v>630</v>
      </c>
      <c r="U815" s="158">
        <v>3.9375</v>
      </c>
      <c r="V815" s="158">
        <v>5.3112998089335308</v>
      </c>
      <c r="W815" s="158">
        <v>0.52380952380952384</v>
      </c>
      <c r="X815" s="158">
        <v>1.0929705215419503</v>
      </c>
      <c r="Y815" s="159">
        <v>29</v>
      </c>
      <c r="Z815" s="159">
        <v>72</v>
      </c>
      <c r="AA815" s="159">
        <v>59</v>
      </c>
      <c r="AB815" s="159">
        <v>82</v>
      </c>
      <c r="AC815" s="159">
        <v>78</v>
      </c>
      <c r="AD815" s="157">
        <v>22.05</v>
      </c>
    </row>
    <row r="816" spans="1:30" s="154" customFormat="1" ht="11.35">
      <c r="A816" s="152">
        <v>803</v>
      </c>
      <c r="B816" s="152">
        <v>12</v>
      </c>
      <c r="C816" s="152">
        <v>102</v>
      </c>
      <c r="D816" s="153">
        <v>0.63749999999999996</v>
      </c>
      <c r="E816" s="153">
        <v>1.9148131590215962</v>
      </c>
      <c r="F816" s="155">
        <v>535.42800000000011</v>
      </c>
      <c r="G816" s="155">
        <v>2207.1532000000007</v>
      </c>
      <c r="H816" s="155">
        <v>13.794707500000005</v>
      </c>
      <c r="I816" s="155">
        <v>60.258297648237559</v>
      </c>
      <c r="J816" s="155">
        <v>1600</v>
      </c>
      <c r="K816" s="155">
        <v>202300</v>
      </c>
      <c r="L816" s="155">
        <v>1264.375</v>
      </c>
      <c r="M816" s="155">
        <v>266.96450544934117</v>
      </c>
      <c r="N816" s="156">
        <v>18</v>
      </c>
      <c r="O816" s="156">
        <v>447</v>
      </c>
      <c r="P816" s="156">
        <v>2.7937500000000002</v>
      </c>
      <c r="Q816" s="156">
        <v>4.2708561511892373</v>
      </c>
      <c r="R816" s="158">
        <v>0.61197916666666674</v>
      </c>
      <c r="S816" s="158">
        <v>18</v>
      </c>
      <c r="T816" s="158">
        <v>489</v>
      </c>
      <c r="U816" s="158">
        <v>3.0562499999999999</v>
      </c>
      <c r="V816" s="158">
        <v>4.6435819981545396</v>
      </c>
      <c r="W816" s="158">
        <v>0.57552083333333326</v>
      </c>
      <c r="X816" s="158">
        <v>1.1875</v>
      </c>
      <c r="Y816" s="159">
        <v>30</v>
      </c>
      <c r="Z816" s="159">
        <v>78</v>
      </c>
      <c r="AA816" s="159">
        <v>52</v>
      </c>
      <c r="AB816" s="159">
        <v>86</v>
      </c>
      <c r="AC816" s="159">
        <v>74</v>
      </c>
      <c r="AD816" s="157">
        <v>19.2</v>
      </c>
    </row>
    <row r="817" spans="1:30" s="154" customFormat="1" ht="11.35">
      <c r="A817" s="152">
        <v>804</v>
      </c>
      <c r="B817" s="152">
        <v>9</v>
      </c>
      <c r="C817" s="152">
        <v>90</v>
      </c>
      <c r="D817" s="153">
        <v>0.5625</v>
      </c>
      <c r="E817" s="153">
        <v>1.654753016969545</v>
      </c>
      <c r="F817" s="155">
        <v>535.42800000000011</v>
      </c>
      <c r="G817" s="155">
        <v>2031.6518000000003</v>
      </c>
      <c r="H817" s="155">
        <v>12.697823750000001</v>
      </c>
      <c r="I817" s="155">
        <v>64.616648379288762</v>
      </c>
      <c r="J817" s="155">
        <v>1600</v>
      </c>
      <c r="K817" s="155">
        <v>199700</v>
      </c>
      <c r="L817" s="155">
        <v>1248.125</v>
      </c>
      <c r="M817" s="155">
        <v>270.50427518448163</v>
      </c>
      <c r="N817" s="156">
        <v>18</v>
      </c>
      <c r="O817" s="156">
        <v>492</v>
      </c>
      <c r="P817" s="156">
        <v>3.0750000000000002</v>
      </c>
      <c r="Q817" s="156">
        <v>4.6004511673743727</v>
      </c>
      <c r="R817" s="158">
        <v>0.59102244389027436</v>
      </c>
      <c r="S817" s="158">
        <v>18</v>
      </c>
      <c r="T817" s="158">
        <v>531</v>
      </c>
      <c r="U817" s="158">
        <v>3.3187500000000001</v>
      </c>
      <c r="V817" s="158">
        <v>4.7535116115887881</v>
      </c>
      <c r="W817" s="158">
        <v>0.55860349127182052</v>
      </c>
      <c r="X817" s="158">
        <v>1.1496259351620948</v>
      </c>
      <c r="Y817" s="159">
        <v>34</v>
      </c>
      <c r="Z817" s="159">
        <v>77</v>
      </c>
      <c r="AA817" s="159">
        <v>49</v>
      </c>
      <c r="AB817" s="159">
        <v>90</v>
      </c>
      <c r="AC817" s="159">
        <v>70</v>
      </c>
      <c r="AD817" s="157">
        <v>20.05</v>
      </c>
    </row>
    <row r="818" spans="1:30" s="154" customFormat="1" ht="11.35">
      <c r="A818" s="152">
        <v>805</v>
      </c>
      <c r="B818" s="152">
        <v>12</v>
      </c>
      <c r="C818" s="152">
        <v>78</v>
      </c>
      <c r="D818" s="153">
        <v>0.48749999999999999</v>
      </c>
      <c r="E818" s="153">
        <v>1.8083923852051369</v>
      </c>
      <c r="F818" s="155">
        <v>803.14200000000017</v>
      </c>
      <c r="G818" s="155">
        <v>3090.6094000000007</v>
      </c>
      <c r="H818" s="155">
        <v>19.316308750000005</v>
      </c>
      <c r="I818" s="155">
        <v>93.382881875782473</v>
      </c>
      <c r="J818" s="155">
        <v>1600</v>
      </c>
      <c r="K818" s="155">
        <v>205550</v>
      </c>
      <c r="L818" s="155">
        <v>1284.6875</v>
      </c>
      <c r="M818" s="155">
        <v>279.37468782079839</v>
      </c>
      <c r="N818" s="156">
        <v>18</v>
      </c>
      <c r="O818" s="156">
        <v>522</v>
      </c>
      <c r="P818" s="156">
        <v>3.2625000000000002</v>
      </c>
      <c r="Q818" s="156">
        <v>4.7866264166770094</v>
      </c>
      <c r="R818" s="158">
        <v>0.57971014492753625</v>
      </c>
      <c r="S818" s="158">
        <v>15</v>
      </c>
      <c r="T818" s="158">
        <v>564</v>
      </c>
      <c r="U818" s="158">
        <v>3.5249999999999999</v>
      </c>
      <c r="V818" s="158">
        <v>4.8589539987804118</v>
      </c>
      <c r="W818" s="158">
        <v>0.54589371980676327</v>
      </c>
      <c r="X818" s="158">
        <v>1.1256038647342996</v>
      </c>
      <c r="Y818" s="159">
        <v>31</v>
      </c>
      <c r="Z818" s="159">
        <v>68</v>
      </c>
      <c r="AA818" s="159">
        <v>61</v>
      </c>
      <c r="AB818" s="159">
        <v>74</v>
      </c>
      <c r="AC818" s="159">
        <v>86</v>
      </c>
      <c r="AD818" s="157">
        <v>20.7</v>
      </c>
    </row>
    <row r="819" spans="1:30" s="154" customFormat="1" ht="11.35">
      <c r="A819" s="152">
        <v>806</v>
      </c>
      <c r="B819" s="152">
        <v>9</v>
      </c>
      <c r="C819" s="152">
        <v>54</v>
      </c>
      <c r="D819" s="153">
        <v>0.33750000000000002</v>
      </c>
      <c r="E819" s="153">
        <v>1.3453273432058677</v>
      </c>
      <c r="F819" s="155">
        <v>535.42800000000011</v>
      </c>
      <c r="G819" s="155">
        <v>1124.3988000000002</v>
      </c>
      <c r="H819" s="155">
        <v>7.027492500000001</v>
      </c>
      <c r="I819" s="155">
        <v>45.426113730186827</v>
      </c>
      <c r="J819" s="155">
        <v>1600</v>
      </c>
      <c r="K819" s="155">
        <v>208050</v>
      </c>
      <c r="L819" s="155">
        <v>1300.3125</v>
      </c>
      <c r="M819" s="155">
        <v>267.44169264021673</v>
      </c>
      <c r="N819" s="156">
        <v>18</v>
      </c>
      <c r="O819" s="156">
        <v>540</v>
      </c>
      <c r="P819" s="156">
        <v>3.375</v>
      </c>
      <c r="Q819" s="156">
        <v>4.6833708228316642</v>
      </c>
      <c r="R819" s="158">
        <v>0.57244655581947745</v>
      </c>
      <c r="S819" s="158">
        <v>18</v>
      </c>
      <c r="T819" s="158">
        <v>579</v>
      </c>
      <c r="U819" s="158">
        <v>3.6187499999999999</v>
      </c>
      <c r="V819" s="158">
        <v>4.9116366445719377</v>
      </c>
      <c r="W819" s="158">
        <v>0.54156769596199528</v>
      </c>
      <c r="X819" s="158">
        <v>1.1140142517814726</v>
      </c>
      <c r="Y819" s="159">
        <v>25</v>
      </c>
      <c r="Z819" s="159">
        <v>73</v>
      </c>
      <c r="AA819" s="159">
        <v>62</v>
      </c>
      <c r="AB819" s="159">
        <v>88</v>
      </c>
      <c r="AC819" s="159">
        <v>72</v>
      </c>
      <c r="AD819" s="157">
        <v>21.05</v>
      </c>
    </row>
    <row r="820" spans="1:30" s="154" customFormat="1" ht="11.35">
      <c r="A820" s="152">
        <v>807</v>
      </c>
      <c r="B820" s="152">
        <v>9</v>
      </c>
      <c r="C820" s="152">
        <v>51</v>
      </c>
      <c r="D820" s="153">
        <v>0.31874999999999998</v>
      </c>
      <c r="E820" s="153">
        <v>1.2406727481187487</v>
      </c>
      <c r="F820" s="155">
        <v>267.71400000000006</v>
      </c>
      <c r="G820" s="155">
        <v>919.15140000000019</v>
      </c>
      <c r="H820" s="155">
        <v>5.7446962500000014</v>
      </c>
      <c r="I820" s="155">
        <v>29.187217593913473</v>
      </c>
      <c r="J820" s="155">
        <v>1600</v>
      </c>
      <c r="K820" s="155">
        <v>203200</v>
      </c>
      <c r="L820" s="155">
        <v>1270</v>
      </c>
      <c r="M820" s="155">
        <v>298.80264200291896</v>
      </c>
      <c r="N820" s="156">
        <v>15</v>
      </c>
      <c r="O820" s="156">
        <v>468</v>
      </c>
      <c r="P820" s="156">
        <v>2.9249999999999998</v>
      </c>
      <c r="Q820" s="156">
        <v>4.1882585204309279</v>
      </c>
      <c r="R820" s="158">
        <v>0.61386138613861385</v>
      </c>
      <c r="S820" s="158">
        <v>24</v>
      </c>
      <c r="T820" s="158">
        <v>534</v>
      </c>
      <c r="U820" s="158">
        <v>3.3374999999999999</v>
      </c>
      <c r="V820" s="158">
        <v>4.9904153417344803</v>
      </c>
      <c r="W820" s="158">
        <v>0.55940594059405935</v>
      </c>
      <c r="X820" s="158">
        <v>1.1732673267326732</v>
      </c>
      <c r="Y820" s="159">
        <v>40</v>
      </c>
      <c r="Z820" s="159">
        <v>57</v>
      </c>
      <c r="AA820" s="159">
        <v>63</v>
      </c>
      <c r="AB820" s="159">
        <v>85</v>
      </c>
      <c r="AC820" s="159">
        <v>75</v>
      </c>
      <c r="AD820" s="157">
        <v>20.2</v>
      </c>
    </row>
    <row r="821" spans="1:30" s="154" customFormat="1" ht="11.35">
      <c r="A821" s="152">
        <v>808</v>
      </c>
      <c r="B821" s="152">
        <v>6</v>
      </c>
      <c r="C821" s="152">
        <v>60</v>
      </c>
      <c r="D821" s="153">
        <v>0.375</v>
      </c>
      <c r="E821" s="153">
        <v>1.2476392802348384</v>
      </c>
      <c r="F821" s="155">
        <v>535.42800000000011</v>
      </c>
      <c r="G821" s="155">
        <v>1905.2313000000001</v>
      </c>
      <c r="H821" s="155">
        <v>11.907695625000001</v>
      </c>
      <c r="I821" s="155">
        <v>64.509899759301604</v>
      </c>
      <c r="J821" s="155">
        <v>1600</v>
      </c>
      <c r="K821" s="155">
        <v>203900</v>
      </c>
      <c r="L821" s="155">
        <v>1274.375</v>
      </c>
      <c r="M821" s="155">
        <v>271.84366460784292</v>
      </c>
      <c r="N821" s="156">
        <v>18</v>
      </c>
      <c r="O821" s="156">
        <v>471</v>
      </c>
      <c r="P821" s="156">
        <v>2.9437500000000001</v>
      </c>
      <c r="Q821" s="156">
        <v>4.3801250305235433</v>
      </c>
      <c r="R821" s="158">
        <v>0.60552763819095479</v>
      </c>
      <c r="S821" s="158">
        <v>18</v>
      </c>
      <c r="T821" s="158">
        <v>492</v>
      </c>
      <c r="U821" s="158">
        <v>3.0750000000000002</v>
      </c>
      <c r="V821" s="158">
        <v>4.4883496988166955</v>
      </c>
      <c r="W821" s="158">
        <v>0.5879396984924623</v>
      </c>
      <c r="X821" s="158">
        <v>1.1934673366834172</v>
      </c>
      <c r="Y821" s="159">
        <v>30</v>
      </c>
      <c r="Z821" s="159">
        <v>74</v>
      </c>
      <c r="AA821" s="159">
        <v>56</v>
      </c>
      <c r="AB821" s="159">
        <v>74</v>
      </c>
      <c r="AC821" s="159">
        <v>86</v>
      </c>
      <c r="AD821" s="157">
        <v>19.899999999999999</v>
      </c>
    </row>
    <row r="822" spans="1:30" s="154" customFormat="1" ht="11.35">
      <c r="A822" s="152">
        <v>809</v>
      </c>
      <c r="B822" s="152">
        <v>9</v>
      </c>
      <c r="C822" s="152">
        <v>93</v>
      </c>
      <c r="D822" s="153">
        <v>0.58125000000000004</v>
      </c>
      <c r="E822" s="153">
        <v>1.6989522298302808</v>
      </c>
      <c r="F822" s="155">
        <v>535.42800000000011</v>
      </c>
      <c r="G822" s="155">
        <v>2153.6104000000005</v>
      </c>
      <c r="H822" s="155">
        <v>13.460065000000004</v>
      </c>
      <c r="I822" s="155">
        <v>64.892064541491777</v>
      </c>
      <c r="J822" s="155">
        <v>1600</v>
      </c>
      <c r="K822" s="155">
        <v>202350</v>
      </c>
      <c r="L822" s="155">
        <v>1264.6875</v>
      </c>
      <c r="M822" s="155">
        <v>270.19657850856635</v>
      </c>
      <c r="N822" s="156">
        <v>15</v>
      </c>
      <c r="O822" s="156">
        <v>429</v>
      </c>
      <c r="P822" s="156">
        <v>2.6812499999999999</v>
      </c>
      <c r="Q822" s="156">
        <v>4.1014982306285415</v>
      </c>
      <c r="R822" s="158">
        <v>0.62857142857142856</v>
      </c>
      <c r="S822" s="158">
        <v>18</v>
      </c>
      <c r="T822" s="158">
        <v>489</v>
      </c>
      <c r="U822" s="158">
        <v>3.0562499999999999</v>
      </c>
      <c r="V822" s="158">
        <v>4.5325473907127112</v>
      </c>
      <c r="W822" s="158">
        <v>0.57662337662337659</v>
      </c>
      <c r="X822" s="158">
        <v>1.2051948051948052</v>
      </c>
      <c r="Y822" s="159">
        <v>31</v>
      </c>
      <c r="Z822" s="159">
        <v>76</v>
      </c>
      <c r="AA822" s="159">
        <v>53</v>
      </c>
      <c r="AB822" s="159">
        <v>71</v>
      </c>
      <c r="AC822" s="159">
        <v>89</v>
      </c>
      <c r="AD822" s="157">
        <v>19.25</v>
      </c>
    </row>
    <row r="823" spans="1:30" s="154" customFormat="1" ht="11.35">
      <c r="A823" s="152">
        <v>810</v>
      </c>
      <c r="B823" s="152">
        <v>12</v>
      </c>
      <c r="C823" s="152">
        <v>123</v>
      </c>
      <c r="D823" s="153">
        <v>0.76875000000000004</v>
      </c>
      <c r="E823" s="153">
        <v>2.2881204695161634</v>
      </c>
      <c r="F823" s="155">
        <v>803.14200000000017</v>
      </c>
      <c r="G823" s="155">
        <v>3267.5981000000006</v>
      </c>
      <c r="H823" s="155">
        <v>20.422488125000005</v>
      </c>
      <c r="I823" s="155">
        <v>101.1983823612581</v>
      </c>
      <c r="J823" s="155">
        <v>1600</v>
      </c>
      <c r="K823" s="155">
        <v>202850</v>
      </c>
      <c r="L823" s="155">
        <v>1267.8125</v>
      </c>
      <c r="M823" s="155">
        <v>277.7575791922556</v>
      </c>
      <c r="N823" s="156">
        <v>18</v>
      </c>
      <c r="O823" s="156">
        <v>498</v>
      </c>
      <c r="P823" s="156">
        <v>3.1124999999999998</v>
      </c>
      <c r="Q823" s="156">
        <v>4.8043317718060337</v>
      </c>
      <c r="R823" s="158">
        <v>0.58808933002481378</v>
      </c>
      <c r="S823" s="158">
        <v>18</v>
      </c>
      <c r="T823" s="158">
        <v>537</v>
      </c>
      <c r="U823" s="158">
        <v>3.3562500000000002</v>
      </c>
      <c r="V823" s="158">
        <v>4.9032743199421116</v>
      </c>
      <c r="W823" s="158">
        <v>0.55583126550868489</v>
      </c>
      <c r="X823" s="158">
        <v>1.1439205955334986</v>
      </c>
      <c r="Y823" s="159">
        <v>33</v>
      </c>
      <c r="Z823" s="159">
        <v>71</v>
      </c>
      <c r="AA823" s="159">
        <v>56</v>
      </c>
      <c r="AB823" s="159">
        <v>74</v>
      </c>
      <c r="AC823" s="159">
        <v>86</v>
      </c>
      <c r="AD823" s="157">
        <v>20.149999999999999</v>
      </c>
    </row>
    <row r="824" spans="1:30" s="154" customFormat="1" ht="11.35">
      <c r="A824" s="152">
        <v>811</v>
      </c>
      <c r="B824" s="152">
        <v>6</v>
      </c>
      <c r="C824" s="152">
        <v>39</v>
      </c>
      <c r="D824" s="153">
        <v>0.24374999999999999</v>
      </c>
      <c r="E824" s="153">
        <v>1.0624930632403971</v>
      </c>
      <c r="F824" s="155">
        <v>267.71400000000006</v>
      </c>
      <c r="G824" s="155">
        <v>699.03100000000018</v>
      </c>
      <c r="H824" s="155">
        <v>4.3689437500000015</v>
      </c>
      <c r="I824" s="155">
        <v>24.71208548165075</v>
      </c>
      <c r="J824" s="155">
        <v>1600</v>
      </c>
      <c r="K824" s="155">
        <v>206850</v>
      </c>
      <c r="L824" s="155">
        <v>1292.8125</v>
      </c>
      <c r="M824" s="155">
        <v>264.50659388292604</v>
      </c>
      <c r="N824" s="156">
        <v>18</v>
      </c>
      <c r="O824" s="156">
        <v>510</v>
      </c>
      <c r="P824" s="156">
        <v>3.1875</v>
      </c>
      <c r="Q824" s="156">
        <v>4.4342683555527627</v>
      </c>
      <c r="R824" s="158">
        <v>0.59715639810426546</v>
      </c>
      <c r="S824" s="158">
        <v>24</v>
      </c>
      <c r="T824" s="158">
        <v>597</v>
      </c>
      <c r="U824" s="158">
        <v>3.7312500000000002</v>
      </c>
      <c r="V824" s="158">
        <v>5.0665034833867244</v>
      </c>
      <c r="W824" s="158">
        <v>0.52843601895734604</v>
      </c>
      <c r="X824" s="158">
        <v>1.1255924170616116</v>
      </c>
      <c r="Y824" s="159">
        <v>25</v>
      </c>
      <c r="Z824" s="159">
        <v>76</v>
      </c>
      <c r="AA824" s="159">
        <v>59</v>
      </c>
      <c r="AB824" s="159">
        <v>84</v>
      </c>
      <c r="AC824" s="159">
        <v>76</v>
      </c>
      <c r="AD824" s="157">
        <v>21.1</v>
      </c>
    </row>
    <row r="825" spans="1:30" s="154" customFormat="1" ht="11.35">
      <c r="A825" s="152">
        <v>812</v>
      </c>
      <c r="B825" s="152">
        <v>6</v>
      </c>
      <c r="C825" s="152">
        <v>30</v>
      </c>
      <c r="D825" s="153">
        <v>0.1875</v>
      </c>
      <c r="E825" s="153">
        <v>0.80241381127713762</v>
      </c>
      <c r="F825" s="155">
        <v>267.71400000000006</v>
      </c>
      <c r="G825" s="155">
        <v>593.43270000000007</v>
      </c>
      <c r="H825" s="155">
        <v>3.7089543750000002</v>
      </c>
      <c r="I825" s="155">
        <v>23.426179493466421</v>
      </c>
      <c r="J825" s="155">
        <v>1600</v>
      </c>
      <c r="K825" s="155">
        <v>202500</v>
      </c>
      <c r="L825" s="155">
        <v>1265.625</v>
      </c>
      <c r="M825" s="155">
        <v>279.66666479261772</v>
      </c>
      <c r="N825" s="156">
        <v>18</v>
      </c>
      <c r="O825" s="156">
        <v>540</v>
      </c>
      <c r="P825" s="156">
        <v>3.375</v>
      </c>
      <c r="Q825" s="156">
        <v>4.884515387020266</v>
      </c>
      <c r="R825" s="158">
        <v>0.56521739130434778</v>
      </c>
      <c r="S825" s="158">
        <v>18</v>
      </c>
      <c r="T825" s="158">
        <v>606</v>
      </c>
      <c r="U825" s="158">
        <v>3.7875000000000001</v>
      </c>
      <c r="V825" s="158">
        <v>5.2931515026672606</v>
      </c>
      <c r="W825" s="158">
        <v>0.51207729468599039</v>
      </c>
      <c r="X825" s="158">
        <v>1.0772946859903381</v>
      </c>
      <c r="Y825" s="159">
        <v>34</v>
      </c>
      <c r="Z825" s="159">
        <v>70</v>
      </c>
      <c r="AA825" s="159">
        <v>56</v>
      </c>
      <c r="AB825" s="159">
        <v>72</v>
      </c>
      <c r="AC825" s="159">
        <v>88</v>
      </c>
      <c r="AD825" s="157">
        <v>20.7</v>
      </c>
    </row>
    <row r="826" spans="1:30" s="154" customFormat="1" ht="11.35">
      <c r="A826" s="152">
        <v>813</v>
      </c>
      <c r="B826" s="152">
        <v>6</v>
      </c>
      <c r="C826" s="152">
        <v>24</v>
      </c>
      <c r="D826" s="153">
        <v>0.15</v>
      </c>
      <c r="E826" s="153">
        <v>0.87738892217460607</v>
      </c>
      <c r="F826" s="155">
        <v>65.441200000000009</v>
      </c>
      <c r="G826" s="155">
        <v>205.24740000000003</v>
      </c>
      <c r="H826" s="155">
        <v>1.2827962500000001</v>
      </c>
      <c r="I826" s="155">
        <v>8.3311639217491731</v>
      </c>
      <c r="J826" s="155">
        <v>1600</v>
      </c>
      <c r="K826" s="155">
        <v>204200</v>
      </c>
      <c r="L826" s="155">
        <v>1276.25</v>
      </c>
      <c r="M826" s="155">
        <v>266.58508972351228</v>
      </c>
      <c r="N826" s="156">
        <v>15</v>
      </c>
      <c r="O826" s="156">
        <v>594</v>
      </c>
      <c r="P826" s="156">
        <v>3.7124999999999999</v>
      </c>
      <c r="Q826" s="156">
        <v>4.6922758689348907</v>
      </c>
      <c r="R826" s="158">
        <v>0.54794520547945202</v>
      </c>
      <c r="S826" s="158">
        <v>18</v>
      </c>
      <c r="T826" s="158">
        <v>600</v>
      </c>
      <c r="U826" s="158">
        <v>3.75</v>
      </c>
      <c r="V826" s="158">
        <v>5.0916135263673334</v>
      </c>
      <c r="W826" s="158">
        <v>0.54337899543378998</v>
      </c>
      <c r="X826" s="158">
        <v>1.091324200913242</v>
      </c>
      <c r="Y826" s="159">
        <v>28</v>
      </c>
      <c r="Z826" s="159">
        <v>77</v>
      </c>
      <c r="AA826" s="159">
        <v>55</v>
      </c>
      <c r="AB826" s="159">
        <v>81</v>
      </c>
      <c r="AC826" s="159">
        <v>79</v>
      </c>
      <c r="AD826" s="157">
        <v>21.9</v>
      </c>
    </row>
    <row r="827" spans="1:30" s="154" customFormat="1" ht="11.35">
      <c r="A827" s="152">
        <v>814</v>
      </c>
      <c r="B827" s="152">
        <v>6</v>
      </c>
      <c r="C827" s="152">
        <v>36</v>
      </c>
      <c r="D827" s="153">
        <v>0.22500000000000001</v>
      </c>
      <c r="E827" s="153">
        <v>0.98383155484152207</v>
      </c>
      <c r="F827" s="155">
        <v>267.71400000000006</v>
      </c>
      <c r="G827" s="155">
        <v>591.94540000000006</v>
      </c>
      <c r="H827" s="155">
        <v>3.6996587500000002</v>
      </c>
      <c r="I827" s="155">
        <v>23.220980561028131</v>
      </c>
      <c r="J827" s="155">
        <v>1600</v>
      </c>
      <c r="K827" s="155">
        <v>206850</v>
      </c>
      <c r="L827" s="155">
        <v>1292.8125</v>
      </c>
      <c r="M827" s="155">
        <v>264.50659388292604</v>
      </c>
      <c r="N827" s="156">
        <v>18</v>
      </c>
      <c r="O827" s="156">
        <v>552</v>
      </c>
      <c r="P827" s="156">
        <v>3.45</v>
      </c>
      <c r="Q827" s="156">
        <v>4.808012180940838</v>
      </c>
      <c r="R827" s="158">
        <v>0.57209302325581401</v>
      </c>
      <c r="S827" s="158">
        <v>18</v>
      </c>
      <c r="T827" s="158">
        <v>603</v>
      </c>
      <c r="U827" s="158">
        <v>3.7687499999999998</v>
      </c>
      <c r="V827" s="158">
        <v>5.0159768325726608</v>
      </c>
      <c r="W827" s="158">
        <v>0.53255813953488373</v>
      </c>
      <c r="X827" s="158">
        <v>1.1046511627906979</v>
      </c>
      <c r="Y827" s="159">
        <v>25</v>
      </c>
      <c r="Z827" s="159">
        <v>76</v>
      </c>
      <c r="AA827" s="159">
        <v>59</v>
      </c>
      <c r="AB827" s="159">
        <v>72</v>
      </c>
      <c r="AC827" s="159">
        <v>88</v>
      </c>
      <c r="AD827" s="157">
        <v>21.5</v>
      </c>
    </row>
    <row r="828" spans="1:30" s="154" customFormat="1" ht="11.35">
      <c r="A828" s="152">
        <v>815</v>
      </c>
      <c r="B828" s="152">
        <v>9</v>
      </c>
      <c r="C828" s="152">
        <v>57</v>
      </c>
      <c r="D828" s="153">
        <v>0.35625000000000001</v>
      </c>
      <c r="E828" s="153">
        <v>1.319171051892416</v>
      </c>
      <c r="F828" s="155">
        <v>535.42800000000011</v>
      </c>
      <c r="G828" s="155">
        <v>1539.3555000000001</v>
      </c>
      <c r="H828" s="155">
        <v>9.6209718750000004</v>
      </c>
      <c r="I828" s="155">
        <v>53.286748888616891</v>
      </c>
      <c r="J828" s="155">
        <v>1600</v>
      </c>
      <c r="K828" s="155">
        <v>204750</v>
      </c>
      <c r="L828" s="155">
        <v>1279.6875</v>
      </c>
      <c r="M828" s="155">
        <v>252.30365521324154</v>
      </c>
      <c r="N828" s="156">
        <v>18</v>
      </c>
      <c r="O828" s="156">
        <v>474</v>
      </c>
      <c r="P828" s="156">
        <v>2.9624999999999999</v>
      </c>
      <c r="Q828" s="156">
        <v>4.3086683141673179</v>
      </c>
      <c r="R828" s="158">
        <v>0.61274509803921562</v>
      </c>
      <c r="S828" s="158">
        <v>18</v>
      </c>
      <c r="T828" s="158">
        <v>537</v>
      </c>
      <c r="U828" s="158">
        <v>3.3562500000000002</v>
      </c>
      <c r="V828" s="158">
        <v>4.8335136053997934</v>
      </c>
      <c r="W828" s="158">
        <v>0.56127450980392157</v>
      </c>
      <c r="X828" s="158">
        <v>1.1740196078431371</v>
      </c>
      <c r="Y828" s="159">
        <v>23</v>
      </c>
      <c r="Z828" s="159">
        <v>85</v>
      </c>
      <c r="AA828" s="159">
        <v>52</v>
      </c>
      <c r="AB828" s="159">
        <v>82</v>
      </c>
      <c r="AC828" s="159">
        <v>78</v>
      </c>
      <c r="AD828" s="157">
        <v>20.399999999999999</v>
      </c>
    </row>
    <row r="829" spans="1:30" s="154" customFormat="1" ht="11.35">
      <c r="A829" s="152">
        <v>816</v>
      </c>
      <c r="B829" s="152">
        <v>6</v>
      </c>
      <c r="C829" s="152">
        <v>39</v>
      </c>
      <c r="D829" s="153">
        <v>0.24374999999999999</v>
      </c>
      <c r="E829" s="153">
        <v>1.0078114715878912</v>
      </c>
      <c r="F829" s="155">
        <v>267.71400000000006</v>
      </c>
      <c r="G829" s="155">
        <v>664.82310000000018</v>
      </c>
      <c r="H829" s="155">
        <v>4.1551443750000008</v>
      </c>
      <c r="I829" s="155">
        <v>24.617555015963578</v>
      </c>
      <c r="J829" s="155">
        <v>1600</v>
      </c>
      <c r="K829" s="155">
        <v>196100</v>
      </c>
      <c r="L829" s="155">
        <v>1225.625</v>
      </c>
      <c r="M829" s="155">
        <v>281.05749876148633</v>
      </c>
      <c r="N829" s="156">
        <v>18</v>
      </c>
      <c r="O829" s="156">
        <v>558</v>
      </c>
      <c r="P829" s="156">
        <v>3.4874999999999998</v>
      </c>
      <c r="Q829" s="156">
        <v>4.8512301493810979</v>
      </c>
      <c r="R829" s="158">
        <v>0.55819477434679332</v>
      </c>
      <c r="S829" s="158">
        <v>18</v>
      </c>
      <c r="T829" s="158">
        <v>603</v>
      </c>
      <c r="U829" s="158">
        <v>3.7687499999999998</v>
      </c>
      <c r="V829" s="158">
        <v>5.0832340953299138</v>
      </c>
      <c r="W829" s="158">
        <v>0.5225653206650831</v>
      </c>
      <c r="X829" s="158">
        <v>1.0807600950118763</v>
      </c>
      <c r="Y829" s="159">
        <v>42</v>
      </c>
      <c r="Z829" s="159">
        <v>71</v>
      </c>
      <c r="AA829" s="159">
        <v>47</v>
      </c>
      <c r="AB829" s="159">
        <v>77</v>
      </c>
      <c r="AC829" s="159">
        <v>83</v>
      </c>
      <c r="AD829" s="157">
        <v>21.05</v>
      </c>
    </row>
    <row r="830" spans="1:30" s="154" customFormat="1" ht="11.35">
      <c r="A830" s="152">
        <v>817</v>
      </c>
      <c r="B830" s="152">
        <v>12</v>
      </c>
      <c r="C830" s="152">
        <v>45</v>
      </c>
      <c r="D830" s="153">
        <v>0.28125</v>
      </c>
      <c r="E830" s="153">
        <v>1.4194155720005808</v>
      </c>
      <c r="F830" s="155">
        <v>535.42800000000011</v>
      </c>
      <c r="G830" s="155">
        <v>1561.6650000000002</v>
      </c>
      <c r="H830" s="155">
        <v>9.7604062500000008</v>
      </c>
      <c r="I830" s="155">
        <v>55.611829547076077</v>
      </c>
      <c r="J830" s="155">
        <v>1600</v>
      </c>
      <c r="K830" s="155">
        <v>204750</v>
      </c>
      <c r="L830" s="155">
        <v>1279.6875</v>
      </c>
      <c r="M830" s="155">
        <v>277.24480446669077</v>
      </c>
      <c r="N830" s="156">
        <v>18</v>
      </c>
      <c r="O830" s="156">
        <v>501</v>
      </c>
      <c r="P830" s="156">
        <v>3.1312500000000001</v>
      </c>
      <c r="Q830" s="156">
        <v>4.7386035081600966</v>
      </c>
      <c r="R830" s="158">
        <v>0.6004784688995215</v>
      </c>
      <c r="S830" s="158">
        <v>18</v>
      </c>
      <c r="T830" s="158">
        <v>573</v>
      </c>
      <c r="U830" s="158">
        <v>3.5812499999999998</v>
      </c>
      <c r="V830" s="158">
        <v>5.0075061582117204</v>
      </c>
      <c r="W830" s="158">
        <v>0.54306220095693769</v>
      </c>
      <c r="X830" s="158">
        <v>1.1435406698564592</v>
      </c>
      <c r="Y830" s="159">
        <v>31</v>
      </c>
      <c r="Z830" s="159">
        <v>70</v>
      </c>
      <c r="AA830" s="159">
        <v>59</v>
      </c>
      <c r="AB830" s="159">
        <v>77</v>
      </c>
      <c r="AC830" s="159">
        <v>83</v>
      </c>
      <c r="AD830" s="157">
        <v>20.9</v>
      </c>
    </row>
    <row r="831" spans="1:30" s="154" customFormat="1" ht="11.35">
      <c r="A831" s="152">
        <v>818</v>
      </c>
      <c r="B831" s="152">
        <v>6</v>
      </c>
      <c r="C831" s="152">
        <v>54</v>
      </c>
      <c r="D831" s="153">
        <v>0.33750000000000002</v>
      </c>
      <c r="E831" s="153">
        <v>1.1649358229954616</v>
      </c>
      <c r="F831" s="155">
        <v>130.88240000000002</v>
      </c>
      <c r="G831" s="155">
        <v>672.25960000000009</v>
      </c>
      <c r="H831" s="155">
        <v>4.2016225000000009</v>
      </c>
      <c r="I831" s="155">
        <v>17.027870337931358</v>
      </c>
      <c r="J831" s="155">
        <v>1600</v>
      </c>
      <c r="K831" s="155">
        <v>200800</v>
      </c>
      <c r="L831" s="155">
        <v>1255</v>
      </c>
      <c r="M831" s="155">
        <v>268.18748722094921</v>
      </c>
      <c r="N831" s="156">
        <v>18</v>
      </c>
      <c r="O831" s="156">
        <v>423</v>
      </c>
      <c r="P831" s="156">
        <v>2.6437499999999998</v>
      </c>
      <c r="Q831" s="156">
        <v>4.0427695765473208</v>
      </c>
      <c r="R831" s="158">
        <v>0.63846153846153841</v>
      </c>
      <c r="S831" s="158">
        <v>21</v>
      </c>
      <c r="T831" s="158">
        <v>492</v>
      </c>
      <c r="U831" s="158">
        <v>3.0750000000000002</v>
      </c>
      <c r="V831" s="158">
        <v>4.5509692104778052</v>
      </c>
      <c r="W831" s="158">
        <v>0.57948717948717954</v>
      </c>
      <c r="X831" s="158">
        <v>1.2179487179487181</v>
      </c>
      <c r="Y831" s="159">
        <v>32</v>
      </c>
      <c r="Z831" s="159">
        <v>78</v>
      </c>
      <c r="AA831" s="159">
        <v>50</v>
      </c>
      <c r="AB831" s="159">
        <v>80</v>
      </c>
      <c r="AC831" s="159">
        <v>80</v>
      </c>
      <c r="AD831" s="157">
        <v>19.5</v>
      </c>
    </row>
    <row r="832" spans="1:30" s="154" customFormat="1" ht="11.35">
      <c r="A832" s="152">
        <v>819</v>
      </c>
      <c r="B832" s="152">
        <v>15</v>
      </c>
      <c r="C832" s="152">
        <v>81</v>
      </c>
      <c r="D832" s="153">
        <v>0.50624999999999998</v>
      </c>
      <c r="E832" s="153">
        <v>2.024991264830915</v>
      </c>
      <c r="F832" s="155">
        <v>535.42800000000011</v>
      </c>
      <c r="G832" s="155">
        <v>2263.6706000000004</v>
      </c>
      <c r="H832" s="155">
        <v>14.147941250000002</v>
      </c>
      <c r="I832" s="155">
        <v>71.340491649210833</v>
      </c>
      <c r="J832" s="155">
        <v>1600</v>
      </c>
      <c r="K832" s="155">
        <v>203500</v>
      </c>
      <c r="L832" s="155">
        <v>1271.875</v>
      </c>
      <c r="M832" s="155">
        <v>270.66697842098722</v>
      </c>
      <c r="N832" s="156">
        <v>18</v>
      </c>
      <c r="O832" s="156">
        <v>486</v>
      </c>
      <c r="P832" s="156">
        <v>3.0375000000000001</v>
      </c>
      <c r="Q832" s="156">
        <v>4.4253237809269654</v>
      </c>
      <c r="R832" s="158">
        <v>0.61336515513126488</v>
      </c>
      <c r="S832" s="158">
        <v>21</v>
      </c>
      <c r="T832" s="158">
        <v>609</v>
      </c>
      <c r="U832" s="158">
        <v>3.8062499999999999</v>
      </c>
      <c r="V832" s="158">
        <v>5.3594058562564069</v>
      </c>
      <c r="W832" s="158">
        <v>0.51551312649164671</v>
      </c>
      <c r="X832" s="158">
        <v>1.1288782816229115</v>
      </c>
      <c r="Y832" s="159">
        <v>30</v>
      </c>
      <c r="Z832" s="159">
        <v>75</v>
      </c>
      <c r="AA832" s="159">
        <v>55</v>
      </c>
      <c r="AB832" s="159">
        <v>78</v>
      </c>
      <c r="AC832" s="159">
        <v>82</v>
      </c>
      <c r="AD832" s="157">
        <v>20.95</v>
      </c>
    </row>
    <row r="833" spans="1:30" s="154" customFormat="1" ht="11.35">
      <c r="A833" s="152">
        <v>820</v>
      </c>
      <c r="B833" s="152">
        <v>6</v>
      </c>
      <c r="C833" s="152">
        <v>78</v>
      </c>
      <c r="D833" s="153">
        <v>0.48749999999999999</v>
      </c>
      <c r="E833" s="153">
        <v>1.5377329552004257</v>
      </c>
      <c r="F833" s="155">
        <v>535.42800000000011</v>
      </c>
      <c r="G833" s="155">
        <v>1823.4298000000001</v>
      </c>
      <c r="H833" s="155">
        <v>11.396436250000001</v>
      </c>
      <c r="I833" s="155">
        <v>62.357571484951343</v>
      </c>
      <c r="J833" s="155">
        <v>1600</v>
      </c>
      <c r="K833" s="155">
        <v>204450</v>
      </c>
      <c r="L833" s="155">
        <v>1277.8125</v>
      </c>
      <c r="M833" s="155">
        <v>282.32786122948454</v>
      </c>
      <c r="N833" s="156">
        <v>18</v>
      </c>
      <c r="O833" s="156">
        <v>522</v>
      </c>
      <c r="P833" s="156">
        <v>3.2625000000000002</v>
      </c>
      <c r="Q833" s="156">
        <v>4.9264878989872614</v>
      </c>
      <c r="R833" s="158">
        <v>0.58669833729216159</v>
      </c>
      <c r="S833" s="158">
        <v>21</v>
      </c>
      <c r="T833" s="158">
        <v>579</v>
      </c>
      <c r="U833" s="158">
        <v>3.6187499999999999</v>
      </c>
      <c r="V833" s="158">
        <v>5.2351880000842765</v>
      </c>
      <c r="W833" s="158">
        <v>0.54156769596199528</v>
      </c>
      <c r="X833" s="158">
        <v>1.1282660332541568</v>
      </c>
      <c r="Y833" s="159">
        <v>33</v>
      </c>
      <c r="Z833" s="159">
        <v>67</v>
      </c>
      <c r="AA833" s="159">
        <v>60</v>
      </c>
      <c r="AB833" s="159">
        <v>86</v>
      </c>
      <c r="AC833" s="159">
        <v>74</v>
      </c>
      <c r="AD833" s="157">
        <v>21.05</v>
      </c>
    </row>
    <row r="834" spans="1:30" s="154" customFormat="1" ht="11.35">
      <c r="A834" s="152">
        <v>821</v>
      </c>
      <c r="B834" s="152">
        <v>6</v>
      </c>
      <c r="C834" s="152">
        <v>27</v>
      </c>
      <c r="D834" s="153">
        <v>0.16875000000000001</v>
      </c>
      <c r="E834" s="153">
        <v>0.7707047742531532</v>
      </c>
      <c r="F834" s="155">
        <v>535.42800000000011</v>
      </c>
      <c r="G834" s="155">
        <v>1210.6622000000002</v>
      </c>
      <c r="H834" s="155">
        <v>7.566638750000001</v>
      </c>
      <c r="I834" s="155">
        <v>51.813303774323387</v>
      </c>
      <c r="J834" s="155">
        <v>1600</v>
      </c>
      <c r="K834" s="155">
        <v>199200</v>
      </c>
      <c r="L834" s="155">
        <v>1245</v>
      </c>
      <c r="M834" s="155">
        <v>262.49887690685171</v>
      </c>
      <c r="N834" s="156">
        <v>18</v>
      </c>
      <c r="O834" s="156">
        <v>525</v>
      </c>
      <c r="P834" s="156">
        <v>3.28125</v>
      </c>
      <c r="Q834" s="156">
        <v>4.6475419553152069</v>
      </c>
      <c r="R834" s="158">
        <v>0.57932692307692313</v>
      </c>
      <c r="S834" s="158">
        <v>24</v>
      </c>
      <c r="T834" s="158">
        <v>588</v>
      </c>
      <c r="U834" s="158">
        <v>3.6749999999999998</v>
      </c>
      <c r="V834" s="158">
        <v>5.1573358633646471</v>
      </c>
      <c r="W834" s="158">
        <v>0.52884615384615385</v>
      </c>
      <c r="X834" s="158">
        <v>1.1081730769230771</v>
      </c>
      <c r="Y834" s="159">
        <v>32</v>
      </c>
      <c r="Z834" s="159">
        <v>82</v>
      </c>
      <c r="AA834" s="159">
        <v>46</v>
      </c>
      <c r="AB834" s="159">
        <v>82</v>
      </c>
      <c r="AC834" s="159">
        <v>78</v>
      </c>
      <c r="AD834" s="157">
        <v>20.8</v>
      </c>
    </row>
    <row r="835" spans="1:30" s="154" customFormat="1" ht="11.35">
      <c r="A835" s="152">
        <v>822</v>
      </c>
      <c r="B835" s="152">
        <v>21</v>
      </c>
      <c r="C835" s="152">
        <v>174</v>
      </c>
      <c r="D835" s="153">
        <v>1.0874999999999999</v>
      </c>
      <c r="E835" s="153">
        <v>3.2182410524536711</v>
      </c>
      <c r="F835" s="155">
        <v>1338.5700000000002</v>
      </c>
      <c r="G835" s="155">
        <v>3276.5219000000006</v>
      </c>
      <c r="H835" s="155">
        <v>20.478261875000005</v>
      </c>
      <c r="I835" s="155">
        <v>114.42374531271543</v>
      </c>
      <c r="J835" s="155">
        <v>1600</v>
      </c>
      <c r="K835" s="155">
        <v>193800</v>
      </c>
      <c r="L835" s="155">
        <v>1211.25</v>
      </c>
      <c r="M835" s="155">
        <v>277.56522265980777</v>
      </c>
      <c r="N835" s="156">
        <v>18</v>
      </c>
      <c r="O835" s="156">
        <v>468</v>
      </c>
      <c r="P835" s="156">
        <v>2.9249999999999998</v>
      </c>
      <c r="Q835" s="156">
        <v>4.3862994245160047</v>
      </c>
      <c r="R835" s="158">
        <v>0.6</v>
      </c>
      <c r="S835" s="158">
        <v>18</v>
      </c>
      <c r="T835" s="158">
        <v>486</v>
      </c>
      <c r="U835" s="158">
        <v>3.0375000000000001</v>
      </c>
      <c r="V835" s="158">
        <v>4.5762409390323269</v>
      </c>
      <c r="W835" s="158">
        <v>0.58461538461538465</v>
      </c>
      <c r="X835" s="158">
        <v>1.1846153846153846</v>
      </c>
      <c r="Y835" s="159">
        <v>44</v>
      </c>
      <c r="Z835" s="159">
        <v>73</v>
      </c>
      <c r="AA835" s="159">
        <v>43</v>
      </c>
      <c r="AB835" s="159">
        <v>84</v>
      </c>
      <c r="AC835" s="159">
        <v>76</v>
      </c>
      <c r="AD835" s="157">
        <v>19.5</v>
      </c>
    </row>
    <row r="836" spans="1:30" s="154" customFormat="1" ht="11.35">
      <c r="A836" s="152">
        <v>823</v>
      </c>
      <c r="B836" s="152">
        <v>12</v>
      </c>
      <c r="C836" s="152">
        <v>96</v>
      </c>
      <c r="D836" s="153">
        <v>0.6</v>
      </c>
      <c r="E836" s="153">
        <v>1.7740264404232409</v>
      </c>
      <c r="F836" s="155">
        <v>1070.8560000000002</v>
      </c>
      <c r="G836" s="155">
        <v>2846.6922000000009</v>
      </c>
      <c r="H836" s="155">
        <v>17.791826250000007</v>
      </c>
      <c r="I836" s="155">
        <v>94.973260687231559</v>
      </c>
      <c r="J836" s="155">
        <v>1600</v>
      </c>
      <c r="K836" s="155">
        <v>208800</v>
      </c>
      <c r="L836" s="155">
        <v>1305</v>
      </c>
      <c r="M836" s="155">
        <v>266.0685115345081</v>
      </c>
      <c r="N836" s="156">
        <v>15</v>
      </c>
      <c r="O836" s="156">
        <v>426</v>
      </c>
      <c r="P836" s="156">
        <v>2.6625000000000001</v>
      </c>
      <c r="Q836" s="156">
        <v>4.2557951610515969</v>
      </c>
      <c r="R836" s="158">
        <v>0.64411027568922308</v>
      </c>
      <c r="S836" s="158">
        <v>18</v>
      </c>
      <c r="T836" s="158">
        <v>471</v>
      </c>
      <c r="U836" s="158">
        <v>2.9437500000000001</v>
      </c>
      <c r="V836" s="158">
        <v>4.4058949575947102</v>
      </c>
      <c r="W836" s="158">
        <v>0.60651629072681701</v>
      </c>
      <c r="X836" s="158">
        <v>1.2506265664160401</v>
      </c>
      <c r="Y836" s="159">
        <v>24</v>
      </c>
      <c r="Z836" s="159">
        <v>73</v>
      </c>
      <c r="AA836" s="159">
        <v>63</v>
      </c>
      <c r="AB836" s="159">
        <v>87</v>
      </c>
      <c r="AC836" s="159">
        <v>73</v>
      </c>
      <c r="AD836" s="157">
        <v>19.95</v>
      </c>
    </row>
    <row r="837" spans="1:30" s="154" customFormat="1" ht="11.35">
      <c r="A837" s="152">
        <v>824</v>
      </c>
      <c r="B837" s="152">
        <v>9</v>
      </c>
      <c r="C837" s="152">
        <v>57</v>
      </c>
      <c r="D837" s="153">
        <v>0.35625000000000001</v>
      </c>
      <c r="E837" s="153">
        <v>1.480892451473161</v>
      </c>
      <c r="F837" s="155">
        <v>803.14200000000017</v>
      </c>
      <c r="G837" s="155">
        <v>1319.2351000000003</v>
      </c>
      <c r="H837" s="155">
        <v>8.2452193750000013</v>
      </c>
      <c r="I837" s="155">
        <v>67.111039696453304</v>
      </c>
      <c r="J837" s="155">
        <v>1600</v>
      </c>
      <c r="K837" s="155">
        <v>206650</v>
      </c>
      <c r="L837" s="155">
        <v>1291.5625</v>
      </c>
      <c r="M837" s="155">
        <v>276.21782233838297</v>
      </c>
      <c r="N837" s="156">
        <v>15</v>
      </c>
      <c r="O837" s="156">
        <v>483</v>
      </c>
      <c r="P837" s="156">
        <v>3.0187499999999998</v>
      </c>
      <c r="Q837" s="156">
        <v>4.1549725835210172</v>
      </c>
      <c r="R837" s="158">
        <v>0.61298076923076916</v>
      </c>
      <c r="S837" s="158">
        <v>18</v>
      </c>
      <c r="T837" s="158">
        <v>582</v>
      </c>
      <c r="U837" s="158">
        <v>3.6375000000000002</v>
      </c>
      <c r="V837" s="158">
        <v>5.2706467327200066</v>
      </c>
      <c r="W837" s="158">
        <v>0.53365384615384626</v>
      </c>
      <c r="X837" s="158">
        <v>1.1466346153846154</v>
      </c>
      <c r="Y837" s="159">
        <v>29</v>
      </c>
      <c r="Z837" s="159">
        <v>69</v>
      </c>
      <c r="AA837" s="159">
        <v>62</v>
      </c>
      <c r="AB837" s="159">
        <v>82</v>
      </c>
      <c r="AC837" s="159">
        <v>78</v>
      </c>
      <c r="AD837" s="157">
        <v>20.8</v>
      </c>
    </row>
    <row r="838" spans="1:30" s="154" customFormat="1" ht="11.35">
      <c r="A838" s="152">
        <v>825</v>
      </c>
      <c r="B838" s="152">
        <v>12</v>
      </c>
      <c r="C838" s="152">
        <v>93</v>
      </c>
      <c r="D838" s="153">
        <v>0.58125000000000004</v>
      </c>
      <c r="E838" s="153">
        <v>1.9761848607287691</v>
      </c>
      <c r="F838" s="155">
        <v>535.42800000000011</v>
      </c>
      <c r="G838" s="155">
        <v>1375.7525000000005</v>
      </c>
      <c r="H838" s="155">
        <v>8.5984531250000025</v>
      </c>
      <c r="I838" s="155">
        <v>46.353422056881485</v>
      </c>
      <c r="J838" s="155">
        <v>1600</v>
      </c>
      <c r="K838" s="155">
        <v>197300</v>
      </c>
      <c r="L838" s="155">
        <v>1233.125</v>
      </c>
      <c r="M838" s="155">
        <v>285.60250227926241</v>
      </c>
      <c r="N838" s="156">
        <v>18</v>
      </c>
      <c r="O838" s="156">
        <v>537</v>
      </c>
      <c r="P838" s="156">
        <v>3.3562500000000002</v>
      </c>
      <c r="Q838" s="156">
        <v>4.7389021298425664</v>
      </c>
      <c r="R838" s="158">
        <v>0.56447688564476894</v>
      </c>
      <c r="S838" s="158">
        <v>18</v>
      </c>
      <c r="T838" s="158">
        <v>558</v>
      </c>
      <c r="U838" s="158">
        <v>3.4874999999999998</v>
      </c>
      <c r="V838" s="158">
        <v>4.897679465925</v>
      </c>
      <c r="W838" s="158">
        <v>0.54744525547445255</v>
      </c>
      <c r="X838" s="158">
        <v>1.1119221411192215</v>
      </c>
      <c r="Y838" s="159">
        <v>42</v>
      </c>
      <c r="Z838" s="159">
        <v>68</v>
      </c>
      <c r="AA838" s="159">
        <v>50</v>
      </c>
      <c r="AB838" s="159">
        <v>78</v>
      </c>
      <c r="AC838" s="159">
        <v>82</v>
      </c>
      <c r="AD838" s="157">
        <v>20.55</v>
      </c>
    </row>
    <row r="839" spans="1:30" s="154" customFormat="1" ht="11.35">
      <c r="A839" s="152">
        <v>826</v>
      </c>
      <c r="B839" s="152">
        <v>12</v>
      </c>
      <c r="C839" s="152">
        <v>39</v>
      </c>
      <c r="D839" s="153">
        <v>0.24374999999999999</v>
      </c>
      <c r="E839" s="153">
        <v>1.2576651772682614</v>
      </c>
      <c r="F839" s="155">
        <v>267.71400000000006</v>
      </c>
      <c r="G839" s="155">
        <v>539.88990000000001</v>
      </c>
      <c r="H839" s="155">
        <v>3.3743118750000001</v>
      </c>
      <c r="I839" s="155">
        <v>23.272289722643066</v>
      </c>
      <c r="J839" s="155">
        <v>1600</v>
      </c>
      <c r="K839" s="155">
        <v>199100</v>
      </c>
      <c r="L839" s="155">
        <v>1244.375</v>
      </c>
      <c r="M839" s="155">
        <v>255.75068318517847</v>
      </c>
      <c r="N839" s="156">
        <v>15</v>
      </c>
      <c r="O839" s="156">
        <v>528</v>
      </c>
      <c r="P839" s="156">
        <v>3.3</v>
      </c>
      <c r="Q839" s="156">
        <v>4.6280522819570979</v>
      </c>
      <c r="R839" s="158">
        <v>0.56650246305418717</v>
      </c>
      <c r="S839" s="158">
        <v>18</v>
      </c>
      <c r="T839" s="158">
        <v>570</v>
      </c>
      <c r="U839" s="158">
        <v>3.5625</v>
      </c>
      <c r="V839" s="158">
        <v>4.796077406648692</v>
      </c>
      <c r="W839" s="158">
        <v>0.53201970443349755</v>
      </c>
      <c r="X839" s="158">
        <v>1.0985221674876846</v>
      </c>
      <c r="Y839" s="159">
        <v>30</v>
      </c>
      <c r="Z839" s="159">
        <v>86</v>
      </c>
      <c r="AA839" s="159">
        <v>44</v>
      </c>
      <c r="AB839" s="159">
        <v>89</v>
      </c>
      <c r="AC839" s="159">
        <v>71</v>
      </c>
      <c r="AD839" s="157">
        <v>20.3</v>
      </c>
    </row>
    <row r="840" spans="1:30" s="154" customFormat="1" ht="11.35">
      <c r="A840" s="152">
        <v>827</v>
      </c>
      <c r="B840" s="152">
        <v>9</v>
      </c>
      <c r="C840" s="152">
        <v>36</v>
      </c>
      <c r="D840" s="153">
        <v>0.22500000000000001</v>
      </c>
      <c r="E840" s="153">
        <v>0.98383155484152207</v>
      </c>
      <c r="F840" s="155">
        <v>803.14200000000017</v>
      </c>
      <c r="G840" s="155">
        <v>1283.5399000000004</v>
      </c>
      <c r="H840" s="155">
        <v>8.0221243750000024</v>
      </c>
      <c r="I840" s="155">
        <v>67.126222940364116</v>
      </c>
      <c r="J840" s="155">
        <v>1600</v>
      </c>
      <c r="K840" s="155">
        <v>204200</v>
      </c>
      <c r="L840" s="155">
        <v>1276.25</v>
      </c>
      <c r="M840" s="155">
        <v>290.3018381490279</v>
      </c>
      <c r="N840" s="156">
        <v>15</v>
      </c>
      <c r="O840" s="156">
        <v>468</v>
      </c>
      <c r="P840" s="156">
        <v>2.9249999999999998</v>
      </c>
      <c r="Q840" s="156">
        <v>4.3081756415553167</v>
      </c>
      <c r="R840" s="158">
        <v>0.60102301790281332</v>
      </c>
      <c r="S840" s="158">
        <v>18</v>
      </c>
      <c r="T840" s="158">
        <v>474</v>
      </c>
      <c r="U840" s="158">
        <v>2.9624999999999999</v>
      </c>
      <c r="V840" s="158">
        <v>4.3738610377283926</v>
      </c>
      <c r="W840" s="158">
        <v>0.59590792838874684</v>
      </c>
      <c r="X840" s="158">
        <v>1.1969309462915603</v>
      </c>
      <c r="Y840" s="159">
        <v>36</v>
      </c>
      <c r="Z840" s="159">
        <v>62</v>
      </c>
      <c r="AA840" s="159">
        <v>62</v>
      </c>
      <c r="AB840" s="159">
        <v>75</v>
      </c>
      <c r="AC840" s="159">
        <v>85</v>
      </c>
      <c r="AD840" s="157">
        <v>19.55</v>
      </c>
    </row>
    <row r="841" spans="1:30" s="154" customFormat="1" ht="11.35">
      <c r="A841" s="152">
        <v>828</v>
      </c>
      <c r="B841" s="152">
        <v>9</v>
      </c>
      <c r="C841" s="152">
        <v>54</v>
      </c>
      <c r="D841" s="153">
        <v>0.33750000000000002</v>
      </c>
      <c r="E841" s="153">
        <v>1.3025736498208256</v>
      </c>
      <c r="F841" s="155">
        <v>133.85700000000003</v>
      </c>
      <c r="G841" s="155">
        <v>471.47410000000013</v>
      </c>
      <c r="H841" s="155">
        <v>2.9467131250000009</v>
      </c>
      <c r="I841" s="155">
        <v>15.729910940705643</v>
      </c>
      <c r="J841" s="155">
        <v>1600</v>
      </c>
      <c r="K841" s="155">
        <v>202200</v>
      </c>
      <c r="L841" s="155">
        <v>1263.75</v>
      </c>
      <c r="M841" s="155">
        <v>260.37889663204419</v>
      </c>
      <c r="N841" s="156">
        <v>15</v>
      </c>
      <c r="O841" s="156">
        <v>486</v>
      </c>
      <c r="P841" s="156">
        <v>3.0375000000000001</v>
      </c>
      <c r="Q841" s="156">
        <v>4.2022568060687275</v>
      </c>
      <c r="R841" s="158">
        <v>0.6</v>
      </c>
      <c r="S841" s="158">
        <v>18</v>
      </c>
      <c r="T841" s="158">
        <v>540</v>
      </c>
      <c r="U841" s="158">
        <v>3.375</v>
      </c>
      <c r="V841" s="158">
        <v>4.7790817780730048</v>
      </c>
      <c r="W841" s="158">
        <v>0.55555555555555558</v>
      </c>
      <c r="X841" s="158">
        <v>1.1555555555555554</v>
      </c>
      <c r="Y841" s="159">
        <v>28</v>
      </c>
      <c r="Z841" s="159">
        <v>82</v>
      </c>
      <c r="AA841" s="159">
        <v>50</v>
      </c>
      <c r="AB841" s="159">
        <v>73</v>
      </c>
      <c r="AC841" s="159">
        <v>87</v>
      </c>
      <c r="AD841" s="157">
        <v>20.25</v>
      </c>
    </row>
    <row r="842" spans="1:30" s="154" customFormat="1" ht="11.35">
      <c r="A842" s="152">
        <v>829</v>
      </c>
      <c r="B842" s="152">
        <v>9</v>
      </c>
      <c r="C842" s="152">
        <v>54</v>
      </c>
      <c r="D842" s="153">
        <v>0.33750000000000002</v>
      </c>
      <c r="E842" s="153">
        <v>1.3867635730531609</v>
      </c>
      <c r="F842" s="155">
        <v>535.42800000000011</v>
      </c>
      <c r="G842" s="155">
        <v>1479.8634999999999</v>
      </c>
      <c r="H842" s="155">
        <v>9.2491468749999992</v>
      </c>
      <c r="I842" s="155">
        <v>51.937550799075339</v>
      </c>
      <c r="J842" s="155">
        <v>1600</v>
      </c>
      <c r="K842" s="155">
        <v>198950</v>
      </c>
      <c r="L842" s="155">
        <v>1243.4375</v>
      </c>
      <c r="M842" s="155">
        <v>270.86641065548093</v>
      </c>
      <c r="N842" s="156">
        <v>18</v>
      </c>
      <c r="O842" s="156">
        <v>474</v>
      </c>
      <c r="P842" s="156">
        <v>2.9624999999999999</v>
      </c>
      <c r="Q842" s="156">
        <v>4.4508320188901038</v>
      </c>
      <c r="R842" s="158">
        <v>0.60101010101010099</v>
      </c>
      <c r="S842" s="158">
        <v>18</v>
      </c>
      <c r="T842" s="158">
        <v>516</v>
      </c>
      <c r="U842" s="158">
        <v>3.2250000000000001</v>
      </c>
      <c r="V842" s="158">
        <v>4.5831932511469002</v>
      </c>
      <c r="W842" s="158">
        <v>0.56565656565656564</v>
      </c>
      <c r="X842" s="158">
        <v>1.1666666666666665</v>
      </c>
      <c r="Y842" s="159">
        <v>35</v>
      </c>
      <c r="Z842" s="159">
        <v>77</v>
      </c>
      <c r="AA842" s="159">
        <v>48</v>
      </c>
      <c r="AB842" s="159">
        <v>85</v>
      </c>
      <c r="AC842" s="159">
        <v>75</v>
      </c>
      <c r="AD842" s="157">
        <v>19.8</v>
      </c>
    </row>
    <row r="843" spans="1:30" s="154" customFormat="1" ht="11.35">
      <c r="A843" s="152">
        <v>830</v>
      </c>
      <c r="B843" s="152">
        <v>12</v>
      </c>
      <c r="C843" s="152">
        <v>111</v>
      </c>
      <c r="D843" s="153">
        <v>0.69374999999999998</v>
      </c>
      <c r="E843" s="153">
        <v>2.1071811180225928</v>
      </c>
      <c r="F843" s="155">
        <v>535.42800000000011</v>
      </c>
      <c r="G843" s="155">
        <v>2501.6386000000002</v>
      </c>
      <c r="H843" s="155">
        <v>15.635241250000002</v>
      </c>
      <c r="I843" s="155">
        <v>62.636965644996756</v>
      </c>
      <c r="J843" s="155">
        <v>1600</v>
      </c>
      <c r="K843" s="155">
        <v>201200</v>
      </c>
      <c r="L843" s="155">
        <v>1257.5</v>
      </c>
      <c r="M843" s="155">
        <v>293.01082900116455</v>
      </c>
      <c r="N843" s="156">
        <v>18</v>
      </c>
      <c r="O843" s="156">
        <v>492</v>
      </c>
      <c r="P843" s="156">
        <v>3.0750000000000002</v>
      </c>
      <c r="Q843" s="156">
        <v>4.661565046124025</v>
      </c>
      <c r="R843" s="158">
        <v>0.59203980099502496</v>
      </c>
      <c r="S843" s="158">
        <v>18</v>
      </c>
      <c r="T843" s="158">
        <v>522</v>
      </c>
      <c r="U843" s="158">
        <v>3.2625000000000002</v>
      </c>
      <c r="V843" s="158">
        <v>4.7629168960302639</v>
      </c>
      <c r="W843" s="158">
        <v>0.56716417910447769</v>
      </c>
      <c r="X843" s="158">
        <v>1.1592039800995027</v>
      </c>
      <c r="Y843" s="159">
        <v>40</v>
      </c>
      <c r="Z843" s="159">
        <v>62</v>
      </c>
      <c r="AA843" s="159">
        <v>58</v>
      </c>
      <c r="AB843" s="159">
        <v>80</v>
      </c>
      <c r="AC843" s="159">
        <v>80</v>
      </c>
      <c r="AD843" s="157">
        <v>20.100000000000001</v>
      </c>
    </row>
    <row r="844" spans="1:30" s="154" customFormat="1" ht="11.35">
      <c r="A844" s="152">
        <v>831</v>
      </c>
      <c r="B844" s="152">
        <v>12</v>
      </c>
      <c r="C844" s="152">
        <v>111</v>
      </c>
      <c r="D844" s="153">
        <v>0.69374999999999998</v>
      </c>
      <c r="E844" s="153">
        <v>1.9393212681585472</v>
      </c>
      <c r="F844" s="155">
        <v>535.42800000000011</v>
      </c>
      <c r="G844" s="155">
        <v>3141.1776000000004</v>
      </c>
      <c r="H844" s="155">
        <v>19.632360000000002</v>
      </c>
      <c r="I844" s="155">
        <v>82.568055910472992</v>
      </c>
      <c r="J844" s="155">
        <v>1600</v>
      </c>
      <c r="K844" s="155">
        <v>203700</v>
      </c>
      <c r="L844" s="155">
        <v>1273.125</v>
      </c>
      <c r="M844" s="155">
        <v>283.16981037786138</v>
      </c>
      <c r="N844" s="156">
        <v>18</v>
      </c>
      <c r="O844" s="156">
        <v>471</v>
      </c>
      <c r="P844" s="156">
        <v>2.9437500000000001</v>
      </c>
      <c r="Q844" s="156">
        <v>4.5200418473601314</v>
      </c>
      <c r="R844" s="158">
        <v>0.61042183622828783</v>
      </c>
      <c r="S844" s="158">
        <v>18</v>
      </c>
      <c r="T844" s="158">
        <v>522</v>
      </c>
      <c r="U844" s="158">
        <v>3.2625000000000002</v>
      </c>
      <c r="V844" s="158">
        <v>4.8803127799546493</v>
      </c>
      <c r="W844" s="158">
        <v>0.56823821339950376</v>
      </c>
      <c r="X844" s="158">
        <v>1.1786600496277915</v>
      </c>
      <c r="Y844" s="159">
        <v>34</v>
      </c>
      <c r="Z844" s="159">
        <v>67</v>
      </c>
      <c r="AA844" s="159">
        <v>59</v>
      </c>
      <c r="AB844" s="159">
        <v>82</v>
      </c>
      <c r="AC844" s="159">
        <v>78</v>
      </c>
      <c r="AD844" s="157">
        <v>20.149999999999999</v>
      </c>
    </row>
    <row r="845" spans="1:30" s="154" customFormat="1" ht="11.35">
      <c r="A845" s="152">
        <v>832</v>
      </c>
      <c r="B845" s="152">
        <v>9</v>
      </c>
      <c r="C845" s="152">
        <v>93</v>
      </c>
      <c r="D845" s="153">
        <v>0.58125000000000004</v>
      </c>
      <c r="E845" s="153">
        <v>1.6989522298302808</v>
      </c>
      <c r="F845" s="155">
        <v>803.14200000000017</v>
      </c>
      <c r="G845" s="155">
        <v>1958.7741000000005</v>
      </c>
      <c r="H845" s="155">
        <v>12.242338125000003</v>
      </c>
      <c r="I845" s="155">
        <v>70.984334334029427</v>
      </c>
      <c r="J845" s="155">
        <v>1600</v>
      </c>
      <c r="K845" s="155">
        <v>200500</v>
      </c>
      <c r="L845" s="155">
        <v>1253.125</v>
      </c>
      <c r="M845" s="155">
        <v>273.26856304223838</v>
      </c>
      <c r="N845" s="156">
        <v>18</v>
      </c>
      <c r="O845" s="156">
        <v>411</v>
      </c>
      <c r="P845" s="156">
        <v>2.5687500000000001</v>
      </c>
      <c r="Q845" s="156">
        <v>4.0354122325720896</v>
      </c>
      <c r="R845" s="158">
        <v>0.64690721649484539</v>
      </c>
      <c r="S845" s="158">
        <v>18</v>
      </c>
      <c r="T845" s="158">
        <v>501</v>
      </c>
      <c r="U845" s="158">
        <v>3.1312500000000001</v>
      </c>
      <c r="V845" s="158">
        <v>4.5309860853527653</v>
      </c>
      <c r="W845" s="158">
        <v>0.56958762886597936</v>
      </c>
      <c r="X845" s="158">
        <v>1.2164948453608249</v>
      </c>
      <c r="Y845" s="159">
        <v>34</v>
      </c>
      <c r="Z845" s="159">
        <v>75</v>
      </c>
      <c r="AA845" s="159">
        <v>51</v>
      </c>
      <c r="AB845" s="159">
        <v>87</v>
      </c>
      <c r="AC845" s="159">
        <v>73</v>
      </c>
      <c r="AD845" s="157">
        <v>19.399999999999999</v>
      </c>
    </row>
    <row r="846" spans="1:30" s="154" customFormat="1" ht="11.35">
      <c r="A846" s="152">
        <v>833</v>
      </c>
      <c r="B846" s="152">
        <v>6</v>
      </c>
      <c r="C846" s="152">
        <v>36</v>
      </c>
      <c r="D846" s="153">
        <v>0.22500000000000001</v>
      </c>
      <c r="E846" s="153">
        <v>0.98383155484152207</v>
      </c>
      <c r="F846" s="155">
        <v>267.71400000000006</v>
      </c>
      <c r="G846" s="155">
        <v>621.69140000000016</v>
      </c>
      <c r="H846" s="155">
        <v>3.8855712500000008</v>
      </c>
      <c r="I846" s="155">
        <v>24.589785741141974</v>
      </c>
      <c r="J846" s="155">
        <v>1600</v>
      </c>
      <c r="K846" s="155">
        <v>203100</v>
      </c>
      <c r="L846" s="155">
        <v>1269.375</v>
      </c>
      <c r="M846" s="155">
        <v>269.46181512659774</v>
      </c>
      <c r="N846" s="156">
        <v>18</v>
      </c>
      <c r="O846" s="156">
        <v>543</v>
      </c>
      <c r="P846" s="156">
        <v>3.3937499999999998</v>
      </c>
      <c r="Q846" s="156">
        <v>4.5779027290044523</v>
      </c>
      <c r="R846" s="158">
        <v>0.56490384615384615</v>
      </c>
      <c r="S846" s="158">
        <v>18</v>
      </c>
      <c r="T846" s="158">
        <v>570</v>
      </c>
      <c r="U846" s="158">
        <v>3.5625</v>
      </c>
      <c r="V846" s="158">
        <v>4.9471260953985787</v>
      </c>
      <c r="W846" s="158">
        <v>0.54326923076923084</v>
      </c>
      <c r="X846" s="158">
        <v>1.1081730769230771</v>
      </c>
      <c r="Y846" s="159">
        <v>30</v>
      </c>
      <c r="Z846" s="159">
        <v>76</v>
      </c>
      <c r="AA846" s="159">
        <v>54</v>
      </c>
      <c r="AB846" s="159">
        <v>90</v>
      </c>
      <c r="AC846" s="159">
        <v>70</v>
      </c>
      <c r="AD846" s="157">
        <v>20.8</v>
      </c>
    </row>
    <row r="847" spans="1:30" s="154" customFormat="1" ht="11.35">
      <c r="A847" s="152">
        <v>834</v>
      </c>
      <c r="B847" s="152">
        <v>12</v>
      </c>
      <c r="C847" s="152">
        <v>60</v>
      </c>
      <c r="D847" s="153">
        <v>0.375</v>
      </c>
      <c r="E847" s="153">
        <v>1.5691603330900881</v>
      </c>
      <c r="F847" s="155">
        <v>1070.8560000000002</v>
      </c>
      <c r="G847" s="155">
        <v>2677.1400000000012</v>
      </c>
      <c r="H847" s="155">
        <v>16.732125000000007</v>
      </c>
      <c r="I847" s="155">
        <v>100.19148733310631</v>
      </c>
      <c r="J847" s="155">
        <v>1600</v>
      </c>
      <c r="K847" s="155">
        <v>204400</v>
      </c>
      <c r="L847" s="155">
        <v>1277.5</v>
      </c>
      <c r="M847" s="155">
        <v>254.50655179319133</v>
      </c>
      <c r="N847" s="156">
        <v>18</v>
      </c>
      <c r="O847" s="156">
        <v>588</v>
      </c>
      <c r="P847" s="156">
        <v>3.6749999999999998</v>
      </c>
      <c r="Q847" s="156">
        <v>4.9214585964916058</v>
      </c>
      <c r="R847" s="158">
        <v>0.55148741418764302</v>
      </c>
      <c r="S847" s="158">
        <v>24</v>
      </c>
      <c r="T847" s="158">
        <v>663</v>
      </c>
      <c r="U847" s="158">
        <v>4.1437499999999998</v>
      </c>
      <c r="V847" s="158">
        <v>5.7874803883281558</v>
      </c>
      <c r="W847" s="158">
        <v>0.49427917620137302</v>
      </c>
      <c r="X847" s="158">
        <v>1.0457665903890161</v>
      </c>
      <c r="Y847" s="159">
        <v>24</v>
      </c>
      <c r="Z847" s="159">
        <v>84</v>
      </c>
      <c r="AA847" s="159">
        <v>52</v>
      </c>
      <c r="AB847" s="159">
        <v>74</v>
      </c>
      <c r="AC847" s="159">
        <v>86</v>
      </c>
      <c r="AD847" s="157">
        <v>21.85</v>
      </c>
    </row>
    <row r="848" spans="1:30" s="154" customFormat="1" ht="11.35">
      <c r="A848" s="152">
        <v>835</v>
      </c>
      <c r="B848" s="152">
        <v>9</v>
      </c>
      <c r="C848" s="152">
        <v>33</v>
      </c>
      <c r="D848" s="153">
        <v>0.20624999999999999</v>
      </c>
      <c r="E848" s="153">
        <v>1.1714468557510651</v>
      </c>
      <c r="F848" s="155">
        <v>803.14200000000017</v>
      </c>
      <c r="G848" s="155">
        <v>951.87200000000018</v>
      </c>
      <c r="H848" s="155">
        <v>5.9492000000000012</v>
      </c>
      <c r="I848" s="155">
        <v>63.793700944479717</v>
      </c>
      <c r="J848" s="155">
        <v>1600</v>
      </c>
      <c r="K848" s="155">
        <v>197850</v>
      </c>
      <c r="L848" s="155">
        <v>1236.5625</v>
      </c>
      <c r="M848" s="155">
        <v>296.08142445222796</v>
      </c>
      <c r="N848" s="156">
        <v>18</v>
      </c>
      <c r="O848" s="156">
        <v>588</v>
      </c>
      <c r="P848" s="156">
        <v>3.6749999999999998</v>
      </c>
      <c r="Q848" s="156">
        <v>5.1132458398621834</v>
      </c>
      <c r="R848" s="158">
        <v>0.53773584905660377</v>
      </c>
      <c r="S848" s="158">
        <v>18</v>
      </c>
      <c r="T848" s="158">
        <v>588</v>
      </c>
      <c r="U848" s="158">
        <v>3.6749999999999998</v>
      </c>
      <c r="V848" s="158">
        <v>5.0126255689348698</v>
      </c>
      <c r="W848" s="158">
        <v>0.53773584905660377</v>
      </c>
      <c r="X848" s="158">
        <v>1.0754716981132075</v>
      </c>
      <c r="Y848" s="159">
        <v>45</v>
      </c>
      <c r="Z848" s="159">
        <v>61</v>
      </c>
      <c r="AA848" s="159">
        <v>54</v>
      </c>
      <c r="AB848" s="159">
        <v>72</v>
      </c>
      <c r="AC848" s="159">
        <v>88</v>
      </c>
      <c r="AD848" s="157">
        <v>21.2</v>
      </c>
    </row>
    <row r="849" spans="1:30" s="154" customFormat="1" ht="11.35">
      <c r="A849" s="152">
        <v>836</v>
      </c>
      <c r="B849" s="152">
        <v>9</v>
      </c>
      <c r="C849" s="152">
        <v>39</v>
      </c>
      <c r="D849" s="153">
        <v>0.24374999999999999</v>
      </c>
      <c r="E849" s="153">
        <v>1.1144949782766065</v>
      </c>
      <c r="F849" s="155">
        <v>267.71400000000006</v>
      </c>
      <c r="G849" s="155">
        <v>831.40070000000014</v>
      </c>
      <c r="H849" s="155">
        <v>5.1962543750000005</v>
      </c>
      <c r="I849" s="155">
        <v>29.148825804317081</v>
      </c>
      <c r="J849" s="155">
        <v>1600</v>
      </c>
      <c r="K849" s="155">
        <v>204850</v>
      </c>
      <c r="L849" s="155">
        <v>1280.3125</v>
      </c>
      <c r="M849" s="155">
        <v>283.40344350845993</v>
      </c>
      <c r="N849" s="156">
        <v>15</v>
      </c>
      <c r="O849" s="156">
        <v>450</v>
      </c>
      <c r="P849" s="156">
        <v>2.8125</v>
      </c>
      <c r="Q849" s="156">
        <v>4.2650952786366982</v>
      </c>
      <c r="R849" s="158">
        <v>0.62311557788944716</v>
      </c>
      <c r="S849" s="158">
        <v>24</v>
      </c>
      <c r="T849" s="158">
        <v>495</v>
      </c>
      <c r="U849" s="158">
        <v>3.09375</v>
      </c>
      <c r="V849" s="158">
        <v>4.6307651472576969</v>
      </c>
      <c r="W849" s="158">
        <v>0.58542713567839189</v>
      </c>
      <c r="X849" s="158">
        <v>1.208542713567839</v>
      </c>
      <c r="Y849" s="159">
        <v>33</v>
      </c>
      <c r="Z849" s="159">
        <v>66</v>
      </c>
      <c r="AA849" s="159">
        <v>61</v>
      </c>
      <c r="AB849" s="159">
        <v>86</v>
      </c>
      <c r="AC849" s="159">
        <v>74</v>
      </c>
      <c r="AD849" s="157">
        <v>19.899999999999999</v>
      </c>
    </row>
    <row r="850" spans="1:30" s="154" customFormat="1" ht="11.35">
      <c r="A850" s="152">
        <v>837</v>
      </c>
      <c r="B850" s="152">
        <v>6</v>
      </c>
      <c r="C850" s="152">
        <v>69</v>
      </c>
      <c r="D850" s="153">
        <v>0.43125000000000002</v>
      </c>
      <c r="E850" s="153">
        <v>1.4214080847512534</v>
      </c>
      <c r="F850" s="155">
        <v>535.42800000000011</v>
      </c>
      <c r="G850" s="155">
        <v>2004.8804</v>
      </c>
      <c r="H850" s="155">
        <v>12.530502500000001</v>
      </c>
      <c r="I850" s="155">
        <v>65.125279077577261</v>
      </c>
      <c r="J850" s="155">
        <v>1600</v>
      </c>
      <c r="K850" s="155">
        <v>201400</v>
      </c>
      <c r="L850" s="155">
        <v>1258.75</v>
      </c>
      <c r="M850" s="155">
        <v>282.14976619880042</v>
      </c>
      <c r="N850" s="156">
        <v>18</v>
      </c>
      <c r="O850" s="156">
        <v>477</v>
      </c>
      <c r="P850" s="156">
        <v>2.9812500000000002</v>
      </c>
      <c r="Q850" s="156">
        <v>4.5701683425498985</v>
      </c>
      <c r="R850" s="158">
        <v>0.59230769230769231</v>
      </c>
      <c r="S850" s="158">
        <v>18</v>
      </c>
      <c r="T850" s="158">
        <v>510</v>
      </c>
      <c r="U850" s="158">
        <v>3.1875</v>
      </c>
      <c r="V850" s="158">
        <v>4.7901727230843285</v>
      </c>
      <c r="W850" s="158">
        <v>0.5641025641025641</v>
      </c>
      <c r="X850" s="158">
        <v>1.1564102564102563</v>
      </c>
      <c r="Y850" s="159">
        <v>36</v>
      </c>
      <c r="Z850" s="159">
        <v>69</v>
      </c>
      <c r="AA850" s="159">
        <v>55</v>
      </c>
      <c r="AB850" s="159">
        <v>76</v>
      </c>
      <c r="AC850" s="159">
        <v>84</v>
      </c>
      <c r="AD850" s="157">
        <v>19.5</v>
      </c>
    </row>
    <row r="851" spans="1:30" s="154" customFormat="1" ht="11.35">
      <c r="A851" s="152">
        <v>838</v>
      </c>
      <c r="B851" s="152">
        <v>6</v>
      </c>
      <c r="C851" s="152">
        <v>78</v>
      </c>
      <c r="D851" s="153">
        <v>0.48749999999999999</v>
      </c>
      <c r="E851" s="153">
        <v>1.4230249470757708</v>
      </c>
      <c r="F851" s="155">
        <v>267.71400000000006</v>
      </c>
      <c r="G851" s="155">
        <v>1231.4844000000003</v>
      </c>
      <c r="H851" s="155">
        <v>7.6967775000000014</v>
      </c>
      <c r="I851" s="155">
        <v>30.119941143725747</v>
      </c>
      <c r="J851" s="155">
        <v>1600</v>
      </c>
      <c r="K851" s="155">
        <v>207150</v>
      </c>
      <c r="L851" s="155">
        <v>1294.6875</v>
      </c>
      <c r="M851" s="155">
        <v>258.96485246326529</v>
      </c>
      <c r="N851" s="156">
        <v>18</v>
      </c>
      <c r="O851" s="156">
        <v>420</v>
      </c>
      <c r="P851" s="156">
        <v>2.625</v>
      </c>
      <c r="Q851" s="156">
        <v>4.0620192023179804</v>
      </c>
      <c r="R851" s="158">
        <v>0.64010282776349614</v>
      </c>
      <c r="S851" s="158">
        <v>18</v>
      </c>
      <c r="T851" s="158">
        <v>444</v>
      </c>
      <c r="U851" s="158">
        <v>2.7749999999999999</v>
      </c>
      <c r="V851" s="158">
        <v>4.1146310501970023</v>
      </c>
      <c r="W851" s="158">
        <v>0.61953727506426737</v>
      </c>
      <c r="X851" s="158">
        <v>1.2596401028277635</v>
      </c>
      <c r="Y851" s="159">
        <v>23</v>
      </c>
      <c r="Z851" s="159">
        <v>79</v>
      </c>
      <c r="AA851" s="159">
        <v>58</v>
      </c>
      <c r="AB851" s="159">
        <v>80</v>
      </c>
      <c r="AC851" s="159">
        <v>80</v>
      </c>
      <c r="AD851" s="157">
        <v>19.45</v>
      </c>
    </row>
    <row r="852" spans="1:30" s="154" customFormat="1" ht="11.35">
      <c r="A852" s="152">
        <v>839</v>
      </c>
      <c r="B852" s="152">
        <v>9</v>
      </c>
      <c r="C852" s="152">
        <v>54</v>
      </c>
      <c r="D852" s="153">
        <v>0.33750000000000002</v>
      </c>
      <c r="E852" s="153">
        <v>1.3867635730531609</v>
      </c>
      <c r="F852" s="155">
        <v>535.42800000000011</v>
      </c>
      <c r="G852" s="155">
        <v>1042.5973000000004</v>
      </c>
      <c r="H852" s="155">
        <v>6.5162331250000021</v>
      </c>
      <c r="I852" s="155">
        <v>45.19919472140085</v>
      </c>
      <c r="J852" s="155">
        <v>1600</v>
      </c>
      <c r="K852" s="155">
        <v>198400</v>
      </c>
      <c r="L852" s="155">
        <v>1240</v>
      </c>
      <c r="M852" s="155">
        <v>283.77509032117752</v>
      </c>
      <c r="N852" s="156">
        <v>18</v>
      </c>
      <c r="O852" s="156">
        <v>537</v>
      </c>
      <c r="P852" s="156">
        <v>3.3562500000000002</v>
      </c>
      <c r="Q852" s="156">
        <v>4.8217886957450862</v>
      </c>
      <c r="R852" s="158">
        <v>0.55472636815920406</v>
      </c>
      <c r="S852" s="158">
        <v>18</v>
      </c>
      <c r="T852" s="158">
        <v>537</v>
      </c>
      <c r="U852" s="158">
        <v>3.3562500000000002</v>
      </c>
      <c r="V852" s="158">
        <v>4.8335136053997934</v>
      </c>
      <c r="W852" s="158">
        <v>0.55472636815920406</v>
      </c>
      <c r="X852" s="158">
        <v>1.1094527363184081</v>
      </c>
      <c r="Y852" s="159">
        <v>40</v>
      </c>
      <c r="Z852" s="159">
        <v>69</v>
      </c>
      <c r="AA852" s="159">
        <v>51</v>
      </c>
      <c r="AB852" s="159">
        <v>77</v>
      </c>
      <c r="AC852" s="159">
        <v>83</v>
      </c>
      <c r="AD852" s="157">
        <v>20.100000000000001</v>
      </c>
    </row>
    <row r="853" spans="1:30" s="154" customFormat="1" ht="11.35">
      <c r="A853" s="152">
        <v>840</v>
      </c>
      <c r="B853" s="152">
        <v>6</v>
      </c>
      <c r="C853" s="152">
        <v>36</v>
      </c>
      <c r="D853" s="153">
        <v>0.22500000000000001</v>
      </c>
      <c r="E853" s="153">
        <v>0.98383155484152207</v>
      </c>
      <c r="F853" s="155">
        <v>535.42800000000011</v>
      </c>
      <c r="G853" s="155">
        <v>780.83250000000032</v>
      </c>
      <c r="H853" s="155">
        <v>4.8802031250000022</v>
      </c>
      <c r="I853" s="155">
        <v>43.235332296182385</v>
      </c>
      <c r="J853" s="155">
        <v>1600</v>
      </c>
      <c r="K853" s="155">
        <v>200550</v>
      </c>
      <c r="L853" s="155">
        <v>1253.4375</v>
      </c>
      <c r="M853" s="155">
        <v>276.43973463811682</v>
      </c>
      <c r="N853" s="156">
        <v>18</v>
      </c>
      <c r="O853" s="156">
        <v>552</v>
      </c>
      <c r="P853" s="156">
        <v>3.45</v>
      </c>
      <c r="Q853" s="156">
        <v>4.8665202011215909</v>
      </c>
      <c r="R853" s="158">
        <v>0.56085918854415273</v>
      </c>
      <c r="S853" s="158">
        <v>18</v>
      </c>
      <c r="T853" s="158">
        <v>609</v>
      </c>
      <c r="U853" s="158">
        <v>3.8062499999999999</v>
      </c>
      <c r="V853" s="158">
        <v>5.2634934413892038</v>
      </c>
      <c r="W853" s="158">
        <v>0.51551312649164671</v>
      </c>
      <c r="X853" s="158">
        <v>1.0763723150357993</v>
      </c>
      <c r="Y853" s="159">
        <v>35</v>
      </c>
      <c r="Z853" s="159">
        <v>73</v>
      </c>
      <c r="AA853" s="159">
        <v>52</v>
      </c>
      <c r="AB853" s="159">
        <v>87</v>
      </c>
      <c r="AC853" s="159">
        <v>73</v>
      </c>
      <c r="AD853" s="157">
        <v>20.95</v>
      </c>
    </row>
    <row r="854" spans="1:30" s="154" customFormat="1" ht="11.35">
      <c r="A854" s="152">
        <v>841</v>
      </c>
      <c r="B854" s="152">
        <v>9</v>
      </c>
      <c r="C854" s="152">
        <v>36</v>
      </c>
      <c r="D854" s="153">
        <v>0.22500000000000001</v>
      </c>
      <c r="E854" s="153">
        <v>1.1434802883352737</v>
      </c>
      <c r="F854" s="155">
        <v>535.42800000000011</v>
      </c>
      <c r="G854" s="155">
        <v>1058.9576000000002</v>
      </c>
      <c r="H854" s="155">
        <v>6.6184850000000015</v>
      </c>
      <c r="I854" s="155">
        <v>48.507317546308315</v>
      </c>
      <c r="J854" s="155">
        <v>1600</v>
      </c>
      <c r="K854" s="155">
        <v>205000</v>
      </c>
      <c r="L854" s="155">
        <v>1281.25</v>
      </c>
      <c r="M854" s="155">
        <v>268.86378679371569</v>
      </c>
      <c r="N854" s="156">
        <v>18</v>
      </c>
      <c r="O854" s="156">
        <v>537</v>
      </c>
      <c r="P854" s="156">
        <v>3.3562500000000002</v>
      </c>
      <c r="Q854" s="156">
        <v>4.6545397802616035</v>
      </c>
      <c r="R854" s="158">
        <v>0.59038901601830673</v>
      </c>
      <c r="S854" s="158">
        <v>18</v>
      </c>
      <c r="T854" s="158">
        <v>636</v>
      </c>
      <c r="U854" s="158">
        <v>3.9750000000000001</v>
      </c>
      <c r="V854" s="158">
        <v>5.1857933655506052</v>
      </c>
      <c r="W854" s="158">
        <v>0.51487414187643021</v>
      </c>
      <c r="X854" s="158">
        <v>1.1052631578947369</v>
      </c>
      <c r="Y854" s="159">
        <v>28</v>
      </c>
      <c r="Z854" s="159">
        <v>75</v>
      </c>
      <c r="AA854" s="159">
        <v>57</v>
      </c>
      <c r="AB854" s="159">
        <v>77</v>
      </c>
      <c r="AC854" s="159">
        <v>83</v>
      </c>
      <c r="AD854" s="157">
        <v>21.85</v>
      </c>
    </row>
    <row r="855" spans="1:30" s="154" customFormat="1" ht="11.35">
      <c r="A855" s="152">
        <v>842</v>
      </c>
      <c r="B855" s="152">
        <v>12</v>
      </c>
      <c r="C855" s="152">
        <v>75</v>
      </c>
      <c r="D855" s="153">
        <v>0.46875</v>
      </c>
      <c r="E855" s="153">
        <v>1.5976471497468832</v>
      </c>
      <c r="F855" s="155">
        <v>535.42800000000011</v>
      </c>
      <c r="G855" s="155">
        <v>1464.9905000000003</v>
      </c>
      <c r="H855" s="155">
        <v>9.1561906250000025</v>
      </c>
      <c r="I855" s="155">
        <v>47.183334859640397</v>
      </c>
      <c r="J855" s="155">
        <v>1600</v>
      </c>
      <c r="K855" s="155">
        <v>204300</v>
      </c>
      <c r="L855" s="155">
        <v>1276.875</v>
      </c>
      <c r="M855" s="155">
        <v>272.99224192446093</v>
      </c>
      <c r="N855" s="156">
        <v>18</v>
      </c>
      <c r="O855" s="156">
        <v>447</v>
      </c>
      <c r="P855" s="156">
        <v>2.7937500000000002</v>
      </c>
      <c r="Q855" s="156">
        <v>4.2840891460520236</v>
      </c>
      <c r="R855" s="158">
        <v>0.62656641604010033</v>
      </c>
      <c r="S855" s="158">
        <v>18</v>
      </c>
      <c r="T855" s="158">
        <v>495</v>
      </c>
      <c r="U855" s="158">
        <v>3.09375</v>
      </c>
      <c r="V855" s="158">
        <v>4.6551477896406501</v>
      </c>
      <c r="W855" s="158">
        <v>0.5864661654135338</v>
      </c>
      <c r="X855" s="158">
        <v>1.2130325814536342</v>
      </c>
      <c r="Y855" s="159">
        <v>30</v>
      </c>
      <c r="Z855" s="159">
        <v>73</v>
      </c>
      <c r="AA855" s="159">
        <v>57</v>
      </c>
      <c r="AB855" s="159">
        <v>75</v>
      </c>
      <c r="AC855" s="159">
        <v>85</v>
      </c>
      <c r="AD855" s="157">
        <v>19.95</v>
      </c>
    </row>
    <row r="856" spans="1:30" s="154" customFormat="1" ht="11.35">
      <c r="A856" s="152">
        <v>843</v>
      </c>
      <c r="B856" s="152">
        <v>12</v>
      </c>
      <c r="C856" s="152">
        <v>99</v>
      </c>
      <c r="D856" s="153">
        <v>0.61875000000000002</v>
      </c>
      <c r="E856" s="153">
        <v>1.8762731526609409</v>
      </c>
      <c r="F856" s="155">
        <v>267.71400000000006</v>
      </c>
      <c r="G856" s="155">
        <v>2495.6894000000002</v>
      </c>
      <c r="H856" s="155">
        <v>15.598058750000002</v>
      </c>
      <c r="I856" s="155">
        <v>56.727963980836812</v>
      </c>
      <c r="J856" s="155">
        <v>1600</v>
      </c>
      <c r="K856" s="155">
        <v>204700</v>
      </c>
      <c r="L856" s="155">
        <v>1279.375</v>
      </c>
      <c r="M856" s="155">
        <v>274.11306371297451</v>
      </c>
      <c r="N856" s="156">
        <v>18</v>
      </c>
      <c r="O856" s="156">
        <v>459</v>
      </c>
      <c r="P856" s="156">
        <v>2.8687499999999999</v>
      </c>
      <c r="Q856" s="156">
        <v>4.2870609407184732</v>
      </c>
      <c r="R856" s="158">
        <v>0.61557788944723613</v>
      </c>
      <c r="S856" s="158">
        <v>24</v>
      </c>
      <c r="T856" s="158">
        <v>504</v>
      </c>
      <c r="U856" s="158">
        <v>3.15</v>
      </c>
      <c r="V856" s="158">
        <v>4.767816635704242</v>
      </c>
      <c r="W856" s="158">
        <v>0.57788944723618085</v>
      </c>
      <c r="X856" s="158">
        <v>1.193467336683417</v>
      </c>
      <c r="Y856" s="159">
        <v>30</v>
      </c>
      <c r="Z856" s="159">
        <v>72</v>
      </c>
      <c r="AA856" s="159">
        <v>58</v>
      </c>
      <c r="AB856" s="159">
        <v>68</v>
      </c>
      <c r="AC856" s="159">
        <v>92</v>
      </c>
      <c r="AD856" s="157">
        <v>19.899999999999999</v>
      </c>
    </row>
    <row r="857" spans="1:30" s="154" customFormat="1" ht="11.35">
      <c r="A857" s="152">
        <v>844</v>
      </c>
      <c r="B857" s="152">
        <v>9</v>
      </c>
      <c r="C857" s="152">
        <v>39</v>
      </c>
      <c r="D857" s="153">
        <v>0.24374999999999999</v>
      </c>
      <c r="E857" s="153">
        <v>1.1144949782766065</v>
      </c>
      <c r="F857" s="155">
        <v>267.71400000000006</v>
      </c>
      <c r="G857" s="155">
        <v>699.03100000000018</v>
      </c>
      <c r="H857" s="155">
        <v>4.3689437500000015</v>
      </c>
      <c r="I857" s="155">
        <v>25.02759043355497</v>
      </c>
      <c r="J857" s="155">
        <v>1600</v>
      </c>
      <c r="K857" s="155">
        <v>201150</v>
      </c>
      <c r="L857" s="155">
        <v>1257.1875</v>
      </c>
      <c r="M857" s="155">
        <v>266.28393574146048</v>
      </c>
      <c r="N857" s="156">
        <v>18</v>
      </c>
      <c r="O857" s="156">
        <v>534</v>
      </c>
      <c r="P857" s="156">
        <v>3.3374999999999999</v>
      </c>
      <c r="Q857" s="156">
        <v>4.7937164059977597</v>
      </c>
      <c r="R857" s="158">
        <v>0.56796116504854366</v>
      </c>
      <c r="S857" s="158">
        <v>18</v>
      </c>
      <c r="T857" s="158">
        <v>543</v>
      </c>
      <c r="U857" s="158">
        <v>3.3937499999999998</v>
      </c>
      <c r="V857" s="158">
        <v>4.9119247466732556</v>
      </c>
      <c r="W857" s="158">
        <v>0.56067961165048541</v>
      </c>
      <c r="X857" s="158">
        <v>1.128640776699029</v>
      </c>
      <c r="Y857" s="159">
        <v>31</v>
      </c>
      <c r="Z857" s="159">
        <v>79</v>
      </c>
      <c r="AA857" s="159">
        <v>50</v>
      </c>
      <c r="AB857" s="159">
        <v>89</v>
      </c>
      <c r="AC857" s="159">
        <v>71</v>
      </c>
      <c r="AD857" s="157">
        <v>20.6</v>
      </c>
    </row>
    <row r="858" spans="1:30" s="154" customFormat="1" ht="11.35">
      <c r="A858" s="152">
        <v>845</v>
      </c>
      <c r="B858" s="152">
        <v>12</v>
      </c>
      <c r="C858" s="152">
        <v>78</v>
      </c>
      <c r="D858" s="153">
        <v>0.48749999999999999</v>
      </c>
      <c r="E858" s="153">
        <v>1.839426694934521</v>
      </c>
      <c r="F858" s="155">
        <v>535.42800000000011</v>
      </c>
      <c r="G858" s="155">
        <v>1551.2539000000004</v>
      </c>
      <c r="H858" s="155">
        <v>9.6953368750000024</v>
      </c>
      <c r="I858" s="155">
        <v>51.289096050047739</v>
      </c>
      <c r="J858" s="155">
        <v>1600</v>
      </c>
      <c r="K858" s="155">
        <v>200550</v>
      </c>
      <c r="L858" s="155">
        <v>1253.4375</v>
      </c>
      <c r="M858" s="155">
        <v>276.43973463811682</v>
      </c>
      <c r="N858" s="156">
        <v>15</v>
      </c>
      <c r="O858" s="156">
        <v>474</v>
      </c>
      <c r="P858" s="156">
        <v>2.9624999999999999</v>
      </c>
      <c r="Q858" s="156">
        <v>4.4635314726735347</v>
      </c>
      <c r="R858" s="158">
        <v>0.60696517412935325</v>
      </c>
      <c r="S858" s="158">
        <v>15</v>
      </c>
      <c r="T858" s="158">
        <v>528</v>
      </c>
      <c r="U858" s="158">
        <v>3.3</v>
      </c>
      <c r="V858" s="158">
        <v>4.3766102158099569</v>
      </c>
      <c r="W858" s="158">
        <v>0.56218905472636815</v>
      </c>
      <c r="X858" s="158">
        <v>1.1691542288557213</v>
      </c>
      <c r="Y858" s="159">
        <v>35</v>
      </c>
      <c r="Z858" s="159">
        <v>73</v>
      </c>
      <c r="AA858" s="159">
        <v>52</v>
      </c>
      <c r="AB858" s="159">
        <v>83</v>
      </c>
      <c r="AC858" s="159">
        <v>77</v>
      </c>
      <c r="AD858" s="157">
        <v>20.100000000000001</v>
      </c>
    </row>
    <row r="859" spans="1:30" s="154" customFormat="1" ht="11.35">
      <c r="A859" s="152">
        <v>846</v>
      </c>
      <c r="B859" s="152">
        <v>6</v>
      </c>
      <c r="C859" s="152">
        <v>15</v>
      </c>
      <c r="D859" s="153">
        <v>9.375E-2</v>
      </c>
      <c r="E859" s="153">
        <v>0.62240025343158245</v>
      </c>
      <c r="F859" s="155">
        <v>267.71400000000006</v>
      </c>
      <c r="G859" s="155">
        <v>487.83440000000007</v>
      </c>
      <c r="H859" s="155">
        <v>3.0489650000000004</v>
      </c>
      <c r="I859" s="155">
        <v>24.075671684438646</v>
      </c>
      <c r="J859" s="155">
        <v>1600</v>
      </c>
      <c r="K859" s="155">
        <v>195250</v>
      </c>
      <c r="L859" s="155">
        <v>1220.3125</v>
      </c>
      <c r="M859" s="155">
        <v>297.75347929782828</v>
      </c>
      <c r="N859" s="156">
        <v>15</v>
      </c>
      <c r="O859" s="156">
        <v>456</v>
      </c>
      <c r="P859" s="156">
        <v>2.85</v>
      </c>
      <c r="Q859" s="156">
        <v>3.9924456967514828</v>
      </c>
      <c r="R859" s="158">
        <v>0.61518987341772158</v>
      </c>
      <c r="S859" s="158">
        <v>21</v>
      </c>
      <c r="T859" s="158">
        <v>528</v>
      </c>
      <c r="U859" s="158">
        <v>3.3</v>
      </c>
      <c r="V859" s="158">
        <v>4.4662254546004228</v>
      </c>
      <c r="W859" s="158">
        <v>0.5544303797468354</v>
      </c>
      <c r="X859" s="158">
        <v>1.169620253164557</v>
      </c>
      <c r="Y859" s="159">
        <v>49</v>
      </c>
      <c r="Z859" s="159">
        <v>60</v>
      </c>
      <c r="AA859" s="159">
        <v>51</v>
      </c>
      <c r="AB859" s="159">
        <v>82</v>
      </c>
      <c r="AC859" s="159">
        <v>78</v>
      </c>
      <c r="AD859" s="157">
        <v>19.75</v>
      </c>
    </row>
    <row r="860" spans="1:30" s="154" customFormat="1" ht="11.35">
      <c r="A860" s="152">
        <v>847</v>
      </c>
      <c r="B860" s="152">
        <v>9</v>
      </c>
      <c r="C860" s="152">
        <v>51</v>
      </c>
      <c r="D860" s="153">
        <v>0.31874999999999998</v>
      </c>
      <c r="E860" s="153">
        <v>1.3287904132195381</v>
      </c>
      <c r="F860" s="155">
        <v>267.71400000000006</v>
      </c>
      <c r="G860" s="155">
        <v>856.68480000000022</v>
      </c>
      <c r="H860" s="155">
        <v>5.354280000000001</v>
      </c>
      <c r="I860" s="155">
        <v>27.965578368107149</v>
      </c>
      <c r="J860" s="155">
        <v>1600</v>
      </c>
      <c r="K860" s="155">
        <v>198900</v>
      </c>
      <c r="L860" s="155">
        <v>1243.125</v>
      </c>
      <c r="M860" s="155">
        <v>267.61745790135762</v>
      </c>
      <c r="N860" s="156">
        <v>18</v>
      </c>
      <c r="O860" s="156">
        <v>516</v>
      </c>
      <c r="P860" s="156">
        <v>3.2250000000000001</v>
      </c>
      <c r="Q860" s="156">
        <v>4.6809529750593502</v>
      </c>
      <c r="R860" s="158">
        <v>0.58353510895883776</v>
      </c>
      <c r="S860" s="158">
        <v>18</v>
      </c>
      <c r="T860" s="158">
        <v>567</v>
      </c>
      <c r="U860" s="158">
        <v>3.5437500000000002</v>
      </c>
      <c r="V860" s="158">
        <v>4.7209513951609052</v>
      </c>
      <c r="W860" s="158">
        <v>0.5423728813559322</v>
      </c>
      <c r="X860" s="158">
        <v>1.12590799031477</v>
      </c>
      <c r="Y860" s="159">
        <v>34</v>
      </c>
      <c r="Z860" s="159">
        <v>79</v>
      </c>
      <c r="AA860" s="159">
        <v>47</v>
      </c>
      <c r="AB860" s="159">
        <v>79</v>
      </c>
      <c r="AC860" s="159">
        <v>81</v>
      </c>
      <c r="AD860" s="157">
        <v>20.65</v>
      </c>
    </row>
    <row r="861" spans="1:30" s="154" customFormat="1" ht="11.35">
      <c r="A861" s="152">
        <v>848</v>
      </c>
      <c r="B861" s="152">
        <v>15</v>
      </c>
      <c r="C861" s="152">
        <v>111</v>
      </c>
      <c r="D861" s="153">
        <v>0.69374999999999998</v>
      </c>
      <c r="E861" s="153">
        <v>2.2626218303485475</v>
      </c>
      <c r="F861" s="155">
        <v>1070.8560000000002</v>
      </c>
      <c r="G861" s="155">
        <v>3883.3403000000012</v>
      </c>
      <c r="H861" s="155">
        <v>24.270876875000006</v>
      </c>
      <c r="I861" s="155">
        <v>118.36224293224319</v>
      </c>
      <c r="J861" s="155">
        <v>1600</v>
      </c>
      <c r="K861" s="155">
        <v>207400</v>
      </c>
      <c r="L861" s="155">
        <v>1296.25</v>
      </c>
      <c r="M861" s="155">
        <v>275.03859077426631</v>
      </c>
      <c r="N861" s="156">
        <v>15</v>
      </c>
      <c r="O861" s="156">
        <v>480</v>
      </c>
      <c r="P861" s="156">
        <v>3</v>
      </c>
      <c r="Q861" s="156">
        <v>4.2956757546024402</v>
      </c>
      <c r="R861" s="158">
        <v>0.60591133004926112</v>
      </c>
      <c r="S861" s="158">
        <v>21</v>
      </c>
      <c r="T861" s="158">
        <v>519</v>
      </c>
      <c r="U861" s="158">
        <v>3.2437499999999999</v>
      </c>
      <c r="V861" s="158">
        <v>4.852214530403268</v>
      </c>
      <c r="W861" s="158">
        <v>0.57389162561576357</v>
      </c>
      <c r="X861" s="158">
        <v>1.1798029556650247</v>
      </c>
      <c r="Y861" s="159">
        <v>28</v>
      </c>
      <c r="Z861" s="159">
        <v>69</v>
      </c>
      <c r="AA861" s="159">
        <v>63</v>
      </c>
      <c r="AB861" s="159">
        <v>80</v>
      </c>
      <c r="AC861" s="159">
        <v>80</v>
      </c>
      <c r="AD861" s="157">
        <v>20.3</v>
      </c>
    </row>
    <row r="862" spans="1:30" s="154" customFormat="1" ht="11.35">
      <c r="A862" s="152">
        <v>849</v>
      </c>
      <c r="B862" s="152">
        <v>6</v>
      </c>
      <c r="C862" s="152">
        <v>42</v>
      </c>
      <c r="D862" s="153">
        <v>0.26250000000000001</v>
      </c>
      <c r="E862" s="153">
        <v>1.0844092383534987</v>
      </c>
      <c r="F862" s="155">
        <v>535.42800000000011</v>
      </c>
      <c r="G862" s="155">
        <v>1595.8729000000005</v>
      </c>
      <c r="H862" s="155">
        <v>9.9742056250000033</v>
      </c>
      <c r="I862" s="155">
        <v>63.48164505457266</v>
      </c>
      <c r="J862" s="155">
        <v>1600</v>
      </c>
      <c r="K862" s="155">
        <v>201350</v>
      </c>
      <c r="L862" s="155">
        <v>1258.4375</v>
      </c>
      <c r="M862" s="155">
        <v>279.04948023851188</v>
      </c>
      <c r="N862" s="156">
        <v>18</v>
      </c>
      <c r="O862" s="156">
        <v>549</v>
      </c>
      <c r="P862" s="156">
        <v>3.4312499999999999</v>
      </c>
      <c r="Q862" s="156">
        <v>4.8856378853912013</v>
      </c>
      <c r="R862" s="158">
        <v>0.55474452554744524</v>
      </c>
      <c r="S862" s="158">
        <v>15</v>
      </c>
      <c r="T862" s="158">
        <v>510</v>
      </c>
      <c r="U862" s="158">
        <v>3.1875</v>
      </c>
      <c r="V862" s="158">
        <v>4.4850380196533282</v>
      </c>
      <c r="W862" s="158">
        <v>0.58637469586374702</v>
      </c>
      <c r="X862" s="158">
        <v>1.1411192214111923</v>
      </c>
      <c r="Y862" s="159">
        <v>35</v>
      </c>
      <c r="Z862" s="159">
        <v>71</v>
      </c>
      <c r="AA862" s="159">
        <v>54</v>
      </c>
      <c r="AB862" s="159">
        <v>85</v>
      </c>
      <c r="AC862" s="159">
        <v>75</v>
      </c>
      <c r="AD862" s="157">
        <v>20.55</v>
      </c>
    </row>
    <row r="863" spans="1:30" s="154" customFormat="1" ht="11.35">
      <c r="A863" s="152">
        <v>850</v>
      </c>
      <c r="B863" s="152">
        <v>6</v>
      </c>
      <c r="C863" s="152">
        <v>45</v>
      </c>
      <c r="D863" s="153">
        <v>0.28125</v>
      </c>
      <c r="E863" s="153">
        <v>1.1556363108776342</v>
      </c>
      <c r="F863" s="155">
        <v>535.42800000000011</v>
      </c>
      <c r="G863" s="155">
        <v>1453.0921000000003</v>
      </c>
      <c r="H863" s="155">
        <v>9.0818256250000022</v>
      </c>
      <c r="I863" s="155">
        <v>53.573866534510245</v>
      </c>
      <c r="J863" s="155">
        <v>1600</v>
      </c>
      <c r="K863" s="155">
        <v>207050</v>
      </c>
      <c r="L863" s="155">
        <v>1294.0625</v>
      </c>
      <c r="M863" s="155">
        <v>277.19234035856607</v>
      </c>
      <c r="N863" s="156">
        <v>15</v>
      </c>
      <c r="O863" s="156">
        <v>513</v>
      </c>
      <c r="P863" s="156">
        <v>3.2062499999999998</v>
      </c>
      <c r="Q863" s="156">
        <v>4.515656725259058</v>
      </c>
      <c r="R863" s="158">
        <v>0.59953161592505855</v>
      </c>
      <c r="S863" s="158">
        <v>18</v>
      </c>
      <c r="T863" s="158">
        <v>606</v>
      </c>
      <c r="U863" s="158">
        <v>3.7875000000000001</v>
      </c>
      <c r="V863" s="158">
        <v>5.2502021524422684</v>
      </c>
      <c r="W863" s="158">
        <v>0.52693208430913352</v>
      </c>
      <c r="X863" s="158">
        <v>1.1264637002341922</v>
      </c>
      <c r="Y863" s="159">
        <v>29</v>
      </c>
      <c r="Z863" s="159">
        <v>68</v>
      </c>
      <c r="AA863" s="159">
        <v>63</v>
      </c>
      <c r="AB863" s="159">
        <v>82</v>
      </c>
      <c r="AC863" s="159">
        <v>78</v>
      </c>
      <c r="AD863" s="157">
        <v>21.35</v>
      </c>
    </row>
    <row r="864" spans="1:30" s="154" customFormat="1" ht="11.35">
      <c r="A864" s="152">
        <v>851</v>
      </c>
      <c r="B864" s="152">
        <v>6</v>
      </c>
      <c r="C864" s="152">
        <v>54</v>
      </c>
      <c r="D864" s="153">
        <v>0.33750000000000002</v>
      </c>
      <c r="E864" s="153">
        <v>1.2125522746949611</v>
      </c>
      <c r="F864" s="155">
        <v>267.71400000000006</v>
      </c>
      <c r="G864" s="155">
        <v>707.9548000000002</v>
      </c>
      <c r="H864" s="155">
        <v>4.4247175000000016</v>
      </c>
      <c r="I864" s="155">
        <v>24.33040216902992</v>
      </c>
      <c r="J864" s="155">
        <v>1600</v>
      </c>
      <c r="K864" s="155">
        <v>195300</v>
      </c>
      <c r="L864" s="155">
        <v>1220.625</v>
      </c>
      <c r="M864" s="155">
        <v>277.87307065677743</v>
      </c>
      <c r="N864" s="156">
        <v>18</v>
      </c>
      <c r="O864" s="156">
        <v>480</v>
      </c>
      <c r="P864" s="156">
        <v>3</v>
      </c>
      <c r="Q864" s="156">
        <v>4.5266506423332302</v>
      </c>
      <c r="R864" s="158">
        <v>0.59183673469387754</v>
      </c>
      <c r="S864" s="158">
        <v>18</v>
      </c>
      <c r="T864" s="158">
        <v>519</v>
      </c>
      <c r="U864" s="158">
        <v>3.2437499999999999</v>
      </c>
      <c r="V864" s="158">
        <v>4.8170907410538959</v>
      </c>
      <c r="W864" s="158">
        <v>0.55867346938775508</v>
      </c>
      <c r="X864" s="158">
        <v>1.1505102040816326</v>
      </c>
      <c r="Y864" s="159">
        <v>42</v>
      </c>
      <c r="Z864" s="159">
        <v>73</v>
      </c>
      <c r="AA864" s="159">
        <v>45</v>
      </c>
      <c r="AB864" s="159">
        <v>73</v>
      </c>
      <c r="AC864" s="159">
        <v>87</v>
      </c>
      <c r="AD864" s="157">
        <v>19.600000000000001</v>
      </c>
    </row>
    <row r="865" spans="1:30" s="154" customFormat="1" ht="11.35">
      <c r="A865" s="152">
        <v>852</v>
      </c>
      <c r="B865" s="152">
        <v>9</v>
      </c>
      <c r="C865" s="152">
        <v>69</v>
      </c>
      <c r="D865" s="153">
        <v>0.43125000000000002</v>
      </c>
      <c r="E865" s="153">
        <v>1.5726509886416222</v>
      </c>
      <c r="F865" s="155">
        <v>803.14200000000017</v>
      </c>
      <c r="G865" s="155">
        <v>1963.2360000000006</v>
      </c>
      <c r="H865" s="155">
        <v>12.270225000000003</v>
      </c>
      <c r="I865" s="155">
        <v>77.730404991257487</v>
      </c>
      <c r="J865" s="155">
        <v>1600</v>
      </c>
      <c r="K865" s="155">
        <v>203450</v>
      </c>
      <c r="L865" s="155">
        <v>1271.5625</v>
      </c>
      <c r="M865" s="155">
        <v>291.0954086715995</v>
      </c>
      <c r="N865" s="156">
        <v>18</v>
      </c>
      <c r="O865" s="156">
        <v>486</v>
      </c>
      <c r="P865" s="156">
        <v>3.0375000000000001</v>
      </c>
      <c r="Q865" s="156">
        <v>4.5885933224949547</v>
      </c>
      <c r="R865" s="158">
        <v>0.60679611650485443</v>
      </c>
      <c r="S865" s="158">
        <v>18</v>
      </c>
      <c r="T865" s="158">
        <v>555</v>
      </c>
      <c r="U865" s="158">
        <v>3.46875</v>
      </c>
      <c r="V865" s="158">
        <v>5.0306255472084596</v>
      </c>
      <c r="W865" s="158">
        <v>0.55097087378640774</v>
      </c>
      <c r="X865" s="158">
        <v>1.1577669902912622</v>
      </c>
      <c r="Y865" s="159">
        <v>37</v>
      </c>
      <c r="Z865" s="159">
        <v>62</v>
      </c>
      <c r="AA865" s="159">
        <v>61</v>
      </c>
      <c r="AB865" s="159">
        <v>74</v>
      </c>
      <c r="AC865" s="159">
        <v>86</v>
      </c>
      <c r="AD865" s="157">
        <v>20.6</v>
      </c>
    </row>
    <row r="866" spans="1:30" s="154" customFormat="1" ht="11.35">
      <c r="A866" s="152">
        <v>853</v>
      </c>
      <c r="B866" s="152">
        <v>6</v>
      </c>
      <c r="C866" s="152">
        <v>39</v>
      </c>
      <c r="D866" s="153">
        <v>0.24374999999999999</v>
      </c>
      <c r="E866" s="153">
        <v>1.1144949782766065</v>
      </c>
      <c r="F866" s="155">
        <v>535.42800000000011</v>
      </c>
      <c r="G866" s="155">
        <v>1207.6876000000002</v>
      </c>
      <c r="H866" s="155">
        <v>7.5480475000000009</v>
      </c>
      <c r="I866" s="155">
        <v>49.692769292589603</v>
      </c>
      <c r="J866" s="155">
        <v>1600</v>
      </c>
      <c r="K866" s="155">
        <v>202250</v>
      </c>
      <c r="L866" s="155">
        <v>1264.0625</v>
      </c>
      <c r="M866" s="155">
        <v>287.6477949347389</v>
      </c>
      <c r="N866" s="156">
        <v>15</v>
      </c>
      <c r="O866" s="156">
        <v>465</v>
      </c>
      <c r="P866" s="156">
        <v>2.90625</v>
      </c>
      <c r="Q866" s="156">
        <v>4.1946310022793449</v>
      </c>
      <c r="R866" s="158">
        <v>0.6105527638190954</v>
      </c>
      <c r="S866" s="158">
        <v>24</v>
      </c>
      <c r="T866" s="158">
        <v>519</v>
      </c>
      <c r="U866" s="158">
        <v>3.2437499999999999</v>
      </c>
      <c r="V866" s="158">
        <v>4.6374831536082155</v>
      </c>
      <c r="W866" s="158">
        <v>0.5653266331658291</v>
      </c>
      <c r="X866" s="158">
        <v>1.1758793969849246</v>
      </c>
      <c r="Y866" s="159">
        <v>37</v>
      </c>
      <c r="Z866" s="159">
        <v>65</v>
      </c>
      <c r="AA866" s="159">
        <v>58</v>
      </c>
      <c r="AB866" s="159">
        <v>91</v>
      </c>
      <c r="AC866" s="159">
        <v>69</v>
      </c>
      <c r="AD866" s="157">
        <v>19.899999999999999</v>
      </c>
    </row>
    <row r="867" spans="1:30" s="154" customFormat="1" ht="11.35">
      <c r="A867" s="152">
        <v>854</v>
      </c>
      <c r="B867" s="152">
        <v>12</v>
      </c>
      <c r="C867" s="152">
        <v>126</v>
      </c>
      <c r="D867" s="153">
        <v>0.78749999999999998</v>
      </c>
      <c r="E867" s="153">
        <v>2.218808961480724</v>
      </c>
      <c r="F867" s="155">
        <v>1070.8560000000002</v>
      </c>
      <c r="G867" s="155">
        <v>3139.6903000000016</v>
      </c>
      <c r="H867" s="155">
        <v>19.623064375000009</v>
      </c>
      <c r="I867" s="155">
        <v>99.478625573910392</v>
      </c>
      <c r="J867" s="155">
        <v>1600</v>
      </c>
      <c r="K867" s="155">
        <v>204350</v>
      </c>
      <c r="L867" s="155">
        <v>1277.1875</v>
      </c>
      <c r="M867" s="155">
        <v>276.13954150691239</v>
      </c>
      <c r="N867" s="156">
        <v>18</v>
      </c>
      <c r="O867" s="156">
        <v>459</v>
      </c>
      <c r="P867" s="156">
        <v>2.8687499999999999</v>
      </c>
      <c r="Q867" s="156">
        <v>4.8798415725907436</v>
      </c>
      <c r="R867" s="158">
        <v>0.6116751269035533</v>
      </c>
      <c r="S867" s="158">
        <v>15</v>
      </c>
      <c r="T867" s="158">
        <v>462</v>
      </c>
      <c r="U867" s="158">
        <v>2.8875000000000002</v>
      </c>
      <c r="V867" s="158">
        <v>4.4495600800146944</v>
      </c>
      <c r="W867" s="158">
        <v>0.6091370558375635</v>
      </c>
      <c r="X867" s="158">
        <v>1.2208121827411169</v>
      </c>
      <c r="Y867" s="159">
        <v>31</v>
      </c>
      <c r="Z867" s="159">
        <v>71</v>
      </c>
      <c r="AA867" s="159">
        <v>58</v>
      </c>
      <c r="AB867" s="159">
        <v>78</v>
      </c>
      <c r="AC867" s="159">
        <v>82</v>
      </c>
      <c r="AD867" s="157">
        <v>19.7</v>
      </c>
    </row>
    <row r="868" spans="1:30" s="154" customFormat="1" ht="11.35">
      <c r="A868" s="152">
        <v>855</v>
      </c>
      <c r="B868" s="152">
        <v>9</v>
      </c>
      <c r="C868" s="152">
        <v>39</v>
      </c>
      <c r="D868" s="153">
        <v>0.24374999999999999</v>
      </c>
      <c r="E868" s="153">
        <v>1.164176362830643</v>
      </c>
      <c r="F868" s="155">
        <v>803.14200000000017</v>
      </c>
      <c r="G868" s="155">
        <v>1207.6876000000002</v>
      </c>
      <c r="H868" s="155">
        <v>7.5480475000000009</v>
      </c>
      <c r="I868" s="155">
        <v>64.474748730642546</v>
      </c>
      <c r="J868" s="155">
        <v>1600</v>
      </c>
      <c r="K868" s="155">
        <v>204050</v>
      </c>
      <c r="L868" s="155">
        <v>1275.3125</v>
      </c>
      <c r="M868" s="155">
        <v>281.22580259290783</v>
      </c>
      <c r="N868" s="156">
        <v>18</v>
      </c>
      <c r="O868" s="156">
        <v>501</v>
      </c>
      <c r="P868" s="156">
        <v>3.1312500000000001</v>
      </c>
      <c r="Q868" s="156">
        <v>4.4426773544194837</v>
      </c>
      <c r="R868" s="158">
        <v>0.59367396593673971</v>
      </c>
      <c r="S868" s="158">
        <v>18</v>
      </c>
      <c r="T868" s="158">
        <v>549</v>
      </c>
      <c r="U868" s="158">
        <v>3.4312499999999999</v>
      </c>
      <c r="V868" s="158">
        <v>4.6237313405337428</v>
      </c>
      <c r="W868" s="158">
        <v>0.55474452554744524</v>
      </c>
      <c r="X868" s="158">
        <v>1.1484184914841848</v>
      </c>
      <c r="Y868" s="159">
        <v>33</v>
      </c>
      <c r="Z868" s="159">
        <v>68</v>
      </c>
      <c r="AA868" s="159">
        <v>59</v>
      </c>
      <c r="AB868" s="159">
        <v>81</v>
      </c>
      <c r="AC868" s="159">
        <v>79</v>
      </c>
      <c r="AD868" s="157">
        <v>20.55</v>
      </c>
    </row>
    <row r="869" spans="1:30" s="154" customFormat="1" ht="11.35">
      <c r="A869" s="152">
        <v>856</v>
      </c>
      <c r="B869" s="152">
        <v>9</v>
      </c>
      <c r="C869" s="152">
        <v>111</v>
      </c>
      <c r="D869" s="153">
        <v>0.69374999999999998</v>
      </c>
      <c r="E869" s="153">
        <v>1.7554833232227549</v>
      </c>
      <c r="F869" s="155">
        <v>267.71400000000006</v>
      </c>
      <c r="G869" s="155">
        <v>1917.1297000000006</v>
      </c>
      <c r="H869" s="155">
        <v>11.982060625000004</v>
      </c>
      <c r="I869" s="155">
        <v>38.396938035444286</v>
      </c>
      <c r="J869" s="155">
        <v>1600</v>
      </c>
      <c r="K869" s="155">
        <v>207500</v>
      </c>
      <c r="L869" s="155">
        <v>1296.875</v>
      </c>
      <c r="M869" s="155">
        <v>256.65283185780152</v>
      </c>
      <c r="N869" s="156">
        <v>18</v>
      </c>
      <c r="O869" s="156">
        <v>387</v>
      </c>
      <c r="P869" s="156">
        <v>2.4187500000000002</v>
      </c>
      <c r="Q869" s="156">
        <v>4.2625646677991655</v>
      </c>
      <c r="R869" s="158">
        <v>0.65691489361702138</v>
      </c>
      <c r="S869" s="158">
        <v>18</v>
      </c>
      <c r="T869" s="158">
        <v>462</v>
      </c>
      <c r="U869" s="158">
        <v>2.8875000000000002</v>
      </c>
      <c r="V869" s="158">
        <v>4.5750038663763428</v>
      </c>
      <c r="W869" s="158">
        <v>0.59042553191489366</v>
      </c>
      <c r="X869" s="158">
        <v>1.2473404255319149</v>
      </c>
      <c r="Y869" s="159">
        <v>22</v>
      </c>
      <c r="Z869" s="159">
        <v>80</v>
      </c>
      <c r="AA869" s="159">
        <v>58</v>
      </c>
      <c r="AB869" s="159">
        <v>81</v>
      </c>
      <c r="AC869" s="159">
        <v>79</v>
      </c>
      <c r="AD869" s="157">
        <v>18.8</v>
      </c>
    </row>
    <row r="870" spans="1:30" s="154" customFormat="1" ht="11.35">
      <c r="A870" s="152">
        <v>857</v>
      </c>
      <c r="B870" s="152">
        <v>6</v>
      </c>
      <c r="C870" s="152">
        <v>33</v>
      </c>
      <c r="D870" s="153">
        <v>0.20624999999999999</v>
      </c>
      <c r="E870" s="153">
        <v>0.89791424980339851</v>
      </c>
      <c r="F870" s="155">
        <v>267.71400000000006</v>
      </c>
      <c r="G870" s="155">
        <v>609.79300000000012</v>
      </c>
      <c r="H870" s="155">
        <v>3.8112062500000006</v>
      </c>
      <c r="I870" s="155">
        <v>23.623520425367587</v>
      </c>
      <c r="J870" s="155">
        <v>1600</v>
      </c>
      <c r="K870" s="155">
        <v>202550</v>
      </c>
      <c r="L870" s="155">
        <v>1265.9375</v>
      </c>
      <c r="M870" s="155">
        <v>282.75219026672266</v>
      </c>
      <c r="N870" s="156">
        <v>18</v>
      </c>
      <c r="O870" s="156">
        <v>528</v>
      </c>
      <c r="P870" s="156">
        <v>3.3</v>
      </c>
      <c r="Q870" s="156">
        <v>4.6888064217215621</v>
      </c>
      <c r="R870" s="158">
        <v>0.57281553398058249</v>
      </c>
      <c r="S870" s="158">
        <v>15</v>
      </c>
      <c r="T870" s="158">
        <v>594</v>
      </c>
      <c r="U870" s="158">
        <v>3.7124999999999999</v>
      </c>
      <c r="V870" s="158">
        <v>4.9733724938178669</v>
      </c>
      <c r="W870" s="158">
        <v>0.51941747572815533</v>
      </c>
      <c r="X870" s="158">
        <v>1.0922330097087378</v>
      </c>
      <c r="Y870" s="159">
        <v>35</v>
      </c>
      <c r="Z870" s="159">
        <v>68</v>
      </c>
      <c r="AA870" s="159">
        <v>57</v>
      </c>
      <c r="AB870" s="159">
        <v>85</v>
      </c>
      <c r="AC870" s="159">
        <v>75</v>
      </c>
      <c r="AD870" s="157">
        <v>20.6</v>
      </c>
    </row>
    <row r="871" spans="1:30" s="154" customFormat="1" ht="11.35">
      <c r="A871" s="152">
        <v>858</v>
      </c>
      <c r="B871" s="152">
        <v>6</v>
      </c>
      <c r="C871" s="152">
        <v>48</v>
      </c>
      <c r="D871" s="153">
        <v>0.3</v>
      </c>
      <c r="E871" s="153">
        <v>1.1752157569874981</v>
      </c>
      <c r="F871" s="155">
        <v>267.71400000000006</v>
      </c>
      <c r="G871" s="155">
        <v>654.41200000000015</v>
      </c>
      <c r="H871" s="155">
        <v>4.0900750000000006</v>
      </c>
      <c r="I871" s="155">
        <v>24.14157294806601</v>
      </c>
      <c r="J871" s="155">
        <v>1600</v>
      </c>
      <c r="K871" s="155">
        <v>200700</v>
      </c>
      <c r="L871" s="155">
        <v>1254.375</v>
      </c>
      <c r="M871" s="155">
        <v>285.74010159649862</v>
      </c>
      <c r="N871" s="156">
        <v>18</v>
      </c>
      <c r="O871" s="156">
        <v>525</v>
      </c>
      <c r="P871" s="156">
        <v>3.28125</v>
      </c>
      <c r="Q871" s="156">
        <v>4.5738824802782405</v>
      </c>
      <c r="R871" s="158">
        <v>0.57831325301204817</v>
      </c>
      <c r="S871" s="158">
        <v>18</v>
      </c>
      <c r="T871" s="158">
        <v>549</v>
      </c>
      <c r="U871" s="158">
        <v>3.4312499999999999</v>
      </c>
      <c r="V871" s="158">
        <v>5.0227430865222988</v>
      </c>
      <c r="W871" s="158">
        <v>0.55903614457831319</v>
      </c>
      <c r="X871" s="158">
        <v>1.1373493975903615</v>
      </c>
      <c r="Y871" s="159">
        <v>38</v>
      </c>
      <c r="Z871" s="159">
        <v>67</v>
      </c>
      <c r="AA871" s="159">
        <v>55</v>
      </c>
      <c r="AB871" s="159">
        <v>80</v>
      </c>
      <c r="AC871" s="159">
        <v>80</v>
      </c>
      <c r="AD871" s="157">
        <v>20.75</v>
      </c>
    </row>
    <row r="872" spans="1:30" s="154" customFormat="1" ht="11.35">
      <c r="A872" s="152">
        <v>859</v>
      </c>
      <c r="B872" s="152">
        <v>6</v>
      </c>
      <c r="C872" s="152">
        <v>48</v>
      </c>
      <c r="D872" s="153">
        <v>0.3</v>
      </c>
      <c r="E872" s="153">
        <v>1.1260215487733292</v>
      </c>
      <c r="F872" s="155">
        <v>267.71400000000006</v>
      </c>
      <c r="G872" s="155">
        <v>819.5023000000001</v>
      </c>
      <c r="H872" s="155">
        <v>5.1218893750000003</v>
      </c>
      <c r="I872" s="155">
        <v>26.408152030047233</v>
      </c>
      <c r="J872" s="155">
        <v>1600</v>
      </c>
      <c r="K872" s="155">
        <v>202150</v>
      </c>
      <c r="L872" s="155">
        <v>1263.4375</v>
      </c>
      <c r="M872" s="155">
        <v>281.54570408828124</v>
      </c>
      <c r="N872" s="156">
        <v>18</v>
      </c>
      <c r="O872" s="156">
        <v>495</v>
      </c>
      <c r="P872" s="156">
        <v>3.09375</v>
      </c>
      <c r="Q872" s="156">
        <v>4.8574611933893017</v>
      </c>
      <c r="R872" s="158">
        <v>0.60048426150121059</v>
      </c>
      <c r="S872" s="158">
        <v>15</v>
      </c>
      <c r="T872" s="158">
        <v>549</v>
      </c>
      <c r="U872" s="158">
        <v>3.4312499999999999</v>
      </c>
      <c r="V872" s="158">
        <v>4.5991821463271423</v>
      </c>
      <c r="W872" s="158">
        <v>0.55690072639225174</v>
      </c>
      <c r="X872" s="158">
        <v>1.1573849878934623</v>
      </c>
      <c r="Y872" s="159">
        <v>35</v>
      </c>
      <c r="Z872" s="159">
        <v>69</v>
      </c>
      <c r="AA872" s="159">
        <v>56</v>
      </c>
      <c r="AB872" s="159">
        <v>79</v>
      </c>
      <c r="AC872" s="159">
        <v>81</v>
      </c>
      <c r="AD872" s="157">
        <v>20.65</v>
      </c>
    </row>
    <row r="873" spans="1:30" s="154" customFormat="1" ht="11.35">
      <c r="A873" s="152">
        <v>860</v>
      </c>
      <c r="B873" s="152">
        <v>9</v>
      </c>
      <c r="C873" s="152">
        <v>75</v>
      </c>
      <c r="D873" s="153">
        <v>0.46875</v>
      </c>
      <c r="E873" s="153">
        <v>1.6326922435854685</v>
      </c>
      <c r="F873" s="155">
        <v>803.14200000000017</v>
      </c>
      <c r="G873" s="155">
        <v>1952.8249000000005</v>
      </c>
      <c r="H873" s="155">
        <v>12.205155625000003</v>
      </c>
      <c r="I873" s="155">
        <v>70.123190939219299</v>
      </c>
      <c r="J873" s="155">
        <v>1600</v>
      </c>
      <c r="K873" s="155">
        <v>196650</v>
      </c>
      <c r="L873" s="155">
        <v>1229.0625</v>
      </c>
      <c r="M873" s="155">
        <v>268.20342620889221</v>
      </c>
      <c r="N873" s="156">
        <v>18</v>
      </c>
      <c r="O873" s="156">
        <v>525</v>
      </c>
      <c r="P873" s="156">
        <v>3.28125</v>
      </c>
      <c r="Q873" s="156">
        <v>4.6475419553152069</v>
      </c>
      <c r="R873" s="158">
        <v>0.58233890214797135</v>
      </c>
      <c r="S873" s="158">
        <v>21</v>
      </c>
      <c r="T873" s="158">
        <v>600</v>
      </c>
      <c r="U873" s="158">
        <v>3.75</v>
      </c>
      <c r="V873" s="158">
        <v>5.2449436567292267</v>
      </c>
      <c r="W873" s="158">
        <v>0.52267303102625295</v>
      </c>
      <c r="X873" s="158">
        <v>1.1050119331742243</v>
      </c>
      <c r="Y873" s="159">
        <v>37</v>
      </c>
      <c r="Z873" s="159">
        <v>79</v>
      </c>
      <c r="AA873" s="159">
        <v>44</v>
      </c>
      <c r="AB873" s="159">
        <v>74</v>
      </c>
      <c r="AC873" s="159">
        <v>86</v>
      </c>
      <c r="AD873" s="157">
        <v>20.95</v>
      </c>
    </row>
    <row r="874" spans="1:30" s="154" customFormat="1" ht="11.35">
      <c r="A874" s="152">
        <v>861</v>
      </c>
      <c r="B874" s="152">
        <v>6</v>
      </c>
      <c r="C874" s="152">
        <v>15</v>
      </c>
      <c r="D874" s="153">
        <v>9.375E-2</v>
      </c>
      <c r="E874" s="153">
        <v>0.62240025343158245</v>
      </c>
      <c r="F874" s="155">
        <v>267.71400000000006</v>
      </c>
      <c r="G874" s="155">
        <v>606.81840000000011</v>
      </c>
      <c r="H874" s="155">
        <v>3.7926150000000005</v>
      </c>
      <c r="I874" s="155">
        <v>30.080769832109556</v>
      </c>
      <c r="J874" s="155">
        <v>1600</v>
      </c>
      <c r="K874" s="155">
        <v>195400</v>
      </c>
      <c r="L874" s="155">
        <v>1221.25</v>
      </c>
      <c r="M874" s="155">
        <v>284.14884486433488</v>
      </c>
      <c r="N874" s="156">
        <v>18</v>
      </c>
      <c r="O874" s="156">
        <v>456</v>
      </c>
      <c r="P874" s="156">
        <v>2.85</v>
      </c>
      <c r="Q874" s="156">
        <v>4.1180687908336031</v>
      </c>
      <c r="R874" s="158">
        <v>0.61904761904761907</v>
      </c>
      <c r="S874" s="158">
        <v>15</v>
      </c>
      <c r="T874" s="158">
        <v>546</v>
      </c>
      <c r="U874" s="158">
        <v>3.4125000000000001</v>
      </c>
      <c r="V874" s="158">
        <v>4.4825131933215641</v>
      </c>
      <c r="W874" s="158">
        <v>0.54385964912280704</v>
      </c>
      <c r="X874" s="158">
        <v>1.162907268170426</v>
      </c>
      <c r="Y874" s="159">
        <v>44</v>
      </c>
      <c r="Z874" s="159">
        <v>69</v>
      </c>
      <c r="AA874" s="159">
        <v>47</v>
      </c>
      <c r="AB874" s="159">
        <v>92</v>
      </c>
      <c r="AC874" s="159">
        <v>68</v>
      </c>
      <c r="AD874" s="157">
        <v>19.95</v>
      </c>
    </row>
    <row r="875" spans="1:30" s="154" customFormat="1" ht="11.35">
      <c r="A875" s="152">
        <v>862</v>
      </c>
      <c r="B875" s="152">
        <v>18</v>
      </c>
      <c r="C875" s="152">
        <v>216</v>
      </c>
      <c r="D875" s="153">
        <v>1.35</v>
      </c>
      <c r="E875" s="153">
        <v>3.4771491250356017</v>
      </c>
      <c r="F875" s="155">
        <v>1338.5700000000002</v>
      </c>
      <c r="G875" s="155">
        <v>8969.9062999999987</v>
      </c>
      <c r="H875" s="155">
        <v>56.061914374999994</v>
      </c>
      <c r="I875" s="155">
        <v>223.79632710227858</v>
      </c>
      <c r="J875" s="155">
        <v>1600</v>
      </c>
      <c r="K875" s="155">
        <v>200800</v>
      </c>
      <c r="L875" s="155">
        <v>1255</v>
      </c>
      <c r="M875" s="155">
        <v>268.18748722094921</v>
      </c>
      <c r="N875" s="156">
        <v>15</v>
      </c>
      <c r="O875" s="156">
        <v>477</v>
      </c>
      <c r="P875" s="156">
        <v>2.9812500000000002</v>
      </c>
      <c r="Q875" s="156">
        <v>4.5948725524855316</v>
      </c>
      <c r="R875" s="158">
        <v>0.59125964010282783</v>
      </c>
      <c r="S875" s="158">
        <v>18</v>
      </c>
      <c r="T875" s="158">
        <v>456</v>
      </c>
      <c r="U875" s="158">
        <v>2.85</v>
      </c>
      <c r="V875" s="158">
        <v>4.3062043874408813</v>
      </c>
      <c r="W875" s="158">
        <v>0.60925449871465298</v>
      </c>
      <c r="X875" s="158">
        <v>1.2005141388174807</v>
      </c>
      <c r="Y875" s="159">
        <v>32</v>
      </c>
      <c r="Z875" s="159">
        <v>78</v>
      </c>
      <c r="AA875" s="159">
        <v>50</v>
      </c>
      <c r="AB875" s="159">
        <v>72</v>
      </c>
      <c r="AC875" s="159">
        <v>88</v>
      </c>
      <c r="AD875" s="157">
        <v>19.45</v>
      </c>
    </row>
    <row r="876" spans="1:30" s="154" customFormat="1" ht="11.35">
      <c r="A876" s="152">
        <v>863</v>
      </c>
      <c r="B876" s="152">
        <v>6</v>
      </c>
      <c r="C876" s="152">
        <v>60</v>
      </c>
      <c r="D876" s="153">
        <v>0.375</v>
      </c>
      <c r="E876" s="153">
        <v>1.2476392802348384</v>
      </c>
      <c r="F876" s="155">
        <v>267.71400000000006</v>
      </c>
      <c r="G876" s="155">
        <v>887.91810000000009</v>
      </c>
      <c r="H876" s="155">
        <v>5.5494881250000008</v>
      </c>
      <c r="I876" s="155">
        <v>25.897991026212008</v>
      </c>
      <c r="J876" s="155">
        <v>1600</v>
      </c>
      <c r="K876" s="155">
        <v>202400</v>
      </c>
      <c r="L876" s="155">
        <v>1265</v>
      </c>
      <c r="M876" s="155">
        <v>273.39008461314006</v>
      </c>
      <c r="N876" s="156">
        <v>18</v>
      </c>
      <c r="O876" s="156">
        <v>513</v>
      </c>
      <c r="P876" s="156">
        <v>3.2062499999999998</v>
      </c>
      <c r="Q876" s="156">
        <v>4.771636422753037</v>
      </c>
      <c r="R876" s="158">
        <v>0.5788177339901478</v>
      </c>
      <c r="S876" s="158">
        <v>18</v>
      </c>
      <c r="T876" s="158">
        <v>516</v>
      </c>
      <c r="U876" s="158">
        <v>3.2250000000000001</v>
      </c>
      <c r="V876" s="158">
        <v>4.7050755412699381</v>
      </c>
      <c r="W876" s="158">
        <v>0.57635467980295574</v>
      </c>
      <c r="X876" s="158">
        <v>1.1551724137931036</v>
      </c>
      <c r="Y876" s="159">
        <v>32</v>
      </c>
      <c r="Z876" s="159">
        <v>74</v>
      </c>
      <c r="AA876" s="159">
        <v>54</v>
      </c>
      <c r="AB876" s="159">
        <v>91</v>
      </c>
      <c r="AC876" s="159">
        <v>69</v>
      </c>
      <c r="AD876" s="157">
        <v>20.3</v>
      </c>
    </row>
    <row r="877" spans="1:30" s="154" customFormat="1" ht="11.35">
      <c r="A877" s="152">
        <v>864</v>
      </c>
      <c r="B877" s="152">
        <v>6</v>
      </c>
      <c r="C877" s="152">
        <v>51</v>
      </c>
      <c r="D877" s="153">
        <v>0.31874999999999998</v>
      </c>
      <c r="E877" s="153">
        <v>1.2406727481187487</v>
      </c>
      <c r="F877" s="155">
        <v>130.88240000000002</v>
      </c>
      <c r="G877" s="155">
        <v>544.35180000000003</v>
      </c>
      <c r="H877" s="155">
        <v>3.4021987500000002</v>
      </c>
      <c r="I877" s="155">
        <v>15.844398304664454</v>
      </c>
      <c r="J877" s="155">
        <v>1600</v>
      </c>
      <c r="K877" s="155">
        <v>199800</v>
      </c>
      <c r="L877" s="155">
        <v>1248.75</v>
      </c>
      <c r="M877" s="155">
        <v>276.88462279372368</v>
      </c>
      <c r="N877" s="156">
        <v>18</v>
      </c>
      <c r="O877" s="156">
        <v>510</v>
      </c>
      <c r="P877" s="156">
        <v>3.1875</v>
      </c>
      <c r="Q877" s="156">
        <v>4.4850380196533282</v>
      </c>
      <c r="R877" s="158">
        <v>0.58128078817733997</v>
      </c>
      <c r="S877" s="158">
        <v>18</v>
      </c>
      <c r="T877" s="158">
        <v>573</v>
      </c>
      <c r="U877" s="158">
        <v>3.5812499999999998</v>
      </c>
      <c r="V877" s="158">
        <v>5.0187972136457271</v>
      </c>
      <c r="W877" s="158">
        <v>0.52955665024630538</v>
      </c>
      <c r="X877" s="158">
        <v>1.1108374384236455</v>
      </c>
      <c r="Y877" s="159">
        <v>36</v>
      </c>
      <c r="Z877" s="159">
        <v>73</v>
      </c>
      <c r="AA877" s="159">
        <v>51</v>
      </c>
      <c r="AB877" s="159">
        <v>80</v>
      </c>
      <c r="AC877" s="159">
        <v>80</v>
      </c>
      <c r="AD877" s="157">
        <v>20.3</v>
      </c>
    </row>
    <row r="878" spans="1:30" s="154" customFormat="1" ht="11.35">
      <c r="A878" s="152">
        <v>865</v>
      </c>
      <c r="B878" s="152">
        <v>15</v>
      </c>
      <c r="C878" s="152">
        <v>105</v>
      </c>
      <c r="D878" s="153">
        <v>0.65625</v>
      </c>
      <c r="E878" s="153">
        <v>2.2738515658231138</v>
      </c>
      <c r="F878" s="155">
        <v>803.14200000000017</v>
      </c>
      <c r="G878" s="155">
        <v>2158.0723000000007</v>
      </c>
      <c r="H878" s="155">
        <v>13.487951875000004</v>
      </c>
      <c r="I878" s="155">
        <v>75.014911123448428</v>
      </c>
      <c r="J878" s="155">
        <v>1600</v>
      </c>
      <c r="K878" s="155">
        <v>202900</v>
      </c>
      <c r="L878" s="155">
        <v>1268.125</v>
      </c>
      <c r="M878" s="155">
        <v>280.86162912897362</v>
      </c>
      <c r="N878" s="156">
        <v>18</v>
      </c>
      <c r="O878" s="156">
        <v>495</v>
      </c>
      <c r="P878" s="156">
        <v>3.09375</v>
      </c>
      <c r="Q878" s="156">
        <v>4.2615686057051896</v>
      </c>
      <c r="R878" s="158">
        <v>0.59756097560975607</v>
      </c>
      <c r="S878" s="158">
        <v>18</v>
      </c>
      <c r="T878" s="158">
        <v>567</v>
      </c>
      <c r="U878" s="158">
        <v>3.5437500000000002</v>
      </c>
      <c r="V878" s="158">
        <v>4.6969103654564321</v>
      </c>
      <c r="W878" s="158">
        <v>0.53902439024390247</v>
      </c>
      <c r="X878" s="158">
        <v>1.1365853658536587</v>
      </c>
      <c r="Y878" s="159">
        <v>34</v>
      </c>
      <c r="Z878" s="159">
        <v>69</v>
      </c>
      <c r="AA878" s="159">
        <v>57</v>
      </c>
      <c r="AB878" s="159">
        <v>77</v>
      </c>
      <c r="AC878" s="159">
        <v>83</v>
      </c>
      <c r="AD878" s="157">
        <v>20.5</v>
      </c>
    </row>
    <row r="879" spans="1:30" s="154" customFormat="1" ht="11.35">
      <c r="A879" s="152">
        <v>866</v>
      </c>
      <c r="B879" s="152">
        <v>9</v>
      </c>
      <c r="C879" s="152">
        <v>60</v>
      </c>
      <c r="D879" s="153">
        <v>0.375</v>
      </c>
      <c r="E879" s="153">
        <v>1.2922117940781677</v>
      </c>
      <c r="F879" s="155">
        <v>267.71400000000006</v>
      </c>
      <c r="G879" s="155">
        <v>1258.2558000000004</v>
      </c>
      <c r="H879" s="155">
        <v>7.8640987500000019</v>
      </c>
      <c r="I879" s="155">
        <v>37.978391450279865</v>
      </c>
      <c r="J879" s="155">
        <v>1600</v>
      </c>
      <c r="K879" s="155">
        <v>205950</v>
      </c>
      <c r="L879" s="155">
        <v>1287.1875</v>
      </c>
      <c r="M879" s="155">
        <v>280.3999207668179</v>
      </c>
      <c r="N879" s="156">
        <v>18</v>
      </c>
      <c r="O879" s="156">
        <v>504</v>
      </c>
      <c r="P879" s="156">
        <v>3.15</v>
      </c>
      <c r="Q879" s="156">
        <v>4.4229248412044484</v>
      </c>
      <c r="R879" s="158">
        <v>0.59615384615384615</v>
      </c>
      <c r="S879" s="158">
        <v>18</v>
      </c>
      <c r="T879" s="158">
        <v>558</v>
      </c>
      <c r="U879" s="158">
        <v>3.4874999999999998</v>
      </c>
      <c r="V879" s="158">
        <v>4.9207397050934345</v>
      </c>
      <c r="W879" s="158">
        <v>0.55288461538461542</v>
      </c>
      <c r="X879" s="158">
        <v>1.1490384615384617</v>
      </c>
      <c r="Y879" s="159">
        <v>31</v>
      </c>
      <c r="Z879" s="159">
        <v>67</v>
      </c>
      <c r="AA879" s="159">
        <v>62</v>
      </c>
      <c r="AB879" s="159">
        <v>76</v>
      </c>
      <c r="AC879" s="159">
        <v>84</v>
      </c>
      <c r="AD879" s="157">
        <v>20.8</v>
      </c>
    </row>
    <row r="880" spans="1:30" s="154" customFormat="1" ht="11.35">
      <c r="A880" s="152">
        <v>867</v>
      </c>
      <c r="B880" s="152">
        <v>6</v>
      </c>
      <c r="C880" s="152">
        <v>30</v>
      </c>
      <c r="D880" s="153">
        <v>0.1875</v>
      </c>
      <c r="E880" s="153">
        <v>0.93288960701034962</v>
      </c>
      <c r="F880" s="155">
        <v>267.71400000000006</v>
      </c>
      <c r="G880" s="155">
        <v>441.7281000000001</v>
      </c>
      <c r="H880" s="155">
        <v>2.7608006250000008</v>
      </c>
      <c r="I880" s="155">
        <v>22.16896233728049</v>
      </c>
      <c r="J880" s="155">
        <v>1600</v>
      </c>
      <c r="K880" s="155">
        <v>207800</v>
      </c>
      <c r="L880" s="155">
        <v>1298.75</v>
      </c>
      <c r="M880" s="155">
        <v>275.97454535796339</v>
      </c>
      <c r="N880" s="156">
        <v>15</v>
      </c>
      <c r="O880" s="156">
        <v>498</v>
      </c>
      <c r="P880" s="156">
        <v>3.1124999999999998</v>
      </c>
      <c r="Q880" s="156">
        <v>4.3335570817899782</v>
      </c>
      <c r="R880" s="158">
        <v>0.59012345679012346</v>
      </c>
      <c r="S880" s="158">
        <v>21</v>
      </c>
      <c r="T880" s="158">
        <v>516</v>
      </c>
      <c r="U880" s="158">
        <v>3.2250000000000001</v>
      </c>
      <c r="V880" s="158">
        <v>4.7767123769466666</v>
      </c>
      <c r="W880" s="158">
        <v>0.57530864197530862</v>
      </c>
      <c r="X880" s="158">
        <v>1.1654320987654321</v>
      </c>
      <c r="Y880" s="159">
        <v>28</v>
      </c>
      <c r="Z880" s="159">
        <v>68</v>
      </c>
      <c r="AA880" s="159">
        <v>64</v>
      </c>
      <c r="AB880" s="159">
        <v>82</v>
      </c>
      <c r="AC880" s="159">
        <v>78</v>
      </c>
      <c r="AD880" s="157">
        <v>20.25</v>
      </c>
    </row>
    <row r="881" spans="1:30" s="154" customFormat="1" ht="11.35">
      <c r="A881" s="152">
        <v>868</v>
      </c>
      <c r="B881" s="152">
        <v>9</v>
      </c>
      <c r="C881" s="152">
        <v>33</v>
      </c>
      <c r="D881" s="153">
        <v>0.20624999999999999</v>
      </c>
      <c r="E881" s="153">
        <v>1.1220874247041739</v>
      </c>
      <c r="F881" s="155">
        <v>535.42800000000011</v>
      </c>
      <c r="G881" s="155">
        <v>910.22760000000005</v>
      </c>
      <c r="H881" s="155">
        <v>5.6889225000000003</v>
      </c>
      <c r="I881" s="155">
        <v>46.118986622395809</v>
      </c>
      <c r="J881" s="155">
        <v>1600</v>
      </c>
      <c r="K881" s="155">
        <v>206300</v>
      </c>
      <c r="L881" s="155">
        <v>1289.375</v>
      </c>
      <c r="M881" s="155">
        <v>278.32537743308717</v>
      </c>
      <c r="N881" s="156">
        <v>15</v>
      </c>
      <c r="O881" s="156">
        <v>546</v>
      </c>
      <c r="P881" s="156">
        <v>3.4125000000000001</v>
      </c>
      <c r="Q881" s="156">
        <v>4.5700522271075377</v>
      </c>
      <c r="R881" s="158">
        <v>0.56038647342995174</v>
      </c>
      <c r="S881" s="158">
        <v>15</v>
      </c>
      <c r="T881" s="158">
        <v>582</v>
      </c>
      <c r="U881" s="158">
        <v>3.6375000000000002</v>
      </c>
      <c r="V881" s="158">
        <v>4.6668744338295705</v>
      </c>
      <c r="W881" s="158">
        <v>0.53140096618357491</v>
      </c>
      <c r="X881" s="158">
        <v>1.0917874396135265</v>
      </c>
      <c r="Y881" s="159">
        <v>30</v>
      </c>
      <c r="Z881" s="159">
        <v>68</v>
      </c>
      <c r="AA881" s="159">
        <v>62</v>
      </c>
      <c r="AB881" s="159">
        <v>85</v>
      </c>
      <c r="AC881" s="159">
        <v>75</v>
      </c>
      <c r="AD881" s="157">
        <v>20.7</v>
      </c>
    </row>
    <row r="882" spans="1:30" s="154" customFormat="1" ht="11.35">
      <c r="A882" s="152">
        <v>869</v>
      </c>
      <c r="B882" s="152">
        <v>12</v>
      </c>
      <c r="C882" s="152">
        <v>84</v>
      </c>
      <c r="D882" s="153">
        <v>0.52500000000000002</v>
      </c>
      <c r="E882" s="153">
        <v>1.8898936777521498</v>
      </c>
      <c r="F882" s="155">
        <v>267.71400000000006</v>
      </c>
      <c r="G882" s="155">
        <v>1093.1655000000003</v>
      </c>
      <c r="H882" s="155">
        <v>6.8322843750000022</v>
      </c>
      <c r="I882" s="155">
        <v>29.651512491700622</v>
      </c>
      <c r="J882" s="155">
        <v>1600</v>
      </c>
      <c r="K882" s="155">
        <v>207300</v>
      </c>
      <c r="L882" s="155">
        <v>1295.625</v>
      </c>
      <c r="M882" s="155">
        <v>268.72559125663196</v>
      </c>
      <c r="N882" s="156">
        <v>15</v>
      </c>
      <c r="O882" s="156">
        <v>504</v>
      </c>
      <c r="P882" s="156">
        <v>3.15</v>
      </c>
      <c r="Q882" s="156">
        <v>4.5615290385803009</v>
      </c>
      <c r="R882" s="158">
        <v>0.6028368794326241</v>
      </c>
      <c r="S882" s="158">
        <v>18</v>
      </c>
      <c r="T882" s="158">
        <v>561</v>
      </c>
      <c r="U882" s="158">
        <v>3.5062500000000001</v>
      </c>
      <c r="V882" s="158">
        <v>4.9703483990105939</v>
      </c>
      <c r="W882" s="158">
        <v>0.55791962174940901</v>
      </c>
      <c r="X882" s="158">
        <v>1.1607565011820331</v>
      </c>
      <c r="Y882" s="159">
        <v>26</v>
      </c>
      <c r="Z882" s="159">
        <v>73</v>
      </c>
      <c r="AA882" s="159">
        <v>61</v>
      </c>
      <c r="AB882" s="159">
        <v>74</v>
      </c>
      <c r="AC882" s="159">
        <v>86</v>
      </c>
      <c r="AD882" s="157">
        <v>21.15</v>
      </c>
    </row>
    <row r="883" spans="1:30" s="154" customFormat="1" ht="11.35">
      <c r="A883" s="152">
        <v>870</v>
      </c>
      <c r="B883" s="152">
        <v>9</v>
      </c>
      <c r="C883" s="152">
        <v>78</v>
      </c>
      <c r="D883" s="153">
        <v>0.48749999999999999</v>
      </c>
      <c r="E883" s="153">
        <v>1.5741125082659262</v>
      </c>
      <c r="F883" s="155">
        <v>803.14200000000017</v>
      </c>
      <c r="G883" s="155">
        <v>2564.1052</v>
      </c>
      <c r="H883" s="155">
        <v>16.025657500000001</v>
      </c>
      <c r="I883" s="155">
        <v>82.66221640653805</v>
      </c>
      <c r="J883" s="155">
        <v>1600</v>
      </c>
      <c r="K883" s="155">
        <v>207250</v>
      </c>
      <c r="L883" s="155">
        <v>1295.3125</v>
      </c>
      <c r="M883" s="155">
        <v>265.51225409662675</v>
      </c>
      <c r="N883" s="156">
        <v>18</v>
      </c>
      <c r="O883" s="156">
        <v>468</v>
      </c>
      <c r="P883" s="156">
        <v>2.9249999999999998</v>
      </c>
      <c r="Q883" s="156">
        <v>4.2818176355551323</v>
      </c>
      <c r="R883" s="158">
        <v>0.60705289672544083</v>
      </c>
      <c r="S883" s="158">
        <v>18</v>
      </c>
      <c r="T883" s="158">
        <v>513</v>
      </c>
      <c r="U883" s="158">
        <v>3.2062499999999998</v>
      </c>
      <c r="V883" s="158">
        <v>4.6999222193483723</v>
      </c>
      <c r="W883" s="158">
        <v>0.56926952141057929</v>
      </c>
      <c r="X883" s="158">
        <v>1.1763224181360201</v>
      </c>
      <c r="Y883" s="159">
        <v>25</v>
      </c>
      <c r="Z883" s="159">
        <v>75</v>
      </c>
      <c r="AA883" s="159">
        <v>60</v>
      </c>
      <c r="AB883" s="159">
        <v>75</v>
      </c>
      <c r="AC883" s="159">
        <v>85</v>
      </c>
      <c r="AD883" s="157">
        <v>19.850000000000001</v>
      </c>
    </row>
    <row r="884" spans="1:30" s="154" customFormat="1" ht="11.35">
      <c r="A884" s="152">
        <v>871</v>
      </c>
      <c r="B884" s="152">
        <v>6</v>
      </c>
      <c r="C884" s="152">
        <v>48</v>
      </c>
      <c r="D884" s="153">
        <v>0.3</v>
      </c>
      <c r="E884" s="153">
        <v>1.0745775826491428</v>
      </c>
      <c r="F884" s="155">
        <v>267.71400000000006</v>
      </c>
      <c r="G884" s="155">
        <v>1433.7572000000002</v>
      </c>
      <c r="H884" s="155">
        <v>8.9609825000000018</v>
      </c>
      <c r="I884" s="155">
        <v>42.957313044717203</v>
      </c>
      <c r="J884" s="155">
        <v>1600</v>
      </c>
      <c r="K884" s="155">
        <v>208500</v>
      </c>
      <c r="L884" s="155">
        <v>1303.125</v>
      </c>
      <c r="M884" s="155">
        <v>271.53694282869634</v>
      </c>
      <c r="N884" s="156">
        <v>18</v>
      </c>
      <c r="O884" s="156">
        <v>477</v>
      </c>
      <c r="P884" s="156">
        <v>2.9812500000000002</v>
      </c>
      <c r="Q884" s="156">
        <v>4.5577660242793803</v>
      </c>
      <c r="R884" s="158">
        <v>0.60837438423645329</v>
      </c>
      <c r="S884" s="158">
        <v>18</v>
      </c>
      <c r="T884" s="158">
        <v>498</v>
      </c>
      <c r="U884" s="158">
        <v>3.1124999999999998</v>
      </c>
      <c r="V884" s="158">
        <v>4.6242286455189188</v>
      </c>
      <c r="W884" s="158">
        <v>0.59113300492610832</v>
      </c>
      <c r="X884" s="158">
        <v>1.1995073891625616</v>
      </c>
      <c r="Y884" s="159">
        <v>26</v>
      </c>
      <c r="Z884" s="159">
        <v>70</v>
      </c>
      <c r="AA884" s="159">
        <v>64</v>
      </c>
      <c r="AB884" s="159">
        <v>78</v>
      </c>
      <c r="AC884" s="159">
        <v>82</v>
      </c>
      <c r="AD884" s="157">
        <v>20.3</v>
      </c>
    </row>
    <row r="885" spans="1:30" s="154" customFormat="1" ht="11.35">
      <c r="A885" s="152">
        <v>872</v>
      </c>
      <c r="B885" s="152">
        <v>12</v>
      </c>
      <c r="C885" s="152">
        <v>108</v>
      </c>
      <c r="D885" s="153">
        <v>0.67500000000000004</v>
      </c>
      <c r="E885" s="153">
        <v>1.8718369546799905</v>
      </c>
      <c r="F885" s="155">
        <v>1070.8560000000002</v>
      </c>
      <c r="G885" s="155">
        <v>3795.5896000000016</v>
      </c>
      <c r="H885" s="155">
        <v>23.722435000000011</v>
      </c>
      <c r="I885" s="155">
        <v>108.69690539603921</v>
      </c>
      <c r="J885" s="155">
        <v>1600</v>
      </c>
      <c r="K885" s="155">
        <v>198200</v>
      </c>
      <c r="L885" s="155">
        <v>1238.75</v>
      </c>
      <c r="M885" s="155">
        <v>271.14652911584972</v>
      </c>
      <c r="N885" s="156">
        <v>15</v>
      </c>
      <c r="O885" s="156">
        <v>396</v>
      </c>
      <c r="P885" s="156">
        <v>2.4750000000000001</v>
      </c>
      <c r="Q885" s="156">
        <v>4.017180086709657</v>
      </c>
      <c r="R885" s="158">
        <v>0.63934426229508201</v>
      </c>
      <c r="S885" s="158">
        <v>15</v>
      </c>
      <c r="T885" s="158">
        <v>408</v>
      </c>
      <c r="U885" s="158">
        <v>2.5499999999999998</v>
      </c>
      <c r="V885" s="158">
        <v>3.9696965332425269</v>
      </c>
      <c r="W885" s="158">
        <v>0.62841530054644801</v>
      </c>
      <c r="X885" s="158">
        <v>1.2677595628415301</v>
      </c>
      <c r="Y885" s="159">
        <v>36</v>
      </c>
      <c r="Z885" s="159">
        <v>77</v>
      </c>
      <c r="AA885" s="159">
        <v>47</v>
      </c>
      <c r="AB885" s="159">
        <v>82</v>
      </c>
      <c r="AC885" s="159">
        <v>78</v>
      </c>
      <c r="AD885" s="157">
        <v>18.3</v>
      </c>
    </row>
    <row r="886" spans="1:30" s="154" customFormat="1" ht="11.35">
      <c r="A886" s="152">
        <v>873</v>
      </c>
      <c r="B886" s="152">
        <v>9</v>
      </c>
      <c r="C886" s="152">
        <v>81</v>
      </c>
      <c r="D886" s="153">
        <v>0.50624999999999998</v>
      </c>
      <c r="E886" s="153">
        <v>1.5130330029198069</v>
      </c>
      <c r="F886" s="155">
        <v>267.71400000000006</v>
      </c>
      <c r="G886" s="155">
        <v>1353.4430000000004</v>
      </c>
      <c r="H886" s="155">
        <v>8.459018750000002</v>
      </c>
      <c r="I886" s="155">
        <v>34.218345498119909</v>
      </c>
      <c r="J886" s="155">
        <v>1600</v>
      </c>
      <c r="K886" s="155">
        <v>204850</v>
      </c>
      <c r="L886" s="155">
        <v>1280.3125</v>
      </c>
      <c r="M886" s="155">
        <v>259.05591022526681</v>
      </c>
      <c r="N886" s="156">
        <v>18</v>
      </c>
      <c r="O886" s="156">
        <v>489</v>
      </c>
      <c r="P886" s="156">
        <v>3.0562499999999999</v>
      </c>
      <c r="Q886" s="156">
        <v>4.6435819981545396</v>
      </c>
      <c r="R886" s="158">
        <v>0.61282660332541572</v>
      </c>
      <c r="S886" s="158">
        <v>18</v>
      </c>
      <c r="T886" s="158">
        <v>579</v>
      </c>
      <c r="U886" s="158">
        <v>3.6187499999999999</v>
      </c>
      <c r="V886" s="158">
        <v>4.8536725056860632</v>
      </c>
      <c r="W886" s="158">
        <v>0.54156769596199528</v>
      </c>
      <c r="X886" s="158">
        <v>1.154394299287411</v>
      </c>
      <c r="Y886" s="159">
        <v>25</v>
      </c>
      <c r="Z886" s="159">
        <v>81</v>
      </c>
      <c r="AA886" s="159">
        <v>54</v>
      </c>
      <c r="AB886" s="159">
        <v>86</v>
      </c>
      <c r="AC886" s="159">
        <v>74</v>
      </c>
      <c r="AD886" s="157">
        <v>21.05</v>
      </c>
    </row>
    <row r="887" spans="1:30" s="154" customFormat="1" ht="11.35">
      <c r="A887" s="152">
        <v>874</v>
      </c>
      <c r="B887" s="152">
        <v>12</v>
      </c>
      <c r="C887" s="152">
        <v>63</v>
      </c>
      <c r="D887" s="153">
        <v>0.39374999999999999</v>
      </c>
      <c r="E887" s="153">
        <v>1.7196492073171248</v>
      </c>
      <c r="F887" s="155">
        <v>1070.8560000000002</v>
      </c>
      <c r="G887" s="155">
        <v>1970.6725000000004</v>
      </c>
      <c r="H887" s="155">
        <v>12.316703125000002</v>
      </c>
      <c r="I887" s="155">
        <v>90.278989317543662</v>
      </c>
      <c r="J887" s="155">
        <v>1600</v>
      </c>
      <c r="K887" s="155">
        <v>203600</v>
      </c>
      <c r="L887" s="155">
        <v>1272.5</v>
      </c>
      <c r="M887" s="155">
        <v>252.02325938381213</v>
      </c>
      <c r="N887" s="156">
        <v>18</v>
      </c>
      <c r="O887" s="156">
        <v>492</v>
      </c>
      <c r="P887" s="156">
        <v>3.0750000000000002</v>
      </c>
      <c r="Q887" s="156">
        <v>4.6978517772227253</v>
      </c>
      <c r="R887" s="158">
        <v>0.59605911330049266</v>
      </c>
      <c r="S887" s="158">
        <v>15</v>
      </c>
      <c r="T887" s="158">
        <v>528</v>
      </c>
      <c r="U887" s="158">
        <v>3.3</v>
      </c>
      <c r="V887" s="158">
        <v>4.3766102158099569</v>
      </c>
      <c r="W887" s="158">
        <v>0.56650246305418717</v>
      </c>
      <c r="X887" s="158">
        <v>1.1625615763546797</v>
      </c>
      <c r="Y887" s="159">
        <v>24</v>
      </c>
      <c r="Z887" s="159">
        <v>86</v>
      </c>
      <c r="AA887" s="159">
        <v>50</v>
      </c>
      <c r="AB887" s="159">
        <v>81</v>
      </c>
      <c r="AC887" s="159">
        <v>79</v>
      </c>
      <c r="AD887" s="157">
        <v>20.3</v>
      </c>
    </row>
    <row r="888" spans="1:30" s="154" customFormat="1" ht="11.35">
      <c r="A888" s="152">
        <v>875</v>
      </c>
      <c r="B888" s="152">
        <v>9</v>
      </c>
      <c r="C888" s="152">
        <v>87</v>
      </c>
      <c r="D888" s="153">
        <v>0.54374999999999996</v>
      </c>
      <c r="E888" s="153">
        <v>1.6439210489236822</v>
      </c>
      <c r="F888" s="155">
        <v>535.42800000000011</v>
      </c>
      <c r="G888" s="155">
        <v>2098.580300000001</v>
      </c>
      <c r="H888" s="155">
        <v>13.116126875000006</v>
      </c>
      <c r="I888" s="155">
        <v>58.496551740822795</v>
      </c>
      <c r="J888" s="155">
        <v>1600</v>
      </c>
      <c r="K888" s="155">
        <v>203150</v>
      </c>
      <c r="L888" s="155">
        <v>1269.6875</v>
      </c>
      <c r="M888" s="155">
        <v>272.65852091060208</v>
      </c>
      <c r="N888" s="156">
        <v>15</v>
      </c>
      <c r="O888" s="156">
        <v>402</v>
      </c>
      <c r="P888" s="156">
        <v>2.5125000000000002</v>
      </c>
      <c r="Q888" s="156">
        <v>4.0359820296176032</v>
      </c>
      <c r="R888" s="158">
        <v>0.64829396325459321</v>
      </c>
      <c r="S888" s="158">
        <v>18</v>
      </c>
      <c r="T888" s="158">
        <v>447</v>
      </c>
      <c r="U888" s="158">
        <v>2.7937500000000002</v>
      </c>
      <c r="V888" s="158">
        <v>4.3235451255688533</v>
      </c>
      <c r="W888" s="158">
        <v>0.6089238845144358</v>
      </c>
      <c r="X888" s="158">
        <v>1.257217847769029</v>
      </c>
      <c r="Y888" s="159">
        <v>31</v>
      </c>
      <c r="Z888" s="159">
        <v>74</v>
      </c>
      <c r="AA888" s="159">
        <v>55</v>
      </c>
      <c r="AB888" s="159">
        <v>82</v>
      </c>
      <c r="AC888" s="159">
        <v>78</v>
      </c>
      <c r="AD888" s="157">
        <v>19.05</v>
      </c>
    </row>
    <row r="889" spans="1:30" s="154" customFormat="1" ht="11.35">
      <c r="A889" s="152">
        <v>876</v>
      </c>
      <c r="B889" s="152">
        <v>9</v>
      </c>
      <c r="C889" s="152">
        <v>42</v>
      </c>
      <c r="D889" s="153">
        <v>0.26250000000000001</v>
      </c>
      <c r="E889" s="153">
        <v>1.1842121813957318</v>
      </c>
      <c r="F889" s="155">
        <v>130.88240000000002</v>
      </c>
      <c r="G889" s="155">
        <v>611.28030000000012</v>
      </c>
      <c r="H889" s="155">
        <v>3.8205018750000006</v>
      </c>
      <c r="I889" s="155">
        <v>18.415873187540047</v>
      </c>
      <c r="J889" s="155">
        <v>1600</v>
      </c>
      <c r="K889" s="155">
        <v>204750</v>
      </c>
      <c r="L889" s="155">
        <v>1279.6875</v>
      </c>
      <c r="M889" s="155">
        <v>252.30365521324154</v>
      </c>
      <c r="N889" s="156">
        <v>15</v>
      </c>
      <c r="O889" s="156">
        <v>486</v>
      </c>
      <c r="P889" s="156">
        <v>3.0375000000000001</v>
      </c>
      <c r="Q889" s="156">
        <v>4.2955110399508492</v>
      </c>
      <c r="R889" s="158">
        <v>0.6029411764705882</v>
      </c>
      <c r="S889" s="158">
        <v>18</v>
      </c>
      <c r="T889" s="158">
        <v>564</v>
      </c>
      <c r="U889" s="158">
        <v>3.5249999999999999</v>
      </c>
      <c r="V889" s="158">
        <v>5.01939634046182</v>
      </c>
      <c r="W889" s="158">
        <v>0.53921568627450978</v>
      </c>
      <c r="X889" s="158">
        <v>1.142156862745098</v>
      </c>
      <c r="Y889" s="159">
        <v>23</v>
      </c>
      <c r="Z889" s="159">
        <v>85</v>
      </c>
      <c r="AA889" s="159">
        <v>52</v>
      </c>
      <c r="AB889" s="159">
        <v>81</v>
      </c>
      <c r="AC889" s="159">
        <v>79</v>
      </c>
      <c r="AD889" s="157">
        <v>20.399999999999999</v>
      </c>
    </row>
    <row r="890" spans="1:30" s="154" customFormat="1" ht="11.35">
      <c r="A890" s="152">
        <v>877</v>
      </c>
      <c r="B890" s="152">
        <v>9</v>
      </c>
      <c r="C890" s="152">
        <v>36</v>
      </c>
      <c r="D890" s="153">
        <v>0.22500000000000001</v>
      </c>
      <c r="E890" s="153">
        <v>1.1919541589260605</v>
      </c>
      <c r="F890" s="155">
        <v>535.42800000000011</v>
      </c>
      <c r="G890" s="155">
        <v>843.29910000000018</v>
      </c>
      <c r="H890" s="155">
        <v>5.2706193750000008</v>
      </c>
      <c r="I890" s="155">
        <v>44.11787707024039</v>
      </c>
      <c r="J890" s="155">
        <v>1600</v>
      </c>
      <c r="K890" s="155">
        <v>203600</v>
      </c>
      <c r="L890" s="155">
        <v>1272.5</v>
      </c>
      <c r="M890" s="155">
        <v>276.98965764131259</v>
      </c>
      <c r="N890" s="156">
        <v>18</v>
      </c>
      <c r="O890" s="156">
        <v>567</v>
      </c>
      <c r="P890" s="156">
        <v>3.5437500000000002</v>
      </c>
      <c r="Q890" s="156">
        <v>5.1234408580967434</v>
      </c>
      <c r="R890" s="158">
        <v>0.55841121495327106</v>
      </c>
      <c r="S890" s="158">
        <v>18</v>
      </c>
      <c r="T890" s="158">
        <v>597</v>
      </c>
      <c r="U890" s="158">
        <v>3.7312500000000002</v>
      </c>
      <c r="V890" s="158">
        <v>5.1441141489432844</v>
      </c>
      <c r="W890" s="158">
        <v>0.53504672897196259</v>
      </c>
      <c r="X890" s="158">
        <v>1.0934579439252337</v>
      </c>
      <c r="Y890" s="159">
        <v>32</v>
      </c>
      <c r="Z890" s="159">
        <v>71</v>
      </c>
      <c r="AA890" s="159">
        <v>57</v>
      </c>
      <c r="AB890" s="159">
        <v>77</v>
      </c>
      <c r="AC890" s="159">
        <v>83</v>
      </c>
      <c r="AD890" s="157">
        <v>21.4</v>
      </c>
    </row>
    <row r="891" spans="1:30" s="154" customFormat="1" ht="11.35">
      <c r="A891" s="152">
        <v>878</v>
      </c>
      <c r="B891" s="152">
        <v>15</v>
      </c>
      <c r="C891" s="152">
        <v>144</v>
      </c>
      <c r="D891" s="153">
        <v>0.9</v>
      </c>
      <c r="E891" s="153">
        <v>2.3743916797901319</v>
      </c>
      <c r="F891" s="155">
        <v>803.14200000000017</v>
      </c>
      <c r="G891" s="155">
        <v>2351.4213000000009</v>
      </c>
      <c r="H891" s="155">
        <v>14.696383125000006</v>
      </c>
      <c r="I891" s="155">
        <v>70.30019196185286</v>
      </c>
      <c r="J891" s="155">
        <v>1600</v>
      </c>
      <c r="K891" s="155">
        <v>210350</v>
      </c>
      <c r="L891" s="155">
        <v>1314.6875</v>
      </c>
      <c r="M891" s="155">
        <v>266.26917357956052</v>
      </c>
      <c r="N891" s="156">
        <v>18</v>
      </c>
      <c r="O891" s="156">
        <v>432</v>
      </c>
      <c r="P891" s="156">
        <v>2.7</v>
      </c>
      <c r="Q891" s="156">
        <v>4.3895244079856628</v>
      </c>
      <c r="R891" s="158">
        <v>0.63451776649746194</v>
      </c>
      <c r="S891" s="158">
        <v>21</v>
      </c>
      <c r="T891" s="158">
        <v>492</v>
      </c>
      <c r="U891" s="158">
        <v>3.0750000000000002</v>
      </c>
      <c r="V891" s="158">
        <v>4.7218880138239552</v>
      </c>
      <c r="W891" s="158">
        <v>0.58375634517766495</v>
      </c>
      <c r="X891" s="158">
        <v>1.218274111675127</v>
      </c>
      <c r="Y891" s="159">
        <v>23</v>
      </c>
      <c r="Z891" s="159">
        <v>71</v>
      </c>
      <c r="AA891" s="159">
        <v>66</v>
      </c>
      <c r="AB891" s="159">
        <v>88</v>
      </c>
      <c r="AC891" s="159">
        <v>72</v>
      </c>
      <c r="AD891" s="157">
        <v>19.7</v>
      </c>
    </row>
    <row r="892" spans="1:30" s="154" customFormat="1" ht="11.35">
      <c r="A892" s="152">
        <v>879</v>
      </c>
      <c r="B892" s="152">
        <v>12</v>
      </c>
      <c r="C892" s="152">
        <v>45</v>
      </c>
      <c r="D892" s="153">
        <v>0.28125</v>
      </c>
      <c r="E892" s="153">
        <v>1.4194155720005808</v>
      </c>
      <c r="F892" s="155">
        <v>1070.8560000000002</v>
      </c>
      <c r="G892" s="155">
        <v>1729.7299000000003</v>
      </c>
      <c r="H892" s="155">
        <v>10.810811875000002</v>
      </c>
      <c r="I892" s="155">
        <v>88.095998517043284</v>
      </c>
      <c r="J892" s="155">
        <v>1600</v>
      </c>
      <c r="K892" s="155">
        <v>200400</v>
      </c>
      <c r="L892" s="155">
        <v>1252.5</v>
      </c>
      <c r="M892" s="155">
        <v>240.79271599338654</v>
      </c>
      <c r="N892" s="156">
        <v>15</v>
      </c>
      <c r="O892" s="156">
        <v>504</v>
      </c>
      <c r="P892" s="156">
        <v>3.15</v>
      </c>
      <c r="Q892" s="156">
        <v>4.4357041941627724</v>
      </c>
      <c r="R892" s="158">
        <v>0.59322033898305082</v>
      </c>
      <c r="S892" s="158">
        <v>18</v>
      </c>
      <c r="T892" s="158">
        <v>573</v>
      </c>
      <c r="U892" s="158">
        <v>3.5812499999999998</v>
      </c>
      <c r="V892" s="158">
        <v>4.9047171172250081</v>
      </c>
      <c r="W892" s="158">
        <v>0.53753026634382561</v>
      </c>
      <c r="X892" s="158">
        <v>1.1307506053268765</v>
      </c>
      <c r="Y892" s="159">
        <v>24</v>
      </c>
      <c r="Z892" s="159">
        <v>94</v>
      </c>
      <c r="AA892" s="159">
        <v>42</v>
      </c>
      <c r="AB892" s="159">
        <v>81</v>
      </c>
      <c r="AC892" s="159">
        <v>79</v>
      </c>
      <c r="AD892" s="157">
        <v>20.65</v>
      </c>
    </row>
    <row r="893" spans="1:30" s="154" customFormat="1" ht="11.35">
      <c r="A893" s="152">
        <v>880</v>
      </c>
      <c r="B893" s="152">
        <v>12</v>
      </c>
      <c r="C893" s="152">
        <v>108</v>
      </c>
      <c r="D893" s="153">
        <v>0.67500000000000004</v>
      </c>
      <c r="E893" s="153">
        <v>2.0173773372264092</v>
      </c>
      <c r="F893" s="155">
        <v>803.14200000000017</v>
      </c>
      <c r="G893" s="155">
        <v>2431.7355000000007</v>
      </c>
      <c r="H893" s="155">
        <v>15.198346875000004</v>
      </c>
      <c r="I893" s="155">
        <v>74.873744532501064</v>
      </c>
      <c r="J893" s="155">
        <v>1600</v>
      </c>
      <c r="K893" s="155">
        <v>202500</v>
      </c>
      <c r="L893" s="155">
        <v>1265.625</v>
      </c>
      <c r="M893" s="155">
        <v>279.66666479261772</v>
      </c>
      <c r="N893" s="156">
        <v>18</v>
      </c>
      <c r="O893" s="156">
        <v>492</v>
      </c>
      <c r="P893" s="156">
        <v>3.0750000000000002</v>
      </c>
      <c r="Q893" s="156">
        <v>4.6857874230042604</v>
      </c>
      <c r="R893" s="158">
        <v>0.58481012658227849</v>
      </c>
      <c r="S893" s="158">
        <v>18</v>
      </c>
      <c r="T893" s="158">
        <v>498</v>
      </c>
      <c r="U893" s="158">
        <v>3.1124999999999998</v>
      </c>
      <c r="V893" s="158">
        <v>4.6364531824669113</v>
      </c>
      <c r="W893" s="158">
        <v>0.57974683544303796</v>
      </c>
      <c r="X893" s="158">
        <v>1.1645569620253164</v>
      </c>
      <c r="Y893" s="159">
        <v>34</v>
      </c>
      <c r="Z893" s="159">
        <v>70</v>
      </c>
      <c r="AA893" s="159">
        <v>56</v>
      </c>
      <c r="AB893" s="159">
        <v>77</v>
      </c>
      <c r="AC893" s="159">
        <v>83</v>
      </c>
      <c r="AD893" s="157">
        <v>19.75</v>
      </c>
    </row>
    <row r="894" spans="1:30" s="154" customFormat="1" ht="11.35">
      <c r="A894" s="152">
        <v>881</v>
      </c>
      <c r="B894" s="152">
        <v>6</v>
      </c>
      <c r="C894" s="152">
        <v>24</v>
      </c>
      <c r="D894" s="153">
        <v>0.15</v>
      </c>
      <c r="E894" s="153">
        <v>0.73715414020074144</v>
      </c>
      <c r="F894" s="155">
        <v>267.71400000000006</v>
      </c>
      <c r="G894" s="155">
        <v>740.6754000000002</v>
      </c>
      <c r="H894" s="155">
        <v>4.6292212500000014</v>
      </c>
      <c r="I894" s="155">
        <v>30.760904011027481</v>
      </c>
      <c r="J894" s="155">
        <v>1600</v>
      </c>
      <c r="K894" s="155">
        <v>200250</v>
      </c>
      <c r="L894" s="155">
        <v>1251.5625</v>
      </c>
      <c r="M894" s="155">
        <v>281.36135112282278</v>
      </c>
      <c r="N894" s="156">
        <v>15</v>
      </c>
      <c r="O894" s="156">
        <v>525</v>
      </c>
      <c r="P894" s="156">
        <v>3.28125</v>
      </c>
      <c r="Q894" s="156">
        <v>4.4356643160329776</v>
      </c>
      <c r="R894" s="158">
        <v>0.58233890214797135</v>
      </c>
      <c r="S894" s="158">
        <v>21</v>
      </c>
      <c r="T894" s="158">
        <v>588</v>
      </c>
      <c r="U894" s="158">
        <v>3.6749999999999998</v>
      </c>
      <c r="V894" s="158">
        <v>5.3194197442102968</v>
      </c>
      <c r="W894" s="158">
        <v>0.53221957040572787</v>
      </c>
      <c r="X894" s="158">
        <v>1.1145584725536992</v>
      </c>
      <c r="Y894" s="159">
        <v>37</v>
      </c>
      <c r="Z894" s="159">
        <v>70</v>
      </c>
      <c r="AA894" s="159">
        <v>53</v>
      </c>
      <c r="AB894" s="159">
        <v>85</v>
      </c>
      <c r="AC894" s="159">
        <v>75</v>
      </c>
      <c r="AD894" s="157">
        <v>20.95</v>
      </c>
    </row>
    <row r="895" spans="1:30" s="154" customFormat="1" ht="11.35">
      <c r="A895" s="152">
        <v>882</v>
      </c>
      <c r="B895" s="152">
        <v>9</v>
      </c>
      <c r="C895" s="152">
        <v>111</v>
      </c>
      <c r="D895" s="153">
        <v>0.69374999999999998</v>
      </c>
      <c r="E895" s="153">
        <v>1.7229376514962449</v>
      </c>
      <c r="F895" s="155">
        <v>535.42800000000011</v>
      </c>
      <c r="G895" s="155">
        <v>2770.8399000000018</v>
      </c>
      <c r="H895" s="155">
        <v>17.317749375000012</v>
      </c>
      <c r="I895" s="155">
        <v>64.238208121563503</v>
      </c>
      <c r="J895" s="155">
        <v>1600</v>
      </c>
      <c r="K895" s="155">
        <v>198550</v>
      </c>
      <c r="L895" s="155">
        <v>1240.9375</v>
      </c>
      <c r="M895" s="155">
        <v>269.39670982428675</v>
      </c>
      <c r="N895" s="156">
        <v>18</v>
      </c>
      <c r="O895" s="156">
        <v>474</v>
      </c>
      <c r="P895" s="156">
        <v>2.9624999999999999</v>
      </c>
      <c r="Q895" s="156">
        <v>4.6009125427913853</v>
      </c>
      <c r="R895" s="158">
        <v>0.60301507537688437</v>
      </c>
      <c r="S895" s="158">
        <v>15</v>
      </c>
      <c r="T895" s="158">
        <v>498</v>
      </c>
      <c r="U895" s="158">
        <v>3.1124999999999998</v>
      </c>
      <c r="V895" s="158">
        <v>4.6119717062085197</v>
      </c>
      <c r="W895" s="158">
        <v>0.58291457286432158</v>
      </c>
      <c r="X895" s="158">
        <v>1.1859296482412058</v>
      </c>
      <c r="Y895" s="159">
        <v>35</v>
      </c>
      <c r="Z895" s="159">
        <v>78</v>
      </c>
      <c r="AA895" s="159">
        <v>47</v>
      </c>
      <c r="AB895" s="159">
        <v>74</v>
      </c>
      <c r="AC895" s="159">
        <v>86</v>
      </c>
      <c r="AD895" s="157">
        <v>19.899999999999999</v>
      </c>
    </row>
    <row r="896" spans="1:30" s="154" customFormat="1" ht="11.35">
      <c r="A896" s="152">
        <v>883</v>
      </c>
      <c r="B896" s="152">
        <v>18</v>
      </c>
      <c r="C896" s="152">
        <v>114</v>
      </c>
      <c r="D896" s="153">
        <v>0.71250000000000002</v>
      </c>
      <c r="E896" s="153">
        <v>2.4142853155552388</v>
      </c>
      <c r="F896" s="155">
        <v>267.71400000000006</v>
      </c>
      <c r="G896" s="155">
        <v>1430.7826000000005</v>
      </c>
      <c r="H896" s="155">
        <v>8.9423912500000036</v>
      </c>
      <c r="I896" s="155">
        <v>36.729807954690934</v>
      </c>
      <c r="J896" s="155">
        <v>1600</v>
      </c>
      <c r="K896" s="155">
        <v>205500</v>
      </c>
      <c r="L896" s="155">
        <v>1284.375</v>
      </c>
      <c r="M896" s="155">
        <v>276.27278357340271</v>
      </c>
      <c r="N896" s="156">
        <v>15</v>
      </c>
      <c r="O896" s="156">
        <v>444</v>
      </c>
      <c r="P896" s="156">
        <v>2.7749999999999999</v>
      </c>
      <c r="Q896" s="156">
        <v>4.302916957091159</v>
      </c>
      <c r="R896" s="158">
        <v>0.6262626262626263</v>
      </c>
      <c r="S896" s="158">
        <v>18</v>
      </c>
      <c r="T896" s="158">
        <v>507</v>
      </c>
      <c r="U896" s="158">
        <v>3.1687500000000002</v>
      </c>
      <c r="V896" s="158">
        <v>4.878681483645753</v>
      </c>
      <c r="W896" s="158">
        <v>0.57323232323232332</v>
      </c>
      <c r="X896" s="158">
        <v>1.1994949494949496</v>
      </c>
      <c r="Y896" s="159">
        <v>30</v>
      </c>
      <c r="Z896" s="159">
        <v>70</v>
      </c>
      <c r="AA896" s="159">
        <v>60</v>
      </c>
      <c r="AB896" s="159">
        <v>82</v>
      </c>
      <c r="AC896" s="159">
        <v>78</v>
      </c>
      <c r="AD896" s="157">
        <v>19.8</v>
      </c>
    </row>
    <row r="897" spans="1:30" s="154" customFormat="1" ht="11.35">
      <c r="A897" s="152">
        <v>884</v>
      </c>
      <c r="B897" s="152">
        <v>9</v>
      </c>
      <c r="C897" s="152">
        <v>72</v>
      </c>
      <c r="D897" s="153">
        <v>0.45</v>
      </c>
      <c r="E897" s="153">
        <v>1.4743082804014829</v>
      </c>
      <c r="F897" s="155">
        <v>267.71400000000006</v>
      </c>
      <c r="G897" s="155">
        <v>1204.7130000000002</v>
      </c>
      <c r="H897" s="155">
        <v>7.5294562500000008</v>
      </c>
      <c r="I897" s="155">
        <v>34.596203881893913</v>
      </c>
      <c r="J897" s="155">
        <v>1600</v>
      </c>
      <c r="K897" s="155">
        <v>201900</v>
      </c>
      <c r="L897" s="155">
        <v>1261.875</v>
      </c>
      <c r="M897" s="155">
        <v>265.67154142762132</v>
      </c>
      <c r="N897" s="156">
        <v>18</v>
      </c>
      <c r="O897" s="156">
        <v>441</v>
      </c>
      <c r="P897" s="156">
        <v>2.7562500000000001</v>
      </c>
      <c r="Q897" s="156">
        <v>4.2688676639216014</v>
      </c>
      <c r="R897" s="158">
        <v>0.62690355329949243</v>
      </c>
      <c r="S897" s="158">
        <v>18</v>
      </c>
      <c r="T897" s="158">
        <v>510</v>
      </c>
      <c r="U897" s="158">
        <v>3.1875</v>
      </c>
      <c r="V897" s="158">
        <v>4.5972202429581452</v>
      </c>
      <c r="W897" s="158">
        <v>0.56852791878172593</v>
      </c>
      <c r="X897" s="158">
        <v>1.1954314720812182</v>
      </c>
      <c r="Y897" s="159">
        <v>30</v>
      </c>
      <c r="Z897" s="159">
        <v>79</v>
      </c>
      <c r="AA897" s="159">
        <v>51</v>
      </c>
      <c r="AB897" s="159">
        <v>86</v>
      </c>
      <c r="AC897" s="159">
        <v>74</v>
      </c>
      <c r="AD897" s="157">
        <v>19.7</v>
      </c>
    </row>
    <row r="898" spans="1:30" s="154" customFormat="1" ht="11.35">
      <c r="A898" s="152">
        <v>885</v>
      </c>
      <c r="B898" s="152">
        <v>6</v>
      </c>
      <c r="C898" s="152">
        <v>36</v>
      </c>
      <c r="D898" s="153">
        <v>0.22500000000000001</v>
      </c>
      <c r="E898" s="153">
        <v>1.0928584641395744</v>
      </c>
      <c r="F898" s="155">
        <v>535.42800000000011</v>
      </c>
      <c r="G898" s="155">
        <v>1484.3254000000002</v>
      </c>
      <c r="H898" s="155">
        <v>9.2770337500000011</v>
      </c>
      <c r="I898" s="155">
        <v>63.50813334226951</v>
      </c>
      <c r="J898" s="155">
        <v>1600</v>
      </c>
      <c r="K898" s="155">
        <v>195500</v>
      </c>
      <c r="L898" s="155">
        <v>1221.875</v>
      </c>
      <c r="M898" s="155">
        <v>266.56960694331218</v>
      </c>
      <c r="N898" s="156">
        <v>18</v>
      </c>
      <c r="O898" s="156">
        <v>510</v>
      </c>
      <c r="P898" s="156">
        <v>3.1875</v>
      </c>
      <c r="Q898" s="156">
        <v>4.5972202429581452</v>
      </c>
      <c r="R898" s="158">
        <v>0.58937198067632846</v>
      </c>
      <c r="S898" s="158">
        <v>21</v>
      </c>
      <c r="T898" s="158">
        <v>561</v>
      </c>
      <c r="U898" s="158">
        <v>3.5062500000000001</v>
      </c>
      <c r="V898" s="158">
        <v>4.9015424026043375</v>
      </c>
      <c r="W898" s="158">
        <v>0.54830917874396135</v>
      </c>
      <c r="X898" s="158">
        <v>1.1376811594202898</v>
      </c>
      <c r="Y898" s="159">
        <v>38</v>
      </c>
      <c r="Z898" s="159">
        <v>80</v>
      </c>
      <c r="AA898" s="159">
        <v>42</v>
      </c>
      <c r="AB898" s="159">
        <v>77</v>
      </c>
      <c r="AC898" s="159">
        <v>83</v>
      </c>
      <c r="AD898" s="157">
        <v>20.7</v>
      </c>
    </row>
    <row r="899" spans="1:30" s="154" customFormat="1" ht="11.35">
      <c r="A899" s="152">
        <v>886</v>
      </c>
      <c r="B899" s="152">
        <v>6</v>
      </c>
      <c r="C899" s="152">
        <v>24</v>
      </c>
      <c r="D899" s="153">
        <v>0.15</v>
      </c>
      <c r="E899" s="153">
        <v>0.73715414020074144</v>
      </c>
      <c r="F899" s="155">
        <v>267.71400000000006</v>
      </c>
      <c r="G899" s="155">
        <v>587.48350000000005</v>
      </c>
      <c r="H899" s="155">
        <v>3.6717718750000001</v>
      </c>
      <c r="I899" s="155">
        <v>24.739787774047851</v>
      </c>
      <c r="J899" s="155">
        <v>1600</v>
      </c>
      <c r="K899" s="155">
        <v>202600</v>
      </c>
      <c r="L899" s="155">
        <v>1266.25</v>
      </c>
      <c r="M899" s="155">
        <v>285.80406271456491</v>
      </c>
      <c r="N899" s="156">
        <v>18</v>
      </c>
      <c r="O899" s="156">
        <v>525</v>
      </c>
      <c r="P899" s="156">
        <v>3.28125</v>
      </c>
      <c r="Q899" s="156">
        <v>4.6108593108991798</v>
      </c>
      <c r="R899" s="158">
        <v>0.58233890214797135</v>
      </c>
      <c r="S899" s="158">
        <v>15</v>
      </c>
      <c r="T899" s="158">
        <v>591</v>
      </c>
      <c r="U899" s="158">
        <v>3.6937500000000001</v>
      </c>
      <c r="V899" s="158">
        <v>4.9360652919139687</v>
      </c>
      <c r="W899" s="158">
        <v>0.5298329355608592</v>
      </c>
      <c r="X899" s="158">
        <v>1.1121718377088305</v>
      </c>
      <c r="Y899" s="159">
        <v>36</v>
      </c>
      <c r="Z899" s="159">
        <v>66</v>
      </c>
      <c r="AA899" s="159">
        <v>58</v>
      </c>
      <c r="AB899" s="159">
        <v>87</v>
      </c>
      <c r="AC899" s="159">
        <v>73</v>
      </c>
      <c r="AD899" s="157">
        <v>20.95</v>
      </c>
    </row>
    <row r="900" spans="1:30" s="154" customFormat="1" ht="11.35">
      <c r="A900" s="152">
        <v>887</v>
      </c>
      <c r="B900" s="152">
        <v>9</v>
      </c>
      <c r="C900" s="152">
        <v>78</v>
      </c>
      <c r="D900" s="153">
        <v>0.48749999999999999</v>
      </c>
      <c r="E900" s="153">
        <v>1.5741125082659262</v>
      </c>
      <c r="F900" s="155">
        <v>535.42800000000011</v>
      </c>
      <c r="G900" s="155">
        <v>1575.0507000000002</v>
      </c>
      <c r="H900" s="155">
        <v>9.8440668750000011</v>
      </c>
      <c r="I900" s="155">
        <v>50.378250151801119</v>
      </c>
      <c r="J900" s="155">
        <v>1600</v>
      </c>
      <c r="K900" s="155">
        <v>200450</v>
      </c>
      <c r="L900" s="155">
        <v>1252.8125</v>
      </c>
      <c r="M900" s="155">
        <v>270.05979276202277</v>
      </c>
      <c r="N900" s="156">
        <v>18</v>
      </c>
      <c r="O900" s="156">
        <v>432</v>
      </c>
      <c r="P900" s="156">
        <v>2.7</v>
      </c>
      <c r="Q900" s="156">
        <v>4.2851212527702636</v>
      </c>
      <c r="R900" s="158">
        <v>0.62982005141388175</v>
      </c>
      <c r="S900" s="158">
        <v>18</v>
      </c>
      <c r="T900" s="158">
        <v>522</v>
      </c>
      <c r="U900" s="158">
        <v>3.2625000000000002</v>
      </c>
      <c r="V900" s="158">
        <v>4.5688134787681562</v>
      </c>
      <c r="W900" s="158">
        <v>0.5526992287917738</v>
      </c>
      <c r="X900" s="158">
        <v>1.1825192802056557</v>
      </c>
      <c r="Y900" s="159">
        <v>33</v>
      </c>
      <c r="Z900" s="159">
        <v>77</v>
      </c>
      <c r="AA900" s="159">
        <v>50</v>
      </c>
      <c r="AB900" s="159">
        <v>82</v>
      </c>
      <c r="AC900" s="159">
        <v>78</v>
      </c>
      <c r="AD900" s="157">
        <v>19.45</v>
      </c>
    </row>
    <row r="901" spans="1:30" s="154" customFormat="1" ht="11.35">
      <c r="A901" s="152">
        <v>888</v>
      </c>
      <c r="B901" s="152">
        <v>6</v>
      </c>
      <c r="C901" s="152">
        <v>30</v>
      </c>
      <c r="D901" s="153">
        <v>0.1875</v>
      </c>
      <c r="E901" s="153">
        <v>0.87010083995943432</v>
      </c>
      <c r="F901" s="155">
        <v>267.71400000000006</v>
      </c>
      <c r="G901" s="155">
        <v>606.81840000000011</v>
      </c>
      <c r="H901" s="155">
        <v>3.7926150000000005</v>
      </c>
      <c r="I901" s="155">
        <v>24.673836782033728</v>
      </c>
      <c r="J901" s="155">
        <v>1600</v>
      </c>
      <c r="K901" s="155">
        <v>202800</v>
      </c>
      <c r="L901" s="155">
        <v>1267.5</v>
      </c>
      <c r="M901" s="155">
        <v>274.61808815084021</v>
      </c>
      <c r="N901" s="156">
        <v>15</v>
      </c>
      <c r="O901" s="156">
        <v>510</v>
      </c>
      <c r="P901" s="156">
        <v>3.1875</v>
      </c>
      <c r="Q901" s="156">
        <v>4.2518031690894684</v>
      </c>
      <c r="R901" s="158">
        <v>0.58837772397094423</v>
      </c>
      <c r="S901" s="158">
        <v>18</v>
      </c>
      <c r="T901" s="158">
        <v>582</v>
      </c>
      <c r="U901" s="158">
        <v>3.6375000000000002</v>
      </c>
      <c r="V901" s="158">
        <v>4.9494139161326514</v>
      </c>
      <c r="W901" s="158">
        <v>0.53026634382566584</v>
      </c>
      <c r="X901" s="158">
        <v>1.1186440677966101</v>
      </c>
      <c r="Y901" s="159">
        <v>32</v>
      </c>
      <c r="Z901" s="159">
        <v>73</v>
      </c>
      <c r="AA901" s="159">
        <v>55</v>
      </c>
      <c r="AB901" s="159">
        <v>88</v>
      </c>
      <c r="AC901" s="159">
        <v>72</v>
      </c>
      <c r="AD901" s="157">
        <v>20.65</v>
      </c>
    </row>
    <row r="902" spans="1:30" s="154" customFormat="1" ht="11.35">
      <c r="A902" s="152">
        <v>889</v>
      </c>
      <c r="B902" s="152">
        <v>12</v>
      </c>
      <c r="C902" s="152">
        <v>57</v>
      </c>
      <c r="D902" s="153">
        <v>0.35625000000000001</v>
      </c>
      <c r="E902" s="153">
        <v>1.3614036180797946</v>
      </c>
      <c r="F902" s="155">
        <v>535.42800000000011</v>
      </c>
      <c r="G902" s="155">
        <v>1949.8503000000005</v>
      </c>
      <c r="H902" s="155">
        <v>12.186564375000003</v>
      </c>
      <c r="I902" s="155">
        <v>58.439116914696825</v>
      </c>
      <c r="J902" s="155">
        <v>1600</v>
      </c>
      <c r="K902" s="155">
        <v>204100</v>
      </c>
      <c r="L902" s="155">
        <v>1275.625</v>
      </c>
      <c r="M902" s="155">
        <v>284.28369102207057</v>
      </c>
      <c r="N902" s="156">
        <v>15</v>
      </c>
      <c r="O902" s="156">
        <v>471</v>
      </c>
      <c r="P902" s="156">
        <v>2.9437500000000001</v>
      </c>
      <c r="Q902" s="156">
        <v>4.2622326729650233</v>
      </c>
      <c r="R902" s="158">
        <v>0.61234567901234571</v>
      </c>
      <c r="S902" s="158">
        <v>21</v>
      </c>
      <c r="T902" s="158">
        <v>543</v>
      </c>
      <c r="U902" s="158">
        <v>3.3937499999999998</v>
      </c>
      <c r="V902" s="158">
        <v>5.0032654431220838</v>
      </c>
      <c r="W902" s="158">
        <v>0.55308641975308637</v>
      </c>
      <c r="X902" s="158">
        <v>1.1654320987654321</v>
      </c>
      <c r="Y902" s="159">
        <v>34</v>
      </c>
      <c r="Z902" s="159">
        <v>66</v>
      </c>
      <c r="AA902" s="159">
        <v>60</v>
      </c>
      <c r="AB902" s="159">
        <v>82</v>
      </c>
      <c r="AC902" s="159">
        <v>78</v>
      </c>
      <c r="AD902" s="157">
        <v>20.25</v>
      </c>
    </row>
    <row r="903" spans="1:30" s="154" customFormat="1" ht="11.35">
      <c r="A903" s="152">
        <v>890</v>
      </c>
      <c r="B903" s="152">
        <v>9</v>
      </c>
      <c r="C903" s="152">
        <v>84</v>
      </c>
      <c r="D903" s="153">
        <v>0.52500000000000002</v>
      </c>
      <c r="E903" s="153">
        <v>1.6328005805514207</v>
      </c>
      <c r="F903" s="155">
        <v>267.71400000000006</v>
      </c>
      <c r="G903" s="155">
        <v>1384.6763000000003</v>
      </c>
      <c r="H903" s="155">
        <v>8.6542268750000027</v>
      </c>
      <c r="I903" s="155">
        <v>35.537340519474334</v>
      </c>
      <c r="J903" s="155">
        <v>1600</v>
      </c>
      <c r="K903" s="155">
        <v>202250</v>
      </c>
      <c r="L903" s="155">
        <v>1264.0625</v>
      </c>
      <c r="M903" s="155">
        <v>263.69244729609966</v>
      </c>
      <c r="N903" s="156">
        <v>15</v>
      </c>
      <c r="O903" s="156">
        <v>492</v>
      </c>
      <c r="P903" s="156">
        <v>3.0750000000000002</v>
      </c>
      <c r="Q903" s="156">
        <v>4.5881307082761289</v>
      </c>
      <c r="R903" s="158">
        <v>0.60481927710843375</v>
      </c>
      <c r="S903" s="158">
        <v>18</v>
      </c>
      <c r="T903" s="158">
        <v>525</v>
      </c>
      <c r="U903" s="158">
        <v>3.28125</v>
      </c>
      <c r="V903" s="158">
        <v>4.7439758224271742</v>
      </c>
      <c r="W903" s="158">
        <v>0.57831325301204817</v>
      </c>
      <c r="X903" s="158">
        <v>1.1831325301204818</v>
      </c>
      <c r="Y903" s="159">
        <v>29</v>
      </c>
      <c r="Z903" s="159">
        <v>80</v>
      </c>
      <c r="AA903" s="159">
        <v>51</v>
      </c>
      <c r="AB903" s="159">
        <v>69</v>
      </c>
      <c r="AC903" s="159">
        <v>91</v>
      </c>
      <c r="AD903" s="157">
        <v>20.75</v>
      </c>
    </row>
    <row r="904" spans="1:30" s="154" customFormat="1" ht="11.35">
      <c r="A904" s="152">
        <v>891</v>
      </c>
      <c r="B904" s="152">
        <v>6</v>
      </c>
      <c r="C904" s="152">
        <v>45</v>
      </c>
      <c r="D904" s="153">
        <v>0.28125</v>
      </c>
      <c r="E904" s="153">
        <v>1.1556363108776342</v>
      </c>
      <c r="F904" s="155">
        <v>535.42800000000011</v>
      </c>
      <c r="G904" s="155">
        <v>1890.3583000000006</v>
      </c>
      <c r="H904" s="155">
        <v>11.814739375000004</v>
      </c>
      <c r="I904" s="155">
        <v>73.230534807981797</v>
      </c>
      <c r="J904" s="155">
        <v>1600</v>
      </c>
      <c r="K904" s="155">
        <v>202750</v>
      </c>
      <c r="L904" s="155">
        <v>1267.1875</v>
      </c>
      <c r="M904" s="155">
        <v>271.44192627452128</v>
      </c>
      <c r="N904" s="156">
        <v>18</v>
      </c>
      <c r="O904" s="156">
        <v>576</v>
      </c>
      <c r="P904" s="156">
        <v>3.6</v>
      </c>
      <c r="Q904" s="156">
        <v>4.9197330806564761</v>
      </c>
      <c r="R904" s="158">
        <v>0.55348837209302326</v>
      </c>
      <c r="S904" s="158">
        <v>24</v>
      </c>
      <c r="T904" s="158">
        <v>609</v>
      </c>
      <c r="U904" s="158">
        <v>3.8062499999999999</v>
      </c>
      <c r="V904" s="158">
        <v>5.1876690697613403</v>
      </c>
      <c r="W904" s="158">
        <v>0.52790697674418607</v>
      </c>
      <c r="X904" s="158">
        <v>1.0813953488372094</v>
      </c>
      <c r="Y904" s="159">
        <v>31</v>
      </c>
      <c r="Z904" s="159">
        <v>75</v>
      </c>
      <c r="AA904" s="159">
        <v>54</v>
      </c>
      <c r="AB904" s="159">
        <v>73</v>
      </c>
      <c r="AC904" s="159">
        <v>87</v>
      </c>
      <c r="AD904" s="157">
        <v>21.5</v>
      </c>
    </row>
    <row r="905" spans="1:30" s="154" customFormat="1" ht="11.35">
      <c r="A905" s="152">
        <v>892</v>
      </c>
      <c r="B905" s="152">
        <v>6</v>
      </c>
      <c r="C905" s="152">
        <v>33</v>
      </c>
      <c r="D905" s="153">
        <v>0.20624999999999999</v>
      </c>
      <c r="E905" s="153">
        <v>0.95888348988279659</v>
      </c>
      <c r="F905" s="155">
        <v>130.88240000000002</v>
      </c>
      <c r="G905" s="155">
        <v>290.02350000000007</v>
      </c>
      <c r="H905" s="155">
        <v>1.8126468750000004</v>
      </c>
      <c r="I905" s="155">
        <v>11.735543791689283</v>
      </c>
      <c r="J905" s="155">
        <v>1600</v>
      </c>
      <c r="K905" s="155">
        <v>206000</v>
      </c>
      <c r="L905" s="155">
        <v>1287.5</v>
      </c>
      <c r="M905" s="155">
        <v>283.45354460596451</v>
      </c>
      <c r="N905" s="156">
        <v>18</v>
      </c>
      <c r="O905" s="156">
        <v>624</v>
      </c>
      <c r="P905" s="156">
        <v>3.9</v>
      </c>
      <c r="Q905" s="156">
        <v>5.264333533047636</v>
      </c>
      <c r="R905" s="158">
        <v>0.52402745995423339</v>
      </c>
      <c r="S905" s="158">
        <v>21</v>
      </c>
      <c r="T905" s="158">
        <v>618</v>
      </c>
      <c r="U905" s="158">
        <v>3.8624999999999998</v>
      </c>
      <c r="V905" s="158">
        <v>5.4812286874868033</v>
      </c>
      <c r="W905" s="158">
        <v>0.52860411899313497</v>
      </c>
      <c r="X905" s="158">
        <v>1.0526315789473684</v>
      </c>
      <c r="Y905" s="159">
        <v>32</v>
      </c>
      <c r="Z905" s="159">
        <v>65</v>
      </c>
      <c r="AA905" s="159">
        <v>63</v>
      </c>
      <c r="AB905" s="159">
        <v>72</v>
      </c>
      <c r="AC905" s="159">
        <v>88</v>
      </c>
      <c r="AD905" s="157">
        <v>21.85</v>
      </c>
    </row>
    <row r="906" spans="1:30" s="154" customFormat="1" ht="11.35">
      <c r="A906" s="152">
        <v>893</v>
      </c>
      <c r="B906" s="152">
        <v>3</v>
      </c>
      <c r="C906" s="152">
        <v>9</v>
      </c>
      <c r="D906" s="153">
        <v>5.6250000000000001E-2</v>
      </c>
      <c r="E906" s="153">
        <v>0.40820014513785519</v>
      </c>
      <c r="F906" s="155">
        <v>44.619000000000007</v>
      </c>
      <c r="G906" s="155">
        <v>78.826900000000023</v>
      </c>
      <c r="H906" s="155">
        <v>0.49266812500000012</v>
      </c>
      <c r="I906" s="155">
        <v>4.0644944864473915</v>
      </c>
      <c r="J906" s="155">
        <v>1600</v>
      </c>
      <c r="K906" s="155">
        <v>202600</v>
      </c>
      <c r="L906" s="155">
        <v>1266.25</v>
      </c>
      <c r="M906" s="155">
        <v>285.80406271456491</v>
      </c>
      <c r="N906" s="156">
        <v>18</v>
      </c>
      <c r="O906" s="156">
        <v>576</v>
      </c>
      <c r="P906" s="156">
        <v>3.6</v>
      </c>
      <c r="Q906" s="156">
        <v>4.6718749014008951</v>
      </c>
      <c r="R906" s="158">
        <v>0.55035128805620614</v>
      </c>
      <c r="S906" s="158">
        <v>18</v>
      </c>
      <c r="T906" s="158">
        <v>636</v>
      </c>
      <c r="U906" s="158">
        <v>3.9750000000000001</v>
      </c>
      <c r="V906" s="158">
        <v>4.9967914233337662</v>
      </c>
      <c r="W906" s="158">
        <v>0.50351288056206089</v>
      </c>
      <c r="X906" s="158">
        <v>1.053864168618267</v>
      </c>
      <c r="Y906" s="159">
        <v>36</v>
      </c>
      <c r="Z906" s="159">
        <v>66</v>
      </c>
      <c r="AA906" s="159">
        <v>58</v>
      </c>
      <c r="AB906" s="159">
        <v>80</v>
      </c>
      <c r="AC906" s="159">
        <v>80</v>
      </c>
      <c r="AD906" s="157">
        <v>21.35</v>
      </c>
    </row>
    <row r="907" spans="1:30" s="154" customFormat="1" ht="11.35">
      <c r="A907" s="152">
        <v>894</v>
      </c>
      <c r="B907" s="152">
        <v>9</v>
      </c>
      <c r="C907" s="152">
        <v>60</v>
      </c>
      <c r="D907" s="153">
        <v>0.375</v>
      </c>
      <c r="E907" s="153">
        <v>1.3770353717658597</v>
      </c>
      <c r="F907" s="155">
        <v>803.14200000000017</v>
      </c>
      <c r="G907" s="155">
        <v>2043.5502000000006</v>
      </c>
      <c r="H907" s="155">
        <v>12.772188750000003</v>
      </c>
      <c r="I907" s="155">
        <v>79.647009161508763</v>
      </c>
      <c r="J907" s="155">
        <v>1600</v>
      </c>
      <c r="K907" s="155">
        <v>204250</v>
      </c>
      <c r="L907" s="155">
        <v>1276.5625</v>
      </c>
      <c r="M907" s="155">
        <v>269.80786752309223</v>
      </c>
      <c r="N907" s="156">
        <v>18</v>
      </c>
      <c r="O907" s="156">
        <v>522</v>
      </c>
      <c r="P907" s="156">
        <v>3.2625000000000002</v>
      </c>
      <c r="Q907" s="156">
        <v>4.8102190747584261</v>
      </c>
      <c r="R907" s="158">
        <v>0.57971014492753625</v>
      </c>
      <c r="S907" s="158">
        <v>15</v>
      </c>
      <c r="T907" s="158">
        <v>528</v>
      </c>
      <c r="U907" s="158">
        <v>3.3</v>
      </c>
      <c r="V907" s="158">
        <v>4.808012180940838</v>
      </c>
      <c r="W907" s="158">
        <v>0.5748792270531401</v>
      </c>
      <c r="X907" s="158">
        <v>1.1545893719806763</v>
      </c>
      <c r="Y907" s="159">
        <v>29</v>
      </c>
      <c r="Z907" s="159">
        <v>75</v>
      </c>
      <c r="AA907" s="159">
        <v>56</v>
      </c>
      <c r="AB907" s="159">
        <v>84</v>
      </c>
      <c r="AC907" s="159">
        <v>76</v>
      </c>
      <c r="AD907" s="157">
        <v>20.7</v>
      </c>
    </row>
    <row r="908" spans="1:30" s="154" customFormat="1" ht="11.35">
      <c r="A908" s="152">
        <v>895</v>
      </c>
      <c r="B908" s="152">
        <v>12</v>
      </c>
      <c r="C908" s="152">
        <v>78</v>
      </c>
      <c r="D908" s="153">
        <v>0.48749999999999999</v>
      </c>
      <c r="E908" s="153">
        <v>1.6444589636165654</v>
      </c>
      <c r="F908" s="155">
        <v>267.71400000000006</v>
      </c>
      <c r="G908" s="155">
        <v>1216.6114</v>
      </c>
      <c r="H908" s="155">
        <v>7.6038212500000002</v>
      </c>
      <c r="I908" s="155">
        <v>29.612398368791386</v>
      </c>
      <c r="J908" s="155">
        <v>1600</v>
      </c>
      <c r="K908" s="155">
        <v>202200</v>
      </c>
      <c r="L908" s="155">
        <v>1263.75</v>
      </c>
      <c r="M908" s="155">
        <v>284.61327618565525</v>
      </c>
      <c r="N908" s="156">
        <v>15</v>
      </c>
      <c r="O908" s="156">
        <v>429</v>
      </c>
      <c r="P908" s="156">
        <v>2.6812499999999999</v>
      </c>
      <c r="Q908" s="156">
        <v>4.3166663631286166</v>
      </c>
      <c r="R908" s="158">
        <v>0.62760416666666663</v>
      </c>
      <c r="S908" s="158">
        <v>21</v>
      </c>
      <c r="T908" s="158">
        <v>483</v>
      </c>
      <c r="U908" s="158">
        <v>3.0187499999999998</v>
      </c>
      <c r="V908" s="158">
        <v>4.7044363847450636</v>
      </c>
      <c r="W908" s="158">
        <v>0.58072916666666663</v>
      </c>
      <c r="X908" s="158">
        <v>1.2083333333333333</v>
      </c>
      <c r="Y908" s="159">
        <v>36</v>
      </c>
      <c r="Z908" s="159">
        <v>67</v>
      </c>
      <c r="AA908" s="159">
        <v>57</v>
      </c>
      <c r="AB908" s="159">
        <v>84</v>
      </c>
      <c r="AC908" s="159">
        <v>76</v>
      </c>
      <c r="AD908" s="157">
        <v>19.2</v>
      </c>
    </row>
    <row r="909" spans="1:30" s="154" customFormat="1" ht="11.35">
      <c r="A909" s="152">
        <v>896</v>
      </c>
      <c r="B909" s="152">
        <v>12</v>
      </c>
      <c r="C909" s="152">
        <v>72</v>
      </c>
      <c r="D909" s="153">
        <v>0.45</v>
      </c>
      <c r="E909" s="153">
        <v>1.5853099214884803</v>
      </c>
      <c r="F909" s="155">
        <v>1070.8560000000002</v>
      </c>
      <c r="G909" s="155">
        <v>2159.559600000001</v>
      </c>
      <c r="H909" s="155">
        <v>13.497247500000006</v>
      </c>
      <c r="I909" s="155">
        <v>90.99601897027965</v>
      </c>
      <c r="J909" s="155">
        <v>1600</v>
      </c>
      <c r="K909" s="155">
        <v>209250</v>
      </c>
      <c r="L909" s="155">
        <v>1307.8125</v>
      </c>
      <c r="M909" s="155">
        <v>270.13547003274363</v>
      </c>
      <c r="N909" s="156">
        <v>18</v>
      </c>
      <c r="O909" s="156">
        <v>396</v>
      </c>
      <c r="P909" s="156">
        <v>2.4750000000000001</v>
      </c>
      <c r="Q909" s="156">
        <v>3.8882988471217463</v>
      </c>
      <c r="R909" s="158">
        <v>0.6470588235294118</v>
      </c>
      <c r="S909" s="158">
        <v>18</v>
      </c>
      <c r="T909" s="158">
        <v>417</v>
      </c>
      <c r="U909" s="158">
        <v>2.6062500000000002</v>
      </c>
      <c r="V909" s="158">
        <v>4.2442663877060447</v>
      </c>
      <c r="W909" s="158">
        <v>0.62834224598930488</v>
      </c>
      <c r="X909" s="158">
        <v>1.2754010695187166</v>
      </c>
      <c r="Y909" s="159">
        <v>25</v>
      </c>
      <c r="Z909" s="159">
        <v>70</v>
      </c>
      <c r="AA909" s="159">
        <v>65</v>
      </c>
      <c r="AB909" s="159">
        <v>89</v>
      </c>
      <c r="AC909" s="159">
        <v>71</v>
      </c>
      <c r="AD909" s="157">
        <v>18.7</v>
      </c>
    </row>
    <row r="910" spans="1:30" s="154" customFormat="1" ht="11.35">
      <c r="A910" s="152">
        <v>897</v>
      </c>
      <c r="B910" s="152">
        <v>6</v>
      </c>
      <c r="C910" s="152">
        <v>36</v>
      </c>
      <c r="D910" s="153">
        <v>0.22500000000000001</v>
      </c>
      <c r="E910" s="153">
        <v>0.92450904870210737</v>
      </c>
      <c r="F910" s="155">
        <v>267.71400000000006</v>
      </c>
      <c r="G910" s="155">
        <v>745.13729999999998</v>
      </c>
      <c r="H910" s="155">
        <v>4.6571081249999997</v>
      </c>
      <c r="I910" s="155">
        <v>25.672135326071388</v>
      </c>
      <c r="J910" s="155">
        <v>1600</v>
      </c>
      <c r="K910" s="155">
        <v>205050</v>
      </c>
      <c r="L910" s="155">
        <v>1281.5625</v>
      </c>
      <c r="M910" s="155">
        <v>272.05379341121852</v>
      </c>
      <c r="N910" s="156">
        <v>15</v>
      </c>
      <c r="O910" s="156">
        <v>480</v>
      </c>
      <c r="P910" s="156">
        <v>3</v>
      </c>
      <c r="Q910" s="156">
        <v>4.3088325258530364</v>
      </c>
      <c r="R910" s="158">
        <v>0.60396039603960394</v>
      </c>
      <c r="S910" s="158">
        <v>18</v>
      </c>
      <c r="T910" s="158">
        <v>540</v>
      </c>
      <c r="U910" s="158">
        <v>3.375</v>
      </c>
      <c r="V910" s="158">
        <v>4.8496255447743906</v>
      </c>
      <c r="W910" s="158">
        <v>0.55445544554455439</v>
      </c>
      <c r="X910" s="158">
        <v>1.1584158415841583</v>
      </c>
      <c r="Y910" s="159">
        <v>29</v>
      </c>
      <c r="Z910" s="159">
        <v>73</v>
      </c>
      <c r="AA910" s="159">
        <v>58</v>
      </c>
      <c r="AB910" s="159">
        <v>80</v>
      </c>
      <c r="AC910" s="159">
        <v>80</v>
      </c>
      <c r="AD910" s="157">
        <v>20.2</v>
      </c>
    </row>
    <row r="911" spans="1:30" s="154" customFormat="1" ht="11.35">
      <c r="A911" s="152">
        <v>898</v>
      </c>
      <c r="B911" s="152">
        <v>9</v>
      </c>
      <c r="C911" s="152">
        <v>45</v>
      </c>
      <c r="D911" s="153">
        <v>0.28125</v>
      </c>
      <c r="E911" s="153">
        <v>1.1556363108776342</v>
      </c>
      <c r="F911" s="155">
        <v>803.14200000000017</v>
      </c>
      <c r="G911" s="155">
        <v>1221.0733000000002</v>
      </c>
      <c r="H911" s="155">
        <v>7.6317081250000012</v>
      </c>
      <c r="I911" s="155">
        <v>64.233611170802817</v>
      </c>
      <c r="J911" s="155">
        <v>1600</v>
      </c>
      <c r="K911" s="155">
        <v>204600</v>
      </c>
      <c r="L911" s="155">
        <v>1278.75</v>
      </c>
      <c r="M911" s="155">
        <v>267.73860809407176</v>
      </c>
      <c r="N911" s="156">
        <v>18</v>
      </c>
      <c r="O911" s="156">
        <v>549</v>
      </c>
      <c r="P911" s="156">
        <v>3.4312499999999999</v>
      </c>
      <c r="Q911" s="156">
        <v>4.9660759536437311</v>
      </c>
      <c r="R911" s="158">
        <v>0.56220095693779903</v>
      </c>
      <c r="S911" s="158">
        <v>18</v>
      </c>
      <c r="T911" s="158">
        <v>582</v>
      </c>
      <c r="U911" s="158">
        <v>3.6375000000000002</v>
      </c>
      <c r="V911" s="158">
        <v>5.0062696540494702</v>
      </c>
      <c r="W911" s="158">
        <v>0.53588516746411485</v>
      </c>
      <c r="X911" s="158">
        <v>1.098086124401914</v>
      </c>
      <c r="Y911" s="159">
        <v>28</v>
      </c>
      <c r="Z911" s="159">
        <v>76</v>
      </c>
      <c r="AA911" s="159">
        <v>56</v>
      </c>
      <c r="AB911" s="159">
        <v>83</v>
      </c>
      <c r="AC911" s="159">
        <v>77</v>
      </c>
      <c r="AD911" s="157">
        <v>20.9</v>
      </c>
    </row>
    <row r="912" spans="1:30" s="154" customFormat="1" ht="11.35">
      <c r="A912" s="152">
        <v>899</v>
      </c>
      <c r="B912" s="152">
        <v>9</v>
      </c>
      <c r="C912" s="152">
        <v>114</v>
      </c>
      <c r="D912" s="153">
        <v>0.71250000000000002</v>
      </c>
      <c r="E912" s="153">
        <v>1.8270762291622678</v>
      </c>
      <c r="F912" s="155">
        <v>803.14200000000017</v>
      </c>
      <c r="G912" s="155">
        <v>2367.7816000000007</v>
      </c>
      <c r="H912" s="155">
        <v>14.798635000000004</v>
      </c>
      <c r="I912" s="155">
        <v>72.130756707224975</v>
      </c>
      <c r="J912" s="155">
        <v>1600</v>
      </c>
      <c r="K912" s="155">
        <v>198250</v>
      </c>
      <c r="L912" s="155">
        <v>1239.0625</v>
      </c>
      <c r="M912" s="155">
        <v>274.35870766516251</v>
      </c>
      <c r="N912" s="156">
        <v>15</v>
      </c>
      <c r="O912" s="156">
        <v>435</v>
      </c>
      <c r="P912" s="156">
        <v>2.71875</v>
      </c>
      <c r="Q912" s="156">
        <v>4.3192881357927488</v>
      </c>
      <c r="R912" s="158">
        <v>0.63010204081632659</v>
      </c>
      <c r="S912" s="158">
        <v>18</v>
      </c>
      <c r="T912" s="158">
        <v>513</v>
      </c>
      <c r="U912" s="158">
        <v>3.2062499999999998</v>
      </c>
      <c r="V912" s="158">
        <v>5.0483160839054904</v>
      </c>
      <c r="W912" s="158">
        <v>0.56377551020408168</v>
      </c>
      <c r="X912" s="158">
        <v>1.1938775510204083</v>
      </c>
      <c r="Y912" s="159">
        <v>37</v>
      </c>
      <c r="Z912" s="159">
        <v>75</v>
      </c>
      <c r="AA912" s="159">
        <v>48</v>
      </c>
      <c r="AB912" s="159">
        <v>77</v>
      </c>
      <c r="AC912" s="159">
        <v>83</v>
      </c>
      <c r="AD912" s="157">
        <v>19.600000000000001</v>
      </c>
    </row>
    <row r="913" spans="1:30" s="154" customFormat="1" ht="11.35">
      <c r="A913" s="152">
        <v>900</v>
      </c>
      <c r="B913" s="152">
        <v>9</v>
      </c>
      <c r="C913" s="152">
        <v>99</v>
      </c>
      <c r="D913" s="153">
        <v>0.61875000000000002</v>
      </c>
      <c r="E913" s="153">
        <v>1.8762731526609409</v>
      </c>
      <c r="F913" s="155">
        <v>803.14200000000017</v>
      </c>
      <c r="G913" s="155">
        <v>1802.6075999999998</v>
      </c>
      <c r="H913" s="155">
        <v>11.266297499999999</v>
      </c>
      <c r="I913" s="155">
        <v>67.419359030836262</v>
      </c>
      <c r="J913" s="155">
        <v>1600</v>
      </c>
      <c r="K913" s="155">
        <v>197250</v>
      </c>
      <c r="L913" s="155">
        <v>1232.8125</v>
      </c>
      <c r="M913" s="155">
        <v>258.07992490991899</v>
      </c>
      <c r="N913" s="156">
        <v>15</v>
      </c>
      <c r="O913" s="156">
        <v>396</v>
      </c>
      <c r="P913" s="156">
        <v>2.4750000000000001</v>
      </c>
      <c r="Q913" s="156">
        <v>3.8737140288563494</v>
      </c>
      <c r="R913" s="158">
        <v>0.65445026178010479</v>
      </c>
      <c r="S913" s="158">
        <v>18</v>
      </c>
      <c r="T913" s="158">
        <v>471</v>
      </c>
      <c r="U913" s="158">
        <v>2.9437500000000001</v>
      </c>
      <c r="V913" s="158">
        <v>4.7161529933414768</v>
      </c>
      <c r="W913" s="158">
        <v>0.58900523560209428</v>
      </c>
      <c r="X913" s="158">
        <v>1.243455497382199</v>
      </c>
      <c r="Y913" s="159">
        <v>33</v>
      </c>
      <c r="Z913" s="159">
        <v>85</v>
      </c>
      <c r="AA913" s="159">
        <v>42</v>
      </c>
      <c r="AB913" s="159">
        <v>81</v>
      </c>
      <c r="AC913" s="159">
        <v>79</v>
      </c>
      <c r="AD913" s="157">
        <v>19.100000000000001</v>
      </c>
    </row>
    <row r="914" spans="1:30" s="154" customFormat="1" ht="11.35">
      <c r="A914" s="152">
        <v>901</v>
      </c>
      <c r="B914" s="152">
        <v>12</v>
      </c>
      <c r="C914" s="152">
        <v>81</v>
      </c>
      <c r="D914" s="153">
        <v>0.50624999999999998</v>
      </c>
      <c r="E914" s="153">
        <v>1.6559284575741107</v>
      </c>
      <c r="F914" s="155">
        <v>535.42800000000011</v>
      </c>
      <c r="G914" s="155">
        <v>2378.1927000000005</v>
      </c>
      <c r="H914" s="155">
        <v>14.863704375000003</v>
      </c>
      <c r="I914" s="155">
        <v>68.858584032710525</v>
      </c>
      <c r="J914" s="155">
        <v>1600</v>
      </c>
      <c r="K914" s="155">
        <v>204000</v>
      </c>
      <c r="L914" s="155">
        <v>1275</v>
      </c>
      <c r="M914" s="155">
        <v>278.1339435704275</v>
      </c>
      <c r="N914" s="156">
        <v>18</v>
      </c>
      <c r="O914" s="156">
        <v>438</v>
      </c>
      <c r="P914" s="156">
        <v>2.7374999999999998</v>
      </c>
      <c r="Q914" s="156">
        <v>4.221072473932268</v>
      </c>
      <c r="R914" s="158">
        <v>0.63037974683544296</v>
      </c>
      <c r="S914" s="158">
        <v>18</v>
      </c>
      <c r="T914" s="158">
        <v>492</v>
      </c>
      <c r="U914" s="158">
        <v>3.0750000000000002</v>
      </c>
      <c r="V914" s="158">
        <v>4.4120332881619397</v>
      </c>
      <c r="W914" s="158">
        <v>0.58481012658227849</v>
      </c>
      <c r="X914" s="158">
        <v>1.2151898734177213</v>
      </c>
      <c r="Y914" s="159">
        <v>32</v>
      </c>
      <c r="Z914" s="159">
        <v>70</v>
      </c>
      <c r="AA914" s="159">
        <v>58</v>
      </c>
      <c r="AB914" s="159">
        <v>85</v>
      </c>
      <c r="AC914" s="159">
        <v>75</v>
      </c>
      <c r="AD914" s="157">
        <v>19.75</v>
      </c>
    </row>
    <row r="915" spans="1:30" s="154" customFormat="1" ht="11.35">
      <c r="A915" s="152">
        <v>902</v>
      </c>
      <c r="B915" s="152">
        <v>9</v>
      </c>
      <c r="C915" s="152">
        <v>75</v>
      </c>
      <c r="D915" s="153">
        <v>0.46875</v>
      </c>
      <c r="E915" s="153">
        <v>1.6326922435854685</v>
      </c>
      <c r="F915" s="155">
        <v>803.14200000000017</v>
      </c>
      <c r="G915" s="155">
        <v>2169.9707000000008</v>
      </c>
      <c r="H915" s="155">
        <v>13.562316875000004</v>
      </c>
      <c r="I915" s="155">
        <v>74.807138970452272</v>
      </c>
      <c r="J915" s="155">
        <v>1600</v>
      </c>
      <c r="K915" s="155">
        <v>198500</v>
      </c>
      <c r="L915" s="155">
        <v>1240.625</v>
      </c>
      <c r="M915" s="155">
        <v>266.1268612697865</v>
      </c>
      <c r="N915" s="156">
        <v>18</v>
      </c>
      <c r="O915" s="156">
        <v>480</v>
      </c>
      <c r="P915" s="156">
        <v>3</v>
      </c>
      <c r="Q915" s="156">
        <v>4.6133522375735119</v>
      </c>
      <c r="R915" s="158">
        <v>0.60099750623441395</v>
      </c>
      <c r="S915" s="158">
        <v>18</v>
      </c>
      <c r="T915" s="158">
        <v>540</v>
      </c>
      <c r="U915" s="158">
        <v>3.375</v>
      </c>
      <c r="V915" s="158">
        <v>5.0665383962578154</v>
      </c>
      <c r="W915" s="158">
        <v>0.55112219451371569</v>
      </c>
      <c r="X915" s="158">
        <v>1.1521197007481296</v>
      </c>
      <c r="Y915" s="159">
        <v>34</v>
      </c>
      <c r="Z915" s="159">
        <v>80</v>
      </c>
      <c r="AA915" s="159">
        <v>46</v>
      </c>
      <c r="AB915" s="159">
        <v>75</v>
      </c>
      <c r="AC915" s="159">
        <v>85</v>
      </c>
      <c r="AD915" s="157">
        <v>20.05</v>
      </c>
    </row>
    <row r="916" spans="1:30" s="154" customFormat="1" ht="11.35">
      <c r="A916" s="152">
        <v>903</v>
      </c>
      <c r="B916" s="152">
        <v>9</v>
      </c>
      <c r="C916" s="152">
        <v>51</v>
      </c>
      <c r="D916" s="153">
        <v>0.31874999999999998</v>
      </c>
      <c r="E916" s="153">
        <v>1.2406727481187487</v>
      </c>
      <c r="F916" s="155">
        <v>535.42800000000011</v>
      </c>
      <c r="G916" s="155">
        <v>983.10530000000017</v>
      </c>
      <c r="H916" s="155">
        <v>6.1444081250000009</v>
      </c>
      <c r="I916" s="155">
        <v>44.481320489875479</v>
      </c>
      <c r="J916" s="155">
        <v>1600</v>
      </c>
      <c r="K916" s="155">
        <v>204700</v>
      </c>
      <c r="L916" s="155">
        <v>1279.375</v>
      </c>
      <c r="M916" s="155">
        <v>274.11306371297451</v>
      </c>
      <c r="N916" s="156">
        <v>18</v>
      </c>
      <c r="O916" s="156">
        <v>555</v>
      </c>
      <c r="P916" s="156">
        <v>3.46875</v>
      </c>
      <c r="Q916" s="156">
        <v>4.8120941387300391</v>
      </c>
      <c r="R916" s="158">
        <v>0.56470588235294117</v>
      </c>
      <c r="S916" s="158">
        <v>21</v>
      </c>
      <c r="T916" s="158">
        <v>600</v>
      </c>
      <c r="U916" s="158">
        <v>3.75</v>
      </c>
      <c r="V916" s="158">
        <v>5.2557246417058385</v>
      </c>
      <c r="W916" s="158">
        <v>0.52941176470588236</v>
      </c>
      <c r="X916" s="158">
        <v>1.0941176470588236</v>
      </c>
      <c r="Y916" s="159">
        <v>30</v>
      </c>
      <c r="Z916" s="159">
        <v>72</v>
      </c>
      <c r="AA916" s="159">
        <v>58</v>
      </c>
      <c r="AB916" s="159">
        <v>75</v>
      </c>
      <c r="AC916" s="159">
        <v>85</v>
      </c>
      <c r="AD916" s="157">
        <v>21.25</v>
      </c>
    </row>
    <row r="917" spans="1:30" s="154" customFormat="1" ht="11.35">
      <c r="A917" s="152">
        <v>904</v>
      </c>
      <c r="B917" s="152">
        <v>6</v>
      </c>
      <c r="C917" s="152">
        <v>57</v>
      </c>
      <c r="D917" s="153">
        <v>0.35625000000000001</v>
      </c>
      <c r="E917" s="153">
        <v>1.1834650914334184</v>
      </c>
      <c r="F917" s="155">
        <v>267.71400000000006</v>
      </c>
      <c r="G917" s="155">
        <v>1811.5314000000003</v>
      </c>
      <c r="H917" s="155">
        <v>11.322071250000002</v>
      </c>
      <c r="I917" s="155">
        <v>51.250296394621252</v>
      </c>
      <c r="J917" s="155">
        <v>1600</v>
      </c>
      <c r="K917" s="155">
        <v>205550</v>
      </c>
      <c r="L917" s="155">
        <v>1284.6875</v>
      </c>
      <c r="M917" s="155">
        <v>279.37468782079839</v>
      </c>
      <c r="N917" s="156">
        <v>18</v>
      </c>
      <c r="O917" s="156">
        <v>519</v>
      </c>
      <c r="P917" s="156">
        <v>3.2437499999999999</v>
      </c>
      <c r="Q917" s="156">
        <v>4.8053257600684427</v>
      </c>
      <c r="R917" s="158">
        <v>0.57804878048780484</v>
      </c>
      <c r="S917" s="158">
        <v>18</v>
      </c>
      <c r="T917" s="158">
        <v>558</v>
      </c>
      <c r="U917" s="158">
        <v>3.4874999999999998</v>
      </c>
      <c r="V917" s="158">
        <v>5.0680743244836659</v>
      </c>
      <c r="W917" s="158">
        <v>0.54634146341463408</v>
      </c>
      <c r="X917" s="158">
        <v>1.1243902439024389</v>
      </c>
      <c r="Y917" s="159">
        <v>31</v>
      </c>
      <c r="Z917" s="159">
        <v>68</v>
      </c>
      <c r="AA917" s="159">
        <v>61</v>
      </c>
      <c r="AB917" s="159">
        <v>73</v>
      </c>
      <c r="AC917" s="159">
        <v>87</v>
      </c>
      <c r="AD917" s="157">
        <v>20.5</v>
      </c>
    </row>
    <row r="918" spans="1:30" s="154" customFormat="1" ht="11.35">
      <c r="A918" s="152">
        <v>905</v>
      </c>
      <c r="B918" s="152">
        <v>6</v>
      </c>
      <c r="C918" s="152">
        <v>54</v>
      </c>
      <c r="D918" s="153">
        <v>0.33750000000000002</v>
      </c>
      <c r="E918" s="153">
        <v>1.2125522746949611</v>
      </c>
      <c r="F918" s="155">
        <v>267.71400000000006</v>
      </c>
      <c r="G918" s="155">
        <v>1006.9021000000002</v>
      </c>
      <c r="H918" s="155">
        <v>6.2931381250000014</v>
      </c>
      <c r="I918" s="155">
        <v>32.96300273607671</v>
      </c>
      <c r="J918" s="155">
        <v>1600</v>
      </c>
      <c r="K918" s="155">
        <v>203500</v>
      </c>
      <c r="L918" s="155">
        <v>1271.875</v>
      </c>
      <c r="M918" s="155">
        <v>245.05727093423661</v>
      </c>
      <c r="N918" s="156">
        <v>18</v>
      </c>
      <c r="O918" s="156">
        <v>489</v>
      </c>
      <c r="P918" s="156">
        <v>3.0562499999999999</v>
      </c>
      <c r="Q918" s="156">
        <v>4.5200418473601314</v>
      </c>
      <c r="R918" s="158">
        <v>0.60436893203883502</v>
      </c>
      <c r="S918" s="158">
        <v>18</v>
      </c>
      <c r="T918" s="158">
        <v>564</v>
      </c>
      <c r="U918" s="158">
        <v>3.5249999999999999</v>
      </c>
      <c r="V918" s="158">
        <v>4.9967914233337662</v>
      </c>
      <c r="W918" s="158">
        <v>0.5436893203883495</v>
      </c>
      <c r="X918" s="158">
        <v>1.1480582524271845</v>
      </c>
      <c r="Y918" s="159">
        <v>22</v>
      </c>
      <c r="Z918" s="159">
        <v>90</v>
      </c>
      <c r="AA918" s="159">
        <v>48</v>
      </c>
      <c r="AB918" s="159">
        <v>84</v>
      </c>
      <c r="AC918" s="159">
        <v>76</v>
      </c>
      <c r="AD918" s="157">
        <v>20.6</v>
      </c>
    </row>
    <row r="919" spans="1:30" s="154" customFormat="1" ht="11.35">
      <c r="A919" s="152">
        <v>906</v>
      </c>
      <c r="B919" s="152">
        <v>9</v>
      </c>
      <c r="C919" s="152">
        <v>120</v>
      </c>
      <c r="D919" s="153">
        <v>0.75</v>
      </c>
      <c r="E919" s="153">
        <v>2.1279807063957259</v>
      </c>
      <c r="F919" s="155">
        <v>803.14200000000017</v>
      </c>
      <c r="G919" s="155">
        <v>3182.8220000000006</v>
      </c>
      <c r="H919" s="155">
        <v>19.892637500000003</v>
      </c>
      <c r="I919" s="155">
        <v>92.71030499352635</v>
      </c>
      <c r="J919" s="155">
        <v>1600</v>
      </c>
      <c r="K919" s="155">
        <v>207750</v>
      </c>
      <c r="L919" s="155">
        <v>1298.4375</v>
      </c>
      <c r="M919" s="155">
        <v>272.85019474719991</v>
      </c>
      <c r="N919" s="156">
        <v>18</v>
      </c>
      <c r="O919" s="156">
        <v>435</v>
      </c>
      <c r="P919" s="156">
        <v>2.71875</v>
      </c>
      <c r="Q919" s="156">
        <v>4.3323732003567992</v>
      </c>
      <c r="R919" s="158">
        <v>0.62820512820512819</v>
      </c>
      <c r="S919" s="158">
        <v>18</v>
      </c>
      <c r="T919" s="158">
        <v>477</v>
      </c>
      <c r="U919" s="158">
        <v>2.9812500000000002</v>
      </c>
      <c r="V919" s="158">
        <v>4.5453298653569316</v>
      </c>
      <c r="W919" s="158">
        <v>0.59230769230769231</v>
      </c>
      <c r="X919" s="158">
        <v>1.2205128205128206</v>
      </c>
      <c r="Y919" s="159">
        <v>27</v>
      </c>
      <c r="Z919" s="159">
        <v>70</v>
      </c>
      <c r="AA919" s="159">
        <v>63</v>
      </c>
      <c r="AB919" s="159">
        <v>85</v>
      </c>
      <c r="AC919" s="159">
        <v>75</v>
      </c>
      <c r="AD919" s="157">
        <v>19.5</v>
      </c>
    </row>
    <row r="920" spans="1:30" s="154" customFormat="1" ht="11.35">
      <c r="A920" s="152">
        <v>907</v>
      </c>
      <c r="B920" s="152">
        <v>6</v>
      </c>
      <c r="C920" s="152">
        <v>21</v>
      </c>
      <c r="D920" s="153">
        <v>0.13125000000000001</v>
      </c>
      <c r="E920" s="153">
        <v>0.70149772387640263</v>
      </c>
      <c r="F920" s="155">
        <v>267.71400000000006</v>
      </c>
      <c r="G920" s="155">
        <v>661.84850000000006</v>
      </c>
      <c r="H920" s="155">
        <v>4.1365531250000007</v>
      </c>
      <c r="I920" s="155">
        <v>30.408227733959897</v>
      </c>
      <c r="J920" s="155">
        <v>1600</v>
      </c>
      <c r="K920" s="155">
        <v>202950</v>
      </c>
      <c r="L920" s="155">
        <v>1268.4375</v>
      </c>
      <c r="M920" s="155">
        <v>283.93140033173438</v>
      </c>
      <c r="N920" s="156">
        <v>18</v>
      </c>
      <c r="O920" s="156">
        <v>534</v>
      </c>
      <c r="P920" s="156">
        <v>3.3374999999999999</v>
      </c>
      <c r="Q920" s="156">
        <v>4.7103358851512276</v>
      </c>
      <c r="R920" s="158">
        <v>0.57517899761336511</v>
      </c>
      <c r="S920" s="158">
        <v>18</v>
      </c>
      <c r="T920" s="158">
        <v>594</v>
      </c>
      <c r="U920" s="158">
        <v>3.7124999999999999</v>
      </c>
      <c r="V920" s="158">
        <v>4.8465607334888752</v>
      </c>
      <c r="W920" s="158">
        <v>0.52744630071599041</v>
      </c>
      <c r="X920" s="158">
        <v>1.1026252983293556</v>
      </c>
      <c r="Y920" s="159">
        <v>35</v>
      </c>
      <c r="Z920" s="159">
        <v>67</v>
      </c>
      <c r="AA920" s="159">
        <v>58</v>
      </c>
      <c r="AB920" s="159">
        <v>71</v>
      </c>
      <c r="AC920" s="159">
        <v>89</v>
      </c>
      <c r="AD920" s="157">
        <v>20.95</v>
      </c>
    </row>
    <row r="921" spans="1:30" s="154" customFormat="1" ht="11.35">
      <c r="A921" s="152">
        <v>908</v>
      </c>
      <c r="B921" s="152">
        <v>12</v>
      </c>
      <c r="C921" s="152">
        <v>147</v>
      </c>
      <c r="D921" s="153">
        <v>0.91874999999999996</v>
      </c>
      <c r="E921" s="153">
        <v>2.6061655850317287</v>
      </c>
      <c r="F921" s="155">
        <v>1070.8560000000002</v>
      </c>
      <c r="G921" s="155">
        <v>3328.5774000000015</v>
      </c>
      <c r="H921" s="155">
        <v>20.803608750000009</v>
      </c>
      <c r="I921" s="155">
        <v>105.43724569758309</v>
      </c>
      <c r="J921" s="155">
        <v>1600</v>
      </c>
      <c r="K921" s="155">
        <v>201450</v>
      </c>
      <c r="L921" s="155">
        <v>1259.0625</v>
      </c>
      <c r="M921" s="155">
        <v>261.03759307808519</v>
      </c>
      <c r="N921" s="156">
        <v>18</v>
      </c>
      <c r="O921" s="156">
        <v>453</v>
      </c>
      <c r="P921" s="156">
        <v>2.8312499999999998</v>
      </c>
      <c r="Q921" s="156">
        <v>4.3901288286422151</v>
      </c>
      <c r="R921" s="158">
        <v>0.60981912144702843</v>
      </c>
      <c r="S921" s="158">
        <v>18</v>
      </c>
      <c r="T921" s="158">
        <v>453</v>
      </c>
      <c r="U921" s="158">
        <v>2.8312499999999998</v>
      </c>
      <c r="V921" s="158">
        <v>4.1515654015104797</v>
      </c>
      <c r="W921" s="158">
        <v>0.60981912144702843</v>
      </c>
      <c r="X921" s="158">
        <v>1.2196382428940569</v>
      </c>
      <c r="Y921" s="159">
        <v>29</v>
      </c>
      <c r="Z921" s="159">
        <v>82</v>
      </c>
      <c r="AA921" s="159">
        <v>49</v>
      </c>
      <c r="AB921" s="159">
        <v>80</v>
      </c>
      <c r="AC921" s="159">
        <v>80</v>
      </c>
      <c r="AD921" s="157">
        <v>19.350000000000001</v>
      </c>
    </row>
    <row r="922" spans="1:30" s="154" customFormat="1" ht="11.35">
      <c r="A922" s="152">
        <v>909</v>
      </c>
      <c r="B922" s="152">
        <v>9</v>
      </c>
      <c r="C922" s="152">
        <v>54</v>
      </c>
      <c r="D922" s="153">
        <v>0.33750000000000002</v>
      </c>
      <c r="E922" s="153">
        <v>1.3025736498208256</v>
      </c>
      <c r="F922" s="155">
        <v>267.71400000000006</v>
      </c>
      <c r="G922" s="155">
        <v>1375.7525000000005</v>
      </c>
      <c r="H922" s="155">
        <v>8.5984531250000025</v>
      </c>
      <c r="I922" s="155">
        <v>41.255280007480117</v>
      </c>
      <c r="J922" s="155">
        <v>1600</v>
      </c>
      <c r="K922" s="155">
        <v>203900</v>
      </c>
      <c r="L922" s="155">
        <v>1274.375</v>
      </c>
      <c r="M922" s="155">
        <v>271.84366460784292</v>
      </c>
      <c r="N922" s="156">
        <v>15</v>
      </c>
      <c r="O922" s="156">
        <v>489</v>
      </c>
      <c r="P922" s="156">
        <v>3.0562499999999999</v>
      </c>
      <c r="Q922" s="156">
        <v>4.4442696834089537</v>
      </c>
      <c r="R922" s="158">
        <v>0.6034063260340633</v>
      </c>
      <c r="S922" s="158">
        <v>18</v>
      </c>
      <c r="T922" s="158">
        <v>597</v>
      </c>
      <c r="U922" s="158">
        <v>3.7312500000000002</v>
      </c>
      <c r="V922" s="158">
        <v>5.2745048055145638</v>
      </c>
      <c r="W922" s="158">
        <v>0.51581508515815089</v>
      </c>
      <c r="X922" s="158">
        <v>1.1192214111922141</v>
      </c>
      <c r="Y922" s="159">
        <v>30</v>
      </c>
      <c r="Z922" s="159">
        <v>74</v>
      </c>
      <c r="AA922" s="159">
        <v>56</v>
      </c>
      <c r="AB922" s="159">
        <v>82</v>
      </c>
      <c r="AC922" s="159">
        <v>78</v>
      </c>
      <c r="AD922" s="157">
        <v>20.55</v>
      </c>
    </row>
    <row r="923" spans="1:30" s="154" customFormat="1" ht="11.35">
      <c r="A923" s="152">
        <v>910</v>
      </c>
      <c r="B923" s="152">
        <v>12</v>
      </c>
      <c r="C923" s="152">
        <v>72</v>
      </c>
      <c r="D923" s="153">
        <v>0.45</v>
      </c>
      <c r="E923" s="153">
        <v>1.7547778443492121</v>
      </c>
      <c r="F923" s="155">
        <v>535.42800000000011</v>
      </c>
      <c r="G923" s="155">
        <v>1020.2878000000001</v>
      </c>
      <c r="H923" s="155">
        <v>6.3767987500000007</v>
      </c>
      <c r="I923" s="155">
        <v>44.658390606014571</v>
      </c>
      <c r="J923" s="155">
        <v>1600</v>
      </c>
      <c r="K923" s="155">
        <v>198700</v>
      </c>
      <c r="L923" s="155">
        <v>1241.875</v>
      </c>
      <c r="M923" s="155">
        <v>278.97428365961662</v>
      </c>
      <c r="N923" s="156">
        <v>18</v>
      </c>
      <c r="O923" s="156">
        <v>534</v>
      </c>
      <c r="P923" s="156">
        <v>3.3374999999999999</v>
      </c>
      <c r="Q923" s="156">
        <v>5.1467612090902595</v>
      </c>
      <c r="R923" s="158">
        <v>0.5626535626535627</v>
      </c>
      <c r="S923" s="158">
        <v>18</v>
      </c>
      <c r="T923" s="158">
        <v>567</v>
      </c>
      <c r="U923" s="158">
        <v>3.5437500000000002</v>
      </c>
      <c r="V923" s="158">
        <v>5.0455122035553952</v>
      </c>
      <c r="W923" s="158">
        <v>0.53562653562653573</v>
      </c>
      <c r="X923" s="158">
        <v>1.0982800982800984</v>
      </c>
      <c r="Y923" s="159">
        <v>38</v>
      </c>
      <c r="Z923" s="159">
        <v>72</v>
      </c>
      <c r="AA923" s="159">
        <v>50</v>
      </c>
      <c r="AB923" s="159">
        <v>84</v>
      </c>
      <c r="AC923" s="159">
        <v>76</v>
      </c>
      <c r="AD923" s="157">
        <v>20.350000000000001</v>
      </c>
    </row>
    <row r="924" spans="1:30" s="154" customFormat="1" ht="11.35">
      <c r="A924" s="152">
        <v>911</v>
      </c>
      <c r="B924" s="152">
        <v>6</v>
      </c>
      <c r="C924" s="152">
        <v>27</v>
      </c>
      <c r="D924" s="153">
        <v>0.16875000000000001</v>
      </c>
      <c r="E924" s="153">
        <v>0.84094791528751356</v>
      </c>
      <c r="F924" s="155">
        <v>267.71400000000006</v>
      </c>
      <c r="G924" s="155">
        <v>527.99150000000009</v>
      </c>
      <c r="H924" s="155">
        <v>3.2999468750000007</v>
      </c>
      <c r="I924" s="155">
        <v>23.826405907230136</v>
      </c>
      <c r="J924" s="155">
        <v>1600</v>
      </c>
      <c r="K924" s="155">
        <v>201250</v>
      </c>
      <c r="L924" s="155">
        <v>1257.8125</v>
      </c>
      <c r="M924" s="155">
        <v>272.74212455987424</v>
      </c>
      <c r="N924" s="156">
        <v>18</v>
      </c>
      <c r="O924" s="156">
        <v>564</v>
      </c>
      <c r="P924" s="156">
        <v>3.5249999999999999</v>
      </c>
      <c r="Q924" s="156">
        <v>4.9626909924749949</v>
      </c>
      <c r="R924" s="158">
        <v>0.54698795180722892</v>
      </c>
      <c r="S924" s="158">
        <v>18</v>
      </c>
      <c r="T924" s="158">
        <v>555</v>
      </c>
      <c r="U924" s="158">
        <v>3.46875</v>
      </c>
      <c r="V924" s="158">
        <v>4.6566674657733991</v>
      </c>
      <c r="W924" s="158">
        <v>0.55421686746987953</v>
      </c>
      <c r="X924" s="158">
        <v>1.1012048192771084</v>
      </c>
      <c r="Y924" s="159">
        <v>33</v>
      </c>
      <c r="Z924" s="159">
        <v>75</v>
      </c>
      <c r="AA924" s="159">
        <v>52</v>
      </c>
      <c r="AB924" s="159">
        <v>87</v>
      </c>
      <c r="AC924" s="159">
        <v>73</v>
      </c>
      <c r="AD924" s="157">
        <v>20.75</v>
      </c>
    </row>
    <row r="925" spans="1:30" s="154" customFormat="1" ht="11.35">
      <c r="A925" s="152">
        <v>912</v>
      </c>
      <c r="B925" s="152">
        <v>6</v>
      </c>
      <c r="C925" s="152">
        <v>45</v>
      </c>
      <c r="D925" s="153">
        <v>0.28125</v>
      </c>
      <c r="E925" s="153">
        <v>1.0531287616807572</v>
      </c>
      <c r="F925" s="155">
        <v>535.42800000000011</v>
      </c>
      <c r="G925" s="155">
        <v>1548.2793000000001</v>
      </c>
      <c r="H925" s="155">
        <v>9.6767456250000006</v>
      </c>
      <c r="I925" s="155">
        <v>52.907104879053115</v>
      </c>
      <c r="J925" s="155">
        <v>1600</v>
      </c>
      <c r="K925" s="155">
        <v>203200</v>
      </c>
      <c r="L925" s="155">
        <v>1270</v>
      </c>
      <c r="M925" s="155">
        <v>275.81782338730977</v>
      </c>
      <c r="N925" s="156">
        <v>15</v>
      </c>
      <c r="O925" s="156">
        <v>501</v>
      </c>
      <c r="P925" s="156">
        <v>3.1312500000000001</v>
      </c>
      <c r="Q925" s="156">
        <v>4.5184762208614719</v>
      </c>
      <c r="R925" s="158">
        <v>0.59952038369304561</v>
      </c>
      <c r="S925" s="158">
        <v>21</v>
      </c>
      <c r="T925" s="158">
        <v>594</v>
      </c>
      <c r="U925" s="158">
        <v>3.7124999999999999</v>
      </c>
      <c r="V925" s="158">
        <v>5.2609723615201824</v>
      </c>
      <c r="W925" s="158">
        <v>0.52517985611510798</v>
      </c>
      <c r="X925" s="158">
        <v>1.1247002398081536</v>
      </c>
      <c r="Y925" s="159">
        <v>32</v>
      </c>
      <c r="Z925" s="159">
        <v>72</v>
      </c>
      <c r="AA925" s="159">
        <v>56</v>
      </c>
      <c r="AB925" s="159">
        <v>79</v>
      </c>
      <c r="AC925" s="159">
        <v>81</v>
      </c>
      <c r="AD925" s="157">
        <v>20.85</v>
      </c>
    </row>
    <row r="926" spans="1:30" s="154" customFormat="1" ht="11.35">
      <c r="A926" s="152">
        <v>913</v>
      </c>
      <c r="B926" s="152">
        <v>3</v>
      </c>
      <c r="C926" s="152">
        <v>12</v>
      </c>
      <c r="D926" s="153">
        <v>7.4999999999999997E-2</v>
      </c>
      <c r="E926" s="153">
        <v>0.46984541817616149</v>
      </c>
      <c r="F926" s="155">
        <v>23.796800000000005</v>
      </c>
      <c r="G926" s="155">
        <v>47.593600000000009</v>
      </c>
      <c r="H926" s="155">
        <v>0.29746000000000006</v>
      </c>
      <c r="I926" s="155">
        <v>2.2116909913645308</v>
      </c>
      <c r="J926" s="155">
        <v>1600</v>
      </c>
      <c r="K926" s="155">
        <v>197200</v>
      </c>
      <c r="L926" s="155">
        <v>1232.5</v>
      </c>
      <c r="M926" s="155">
        <v>279.3861195077252</v>
      </c>
      <c r="N926" s="156">
        <v>18</v>
      </c>
      <c r="O926" s="156">
        <v>567</v>
      </c>
      <c r="P926" s="156">
        <v>3.5437500000000002</v>
      </c>
      <c r="Q926" s="156">
        <v>4.8974988803489143</v>
      </c>
      <c r="R926" s="158">
        <v>0.56451612903225812</v>
      </c>
      <c r="S926" s="158">
        <v>18</v>
      </c>
      <c r="T926" s="158">
        <v>636</v>
      </c>
      <c r="U926" s="158">
        <v>3.9750000000000001</v>
      </c>
      <c r="V926" s="158">
        <v>4.9398265953829625</v>
      </c>
      <c r="W926" s="158">
        <v>0.51152073732718895</v>
      </c>
      <c r="X926" s="158">
        <v>1.0760368663594471</v>
      </c>
      <c r="Y926" s="159">
        <v>40</v>
      </c>
      <c r="Z926" s="159">
        <v>72</v>
      </c>
      <c r="AA926" s="159">
        <v>48</v>
      </c>
      <c r="AB926" s="159">
        <v>74</v>
      </c>
      <c r="AC926" s="159">
        <v>86</v>
      </c>
      <c r="AD926" s="157">
        <v>21.7</v>
      </c>
    </row>
    <row r="927" spans="1:30" s="154" customFormat="1" ht="11.35">
      <c r="A927" s="152">
        <v>914</v>
      </c>
      <c r="B927" s="152">
        <v>6</v>
      </c>
      <c r="C927" s="152">
        <v>42</v>
      </c>
      <c r="D927" s="153">
        <v>0.26250000000000001</v>
      </c>
      <c r="E927" s="153">
        <v>1.0844092383534987</v>
      </c>
      <c r="F927" s="155">
        <v>267.71400000000006</v>
      </c>
      <c r="G927" s="155">
        <v>890.89270000000022</v>
      </c>
      <c r="H927" s="155">
        <v>5.5680793750000017</v>
      </c>
      <c r="I927" s="155">
        <v>32.465020499872161</v>
      </c>
      <c r="J927" s="155">
        <v>1600</v>
      </c>
      <c r="K927" s="155">
        <v>199550</v>
      </c>
      <c r="L927" s="155">
        <v>1247.1875</v>
      </c>
      <c r="M927" s="155">
        <v>284.85055526798254</v>
      </c>
      <c r="N927" s="156">
        <v>15</v>
      </c>
      <c r="O927" s="156">
        <v>462</v>
      </c>
      <c r="P927" s="156">
        <v>2.8875000000000002</v>
      </c>
      <c r="Q927" s="156">
        <v>4.3204756027504967</v>
      </c>
      <c r="R927" s="158">
        <v>0.61111111111111116</v>
      </c>
      <c r="S927" s="158">
        <v>21</v>
      </c>
      <c r="T927" s="158">
        <v>528</v>
      </c>
      <c r="U927" s="158">
        <v>3.3</v>
      </c>
      <c r="V927" s="158">
        <v>4.6888064217215621</v>
      </c>
      <c r="W927" s="158">
        <v>0.55555555555555558</v>
      </c>
      <c r="X927" s="158">
        <v>1.1666666666666667</v>
      </c>
      <c r="Y927" s="159">
        <v>39</v>
      </c>
      <c r="Z927" s="159">
        <v>68</v>
      </c>
      <c r="AA927" s="159">
        <v>53</v>
      </c>
      <c r="AB927" s="159">
        <v>89</v>
      </c>
      <c r="AC927" s="159">
        <v>71</v>
      </c>
      <c r="AD927" s="157">
        <v>19.8</v>
      </c>
    </row>
    <row r="928" spans="1:30" s="154" customFormat="1" ht="11.35">
      <c r="A928" s="152">
        <v>915</v>
      </c>
      <c r="B928" s="152">
        <v>9</v>
      </c>
      <c r="C928" s="152">
        <v>24</v>
      </c>
      <c r="D928" s="153">
        <v>0.15</v>
      </c>
      <c r="E928" s="153">
        <v>0.93969083635232298</v>
      </c>
      <c r="F928" s="155">
        <v>44.619000000000007</v>
      </c>
      <c r="G928" s="155">
        <v>129.39510000000001</v>
      </c>
      <c r="H928" s="155">
        <v>0.80871937500000013</v>
      </c>
      <c r="I928" s="155">
        <v>5.5495629904949553</v>
      </c>
      <c r="J928" s="155">
        <v>1600</v>
      </c>
      <c r="K928" s="155">
        <v>206400</v>
      </c>
      <c r="L928" s="155">
        <v>1290</v>
      </c>
      <c r="M928" s="155">
        <v>284.43920330601139</v>
      </c>
      <c r="N928" s="156">
        <v>15</v>
      </c>
      <c r="O928" s="156">
        <v>396</v>
      </c>
      <c r="P928" s="156">
        <v>2.4750000000000001</v>
      </c>
      <c r="Q928" s="156">
        <v>3.6942076026288446</v>
      </c>
      <c r="R928" s="158">
        <v>0.66582278481012658</v>
      </c>
      <c r="S928" s="158">
        <v>18</v>
      </c>
      <c r="T928" s="158">
        <v>531</v>
      </c>
      <c r="U928" s="158">
        <v>3.3187500000000001</v>
      </c>
      <c r="V928" s="158">
        <v>4.5961042773529286</v>
      </c>
      <c r="W928" s="158">
        <v>0.55189873417721524</v>
      </c>
      <c r="X928" s="158">
        <v>1.2177215189873418</v>
      </c>
      <c r="Y928" s="159">
        <v>32</v>
      </c>
      <c r="Z928" s="159">
        <v>64</v>
      </c>
      <c r="AA928" s="159">
        <v>64</v>
      </c>
      <c r="AB928" s="159">
        <v>77</v>
      </c>
      <c r="AC928" s="159">
        <v>83</v>
      </c>
      <c r="AD928" s="157">
        <v>19.75</v>
      </c>
    </row>
    <row r="929" spans="1:30" s="154" customFormat="1" ht="11.35">
      <c r="A929" s="152">
        <v>916</v>
      </c>
      <c r="B929" s="152">
        <v>6</v>
      </c>
      <c r="C929" s="152">
        <v>78</v>
      </c>
      <c r="D929" s="153">
        <v>0.48749999999999999</v>
      </c>
      <c r="E929" s="153">
        <v>1.4230249470757708</v>
      </c>
      <c r="F929" s="155">
        <v>535.42800000000011</v>
      </c>
      <c r="G929" s="155">
        <v>2059.9105000000009</v>
      </c>
      <c r="H929" s="155">
        <v>12.874440625000005</v>
      </c>
      <c r="I929" s="155">
        <v>55.288512233813918</v>
      </c>
      <c r="J929" s="155">
        <v>1600</v>
      </c>
      <c r="K929" s="155">
        <v>204750</v>
      </c>
      <c r="L929" s="155">
        <v>1279.6875</v>
      </c>
      <c r="M929" s="155">
        <v>277.24480446669077</v>
      </c>
      <c r="N929" s="156">
        <v>18</v>
      </c>
      <c r="O929" s="156">
        <v>453</v>
      </c>
      <c r="P929" s="156">
        <v>2.8312499999999998</v>
      </c>
      <c r="Q929" s="156">
        <v>4.3642658074108924</v>
      </c>
      <c r="R929" s="158">
        <v>0.61282051282051275</v>
      </c>
      <c r="S929" s="158">
        <v>18</v>
      </c>
      <c r="T929" s="158">
        <v>498</v>
      </c>
      <c r="U929" s="158">
        <v>3.1124999999999998</v>
      </c>
      <c r="V929" s="158">
        <v>4.4875614254481029</v>
      </c>
      <c r="W929" s="158">
        <v>0.57435897435897432</v>
      </c>
      <c r="X929" s="158">
        <v>1.187179487179487</v>
      </c>
      <c r="Y929" s="159">
        <v>31</v>
      </c>
      <c r="Z929" s="159">
        <v>70</v>
      </c>
      <c r="AA929" s="159">
        <v>59</v>
      </c>
      <c r="AB929" s="159">
        <v>80</v>
      </c>
      <c r="AC929" s="159">
        <v>80</v>
      </c>
      <c r="AD929" s="157">
        <v>19.5</v>
      </c>
    </row>
    <row r="930" spans="1:30" s="154" customFormat="1" ht="11.35">
      <c r="A930" s="152">
        <v>917</v>
      </c>
      <c r="B930" s="152">
        <v>9</v>
      </c>
      <c r="C930" s="152">
        <v>57</v>
      </c>
      <c r="D930" s="153">
        <v>0.35625000000000001</v>
      </c>
      <c r="E930" s="153">
        <v>1.2755409507268405</v>
      </c>
      <c r="F930" s="155">
        <v>535.42800000000011</v>
      </c>
      <c r="G930" s="155">
        <v>1131.8353</v>
      </c>
      <c r="H930" s="155">
        <v>7.0739706249999994</v>
      </c>
      <c r="I930" s="155">
        <v>47.823897869044039</v>
      </c>
      <c r="J930" s="155">
        <v>1600</v>
      </c>
      <c r="K930" s="155">
        <v>197850</v>
      </c>
      <c r="L930" s="155">
        <v>1236.5625</v>
      </c>
      <c r="M930" s="155">
        <v>272.86748200518332</v>
      </c>
      <c r="N930" s="156">
        <v>18</v>
      </c>
      <c r="O930" s="156">
        <v>513</v>
      </c>
      <c r="P930" s="156">
        <v>3.2062499999999998</v>
      </c>
      <c r="Q930" s="156">
        <v>4.5655214213774755</v>
      </c>
      <c r="R930" s="158">
        <v>0.57673267326732669</v>
      </c>
      <c r="S930" s="158">
        <v>15</v>
      </c>
      <c r="T930" s="158">
        <v>540</v>
      </c>
      <c r="U930" s="158">
        <v>3.375</v>
      </c>
      <c r="V930" s="158">
        <v>4.7074809992702642</v>
      </c>
      <c r="W930" s="158">
        <v>0.55445544554455439</v>
      </c>
      <c r="X930" s="158">
        <v>1.1311881188118811</v>
      </c>
      <c r="Y930" s="159">
        <v>37</v>
      </c>
      <c r="Z930" s="159">
        <v>76</v>
      </c>
      <c r="AA930" s="159">
        <v>47</v>
      </c>
      <c r="AB930" s="159">
        <v>85</v>
      </c>
      <c r="AC930" s="159">
        <v>75</v>
      </c>
      <c r="AD930" s="157">
        <v>20.2</v>
      </c>
    </row>
    <row r="931" spans="1:30" s="154" customFormat="1" ht="11.35">
      <c r="A931" s="152">
        <v>918</v>
      </c>
      <c r="B931" s="152">
        <v>6</v>
      </c>
      <c r="C931" s="152">
        <v>57</v>
      </c>
      <c r="D931" s="153">
        <v>0.35625000000000001</v>
      </c>
      <c r="E931" s="153">
        <v>1.2755409507268405</v>
      </c>
      <c r="F931" s="155">
        <v>130.88240000000002</v>
      </c>
      <c r="G931" s="155">
        <v>648.46280000000013</v>
      </c>
      <c r="H931" s="155">
        <v>4.0528925000000005</v>
      </c>
      <c r="I931" s="155">
        <v>16.97664701534779</v>
      </c>
      <c r="J931" s="155">
        <v>1600</v>
      </c>
      <c r="K931" s="155">
        <v>204000</v>
      </c>
      <c r="L931" s="155">
        <v>1275</v>
      </c>
      <c r="M931" s="155">
        <v>278.1339435704275</v>
      </c>
      <c r="N931" s="156">
        <v>18</v>
      </c>
      <c r="O931" s="156">
        <v>543</v>
      </c>
      <c r="P931" s="156">
        <v>3.3937499999999998</v>
      </c>
      <c r="Q931" s="156">
        <v>4.7597590909386982</v>
      </c>
      <c r="R931" s="158">
        <v>0.57411764705882351</v>
      </c>
      <c r="S931" s="158">
        <v>18</v>
      </c>
      <c r="T931" s="158">
        <v>576</v>
      </c>
      <c r="U931" s="158">
        <v>3.6</v>
      </c>
      <c r="V931" s="158">
        <v>4.9769278998951467</v>
      </c>
      <c r="W931" s="158">
        <v>0.54823529411764704</v>
      </c>
      <c r="X931" s="158">
        <v>1.1223529411764706</v>
      </c>
      <c r="Y931" s="159">
        <v>32</v>
      </c>
      <c r="Z931" s="159">
        <v>70</v>
      </c>
      <c r="AA931" s="159">
        <v>58</v>
      </c>
      <c r="AB931" s="159">
        <v>85</v>
      </c>
      <c r="AC931" s="159">
        <v>75</v>
      </c>
      <c r="AD931" s="157">
        <v>21.25</v>
      </c>
    </row>
    <row r="932" spans="1:30" s="154" customFormat="1" ht="11.35">
      <c r="A932" s="152">
        <v>919</v>
      </c>
      <c r="B932" s="152">
        <v>12</v>
      </c>
      <c r="C932" s="152">
        <v>111</v>
      </c>
      <c r="D932" s="153">
        <v>0.69374999999999998</v>
      </c>
      <c r="E932" s="153">
        <v>2.0527535579828675</v>
      </c>
      <c r="F932" s="155">
        <v>535.42800000000011</v>
      </c>
      <c r="G932" s="155">
        <v>1994.4693000000002</v>
      </c>
      <c r="H932" s="155">
        <v>12.465433125000001</v>
      </c>
      <c r="I932" s="155">
        <v>53.249648944385953</v>
      </c>
      <c r="J932" s="155">
        <v>1600</v>
      </c>
      <c r="K932" s="155">
        <v>205700</v>
      </c>
      <c r="L932" s="155">
        <v>1285.625</v>
      </c>
      <c r="M932" s="155">
        <v>264.59815860015198</v>
      </c>
      <c r="N932" s="156">
        <v>18</v>
      </c>
      <c r="O932" s="156">
        <v>495</v>
      </c>
      <c r="P932" s="156">
        <v>3.09375</v>
      </c>
      <c r="Q932" s="156">
        <v>4.6429724742051199</v>
      </c>
      <c r="R932" s="158">
        <v>0.59359605911330049</v>
      </c>
      <c r="S932" s="158">
        <v>18</v>
      </c>
      <c r="T932" s="158">
        <v>534</v>
      </c>
      <c r="U932" s="158">
        <v>3.3374999999999999</v>
      </c>
      <c r="V932" s="158">
        <v>5.0017449785238632</v>
      </c>
      <c r="W932" s="158">
        <v>0.56157635467980294</v>
      </c>
      <c r="X932" s="158">
        <v>1.1551724137931034</v>
      </c>
      <c r="Y932" s="159">
        <v>26</v>
      </c>
      <c r="Z932" s="159">
        <v>77</v>
      </c>
      <c r="AA932" s="159">
        <v>57</v>
      </c>
      <c r="AB932" s="159">
        <v>87</v>
      </c>
      <c r="AC932" s="159">
        <v>73</v>
      </c>
      <c r="AD932" s="157">
        <v>20.3</v>
      </c>
    </row>
    <row r="933" spans="1:30" s="154" customFormat="1" ht="11.35">
      <c r="A933" s="152">
        <v>920</v>
      </c>
      <c r="B933" s="152">
        <v>9</v>
      </c>
      <c r="C933" s="152">
        <v>105</v>
      </c>
      <c r="D933" s="153">
        <v>0.65625</v>
      </c>
      <c r="E933" s="153">
        <v>1.7376586394254228</v>
      </c>
      <c r="F933" s="155">
        <v>803.14200000000017</v>
      </c>
      <c r="G933" s="155">
        <v>3054.9142000000002</v>
      </c>
      <c r="H933" s="155">
        <v>19.09321375</v>
      </c>
      <c r="I933" s="155">
        <v>85.337845245410449</v>
      </c>
      <c r="J933" s="155">
        <v>1600</v>
      </c>
      <c r="K933" s="155">
        <v>202750</v>
      </c>
      <c r="L933" s="155">
        <v>1267.1875</v>
      </c>
      <c r="M933" s="155">
        <v>271.44192627452128</v>
      </c>
      <c r="N933" s="156">
        <v>18</v>
      </c>
      <c r="O933" s="156">
        <v>366</v>
      </c>
      <c r="P933" s="156">
        <v>2.2875000000000001</v>
      </c>
      <c r="Q933" s="156">
        <v>4.0443881455293225</v>
      </c>
      <c r="R933" s="158">
        <v>0.66847826086956519</v>
      </c>
      <c r="S933" s="158">
        <v>18</v>
      </c>
      <c r="T933" s="158">
        <v>423</v>
      </c>
      <c r="U933" s="158">
        <v>2.6437499999999998</v>
      </c>
      <c r="V933" s="158">
        <v>4.1939562310453988</v>
      </c>
      <c r="W933" s="158">
        <v>0.61684782608695643</v>
      </c>
      <c r="X933" s="158">
        <v>1.2853260869565215</v>
      </c>
      <c r="Y933" s="159">
        <v>31</v>
      </c>
      <c r="Z933" s="159">
        <v>75</v>
      </c>
      <c r="AA933" s="159">
        <v>54</v>
      </c>
      <c r="AB933" s="159">
        <v>74</v>
      </c>
      <c r="AC933" s="159">
        <v>86</v>
      </c>
      <c r="AD933" s="157">
        <v>18.399999999999999</v>
      </c>
    </row>
    <row r="934" spans="1:30" s="154" customFormat="1" ht="11.35">
      <c r="A934" s="152">
        <v>921</v>
      </c>
      <c r="B934" s="152">
        <v>3</v>
      </c>
      <c r="C934" s="152">
        <v>21</v>
      </c>
      <c r="D934" s="153">
        <v>0.13125000000000001</v>
      </c>
      <c r="E934" s="153">
        <v>0.61554163907404535</v>
      </c>
      <c r="F934" s="155">
        <v>267.71400000000006</v>
      </c>
      <c r="G934" s="155">
        <v>535.42800000000011</v>
      </c>
      <c r="H934" s="155">
        <v>3.3464250000000009</v>
      </c>
      <c r="I934" s="155">
        <v>22.805063316019822</v>
      </c>
      <c r="J934" s="155">
        <v>1600</v>
      </c>
      <c r="K934" s="155">
        <v>204850</v>
      </c>
      <c r="L934" s="155">
        <v>1280.3125</v>
      </c>
      <c r="M934" s="155">
        <v>283.40344350845993</v>
      </c>
      <c r="N934" s="156">
        <v>15</v>
      </c>
      <c r="O934" s="156">
        <v>510</v>
      </c>
      <c r="P934" s="156">
        <v>3.1875</v>
      </c>
      <c r="Q934" s="156">
        <v>4.2915559917340795</v>
      </c>
      <c r="R934" s="158">
        <v>0.58333333333333326</v>
      </c>
      <c r="S934" s="158">
        <v>18</v>
      </c>
      <c r="T934" s="158">
        <v>525</v>
      </c>
      <c r="U934" s="158">
        <v>3.28125</v>
      </c>
      <c r="V934" s="158">
        <v>4.4990171882731635</v>
      </c>
      <c r="W934" s="158">
        <v>0.57107843137254899</v>
      </c>
      <c r="X934" s="158">
        <v>1.1544117647058822</v>
      </c>
      <c r="Y934" s="159">
        <v>33</v>
      </c>
      <c r="Z934" s="159">
        <v>66</v>
      </c>
      <c r="AA934" s="159">
        <v>61</v>
      </c>
      <c r="AB934" s="159">
        <v>71</v>
      </c>
      <c r="AC934" s="159">
        <v>89</v>
      </c>
      <c r="AD934" s="157">
        <v>20.399999999999999</v>
      </c>
    </row>
    <row r="935" spans="1:30" s="154" customFormat="1" ht="11.35">
      <c r="A935" s="152">
        <v>922</v>
      </c>
      <c r="B935" s="152">
        <v>9</v>
      </c>
      <c r="C935" s="152">
        <v>75</v>
      </c>
      <c r="D935" s="153">
        <v>0.46875</v>
      </c>
      <c r="E935" s="153">
        <v>1.4875663930006304</v>
      </c>
      <c r="F935" s="155">
        <v>535.42800000000011</v>
      </c>
      <c r="G935" s="155">
        <v>1969.1852000000001</v>
      </c>
      <c r="H935" s="155">
        <v>12.3074075</v>
      </c>
      <c r="I935" s="155">
        <v>57.291187743594286</v>
      </c>
      <c r="J935" s="155">
        <v>1600</v>
      </c>
      <c r="K935" s="155">
        <v>204450</v>
      </c>
      <c r="L935" s="155">
        <v>1277.8125</v>
      </c>
      <c r="M935" s="155">
        <v>282.32786122948454</v>
      </c>
      <c r="N935" s="156">
        <v>15</v>
      </c>
      <c r="O935" s="156">
        <v>390</v>
      </c>
      <c r="P935" s="156">
        <v>2.4375</v>
      </c>
      <c r="Q935" s="156">
        <v>3.8094346631528135</v>
      </c>
      <c r="R935" s="158">
        <v>0.65333333333333332</v>
      </c>
      <c r="S935" s="158">
        <v>15</v>
      </c>
      <c r="T935" s="158">
        <v>450</v>
      </c>
      <c r="U935" s="158">
        <v>2.8125</v>
      </c>
      <c r="V935" s="158">
        <v>4.157568683556601</v>
      </c>
      <c r="W935" s="158">
        <v>0.6</v>
      </c>
      <c r="X935" s="158">
        <v>1.2533333333333334</v>
      </c>
      <c r="Y935" s="159">
        <v>33</v>
      </c>
      <c r="Z935" s="159">
        <v>67</v>
      </c>
      <c r="AA935" s="159">
        <v>60</v>
      </c>
      <c r="AB935" s="159">
        <v>70</v>
      </c>
      <c r="AC935" s="159">
        <v>90</v>
      </c>
      <c r="AD935" s="157">
        <v>18.75</v>
      </c>
    </row>
    <row r="936" spans="1:30" s="154" customFormat="1" ht="11.35">
      <c r="A936" s="152">
        <v>923</v>
      </c>
      <c r="B936" s="152">
        <v>9</v>
      </c>
      <c r="C936" s="152">
        <v>81</v>
      </c>
      <c r="D936" s="153">
        <v>0.50624999999999998</v>
      </c>
      <c r="E936" s="153">
        <v>1.6559284575741107</v>
      </c>
      <c r="F936" s="155">
        <v>535.42800000000011</v>
      </c>
      <c r="G936" s="155">
        <v>1299.9002</v>
      </c>
      <c r="H936" s="155">
        <v>8.124376250000001</v>
      </c>
      <c r="I936" s="155">
        <v>48.28052014341737</v>
      </c>
      <c r="J936" s="155">
        <v>1600</v>
      </c>
      <c r="K936" s="155">
        <v>203900</v>
      </c>
      <c r="L936" s="155">
        <v>1274.375</v>
      </c>
      <c r="M936" s="155">
        <v>271.84366460784292</v>
      </c>
      <c r="N936" s="156">
        <v>18</v>
      </c>
      <c r="O936" s="156">
        <v>492</v>
      </c>
      <c r="P936" s="156">
        <v>3.0750000000000002</v>
      </c>
      <c r="Q936" s="156">
        <v>4.6372161460196848</v>
      </c>
      <c r="R936" s="158">
        <v>0.5879396984924623</v>
      </c>
      <c r="S936" s="158">
        <v>18</v>
      </c>
      <c r="T936" s="158">
        <v>489</v>
      </c>
      <c r="U936" s="158">
        <v>3.0562499999999999</v>
      </c>
      <c r="V936" s="158">
        <v>4.4823158813695141</v>
      </c>
      <c r="W936" s="158">
        <v>0.59045226130653261</v>
      </c>
      <c r="X936" s="158">
        <v>1.1783919597989949</v>
      </c>
      <c r="Y936" s="159">
        <v>30</v>
      </c>
      <c r="Z936" s="159">
        <v>74</v>
      </c>
      <c r="AA936" s="159">
        <v>56</v>
      </c>
      <c r="AB936" s="159">
        <v>87</v>
      </c>
      <c r="AC936" s="159">
        <v>73</v>
      </c>
      <c r="AD936" s="157">
        <v>19.899999999999999</v>
      </c>
    </row>
    <row r="937" spans="1:30" s="154" customFormat="1" ht="11.35">
      <c r="A937" s="152">
        <v>924</v>
      </c>
      <c r="B937" s="152">
        <v>6</v>
      </c>
      <c r="C937" s="152">
        <v>27</v>
      </c>
      <c r="D937" s="153">
        <v>0.16875000000000001</v>
      </c>
      <c r="E937" s="153">
        <v>0.96623417998228445</v>
      </c>
      <c r="F937" s="155">
        <v>267.71400000000006</v>
      </c>
      <c r="G937" s="155">
        <v>597.89460000000008</v>
      </c>
      <c r="H937" s="155">
        <v>3.7368412500000003</v>
      </c>
      <c r="I937" s="155">
        <v>25.442889125601656</v>
      </c>
      <c r="J937" s="155">
        <v>1600</v>
      </c>
      <c r="K937" s="155">
        <v>194450</v>
      </c>
      <c r="L937" s="155">
        <v>1215.3125</v>
      </c>
      <c r="M937" s="155">
        <v>271.32315406322698</v>
      </c>
      <c r="N937" s="156">
        <v>18</v>
      </c>
      <c r="O937" s="156">
        <v>591</v>
      </c>
      <c r="P937" s="156">
        <v>3.6937500000000001</v>
      </c>
      <c r="Q937" s="156">
        <v>5.1162546184445041</v>
      </c>
      <c r="R937" s="158">
        <v>0.54398148148148151</v>
      </c>
      <c r="S937" s="158">
        <v>18</v>
      </c>
      <c r="T937" s="158">
        <v>603</v>
      </c>
      <c r="U937" s="158">
        <v>3.7687499999999998</v>
      </c>
      <c r="V937" s="158">
        <v>5.0272488631532326</v>
      </c>
      <c r="W937" s="158">
        <v>0.53472222222222221</v>
      </c>
      <c r="X937" s="158">
        <v>1.0787037037037037</v>
      </c>
      <c r="Y937" s="159">
        <v>41</v>
      </c>
      <c r="Z937" s="159">
        <v>77</v>
      </c>
      <c r="AA937" s="159">
        <v>42</v>
      </c>
      <c r="AB937" s="159">
        <v>83</v>
      </c>
      <c r="AC937" s="159">
        <v>77</v>
      </c>
      <c r="AD937" s="157">
        <v>21.6</v>
      </c>
    </row>
    <row r="938" spans="1:30" s="154" customFormat="1" ht="11.35">
      <c r="A938" s="152">
        <v>925</v>
      </c>
      <c r="B938" s="152">
        <v>9</v>
      </c>
      <c r="C938" s="152">
        <v>81</v>
      </c>
      <c r="D938" s="153">
        <v>0.50624999999999998</v>
      </c>
      <c r="E938" s="153">
        <v>1.6213856757212215</v>
      </c>
      <c r="F938" s="155">
        <v>535.42800000000011</v>
      </c>
      <c r="G938" s="155">
        <v>1988.5201000000004</v>
      </c>
      <c r="H938" s="155">
        <v>12.428250625000002</v>
      </c>
      <c r="I938" s="155">
        <v>65.163890218226541</v>
      </c>
      <c r="J938" s="155">
        <v>1600</v>
      </c>
      <c r="K938" s="155">
        <v>202200</v>
      </c>
      <c r="L938" s="155">
        <v>1263.75</v>
      </c>
      <c r="M938" s="155">
        <v>284.61327618565525</v>
      </c>
      <c r="N938" s="156">
        <v>18</v>
      </c>
      <c r="O938" s="156">
        <v>519</v>
      </c>
      <c r="P938" s="156">
        <v>3.2437499999999999</v>
      </c>
      <c r="Q938" s="156">
        <v>4.8053257600684427</v>
      </c>
      <c r="R938" s="158">
        <v>0.58111380145278446</v>
      </c>
      <c r="S938" s="158">
        <v>18</v>
      </c>
      <c r="T938" s="158">
        <v>564</v>
      </c>
      <c r="U938" s="158">
        <v>3.5249999999999999</v>
      </c>
      <c r="V938" s="158">
        <v>5.01939634046182</v>
      </c>
      <c r="W938" s="158">
        <v>0.54479418886198538</v>
      </c>
      <c r="X938" s="158">
        <v>1.12590799031477</v>
      </c>
      <c r="Y938" s="159">
        <v>36</v>
      </c>
      <c r="Z938" s="159">
        <v>67</v>
      </c>
      <c r="AA938" s="159">
        <v>57</v>
      </c>
      <c r="AB938" s="159">
        <v>79</v>
      </c>
      <c r="AC938" s="159">
        <v>81</v>
      </c>
      <c r="AD938" s="157">
        <v>20.65</v>
      </c>
    </row>
    <row r="939" spans="1:30" s="154" customFormat="1" ht="11.35">
      <c r="A939" s="152">
        <v>926</v>
      </c>
      <c r="B939" s="152">
        <v>3</v>
      </c>
      <c r="C939" s="152">
        <v>12</v>
      </c>
      <c r="D939" s="153">
        <v>7.4999999999999997E-2</v>
      </c>
      <c r="E939" s="153">
        <v>0.46984541817616149</v>
      </c>
      <c r="F939" s="155">
        <v>65.441200000000009</v>
      </c>
      <c r="G939" s="155">
        <v>178.47600000000006</v>
      </c>
      <c r="H939" s="155">
        <v>1.1154750000000004</v>
      </c>
      <c r="I939" s="155">
        <v>7.7291375434234091</v>
      </c>
      <c r="J939" s="155">
        <v>1600</v>
      </c>
      <c r="K939" s="155">
        <v>196600</v>
      </c>
      <c r="L939" s="155">
        <v>1228.75</v>
      </c>
      <c r="M939" s="155">
        <v>264.90475326404919</v>
      </c>
      <c r="N939" s="156">
        <v>18</v>
      </c>
      <c r="O939" s="156">
        <v>537</v>
      </c>
      <c r="P939" s="156">
        <v>3.3562500000000002</v>
      </c>
      <c r="Q939" s="156">
        <v>4.468403222459961</v>
      </c>
      <c r="R939" s="158">
        <v>0.57582938388625604</v>
      </c>
      <c r="S939" s="158">
        <v>21</v>
      </c>
      <c r="T939" s="158">
        <v>615</v>
      </c>
      <c r="U939" s="158">
        <v>3.84375</v>
      </c>
      <c r="V939" s="158">
        <v>5.2251771659049364</v>
      </c>
      <c r="W939" s="158">
        <v>0.51421800947867302</v>
      </c>
      <c r="X939" s="158">
        <v>1.0900473933649291</v>
      </c>
      <c r="Y939" s="159">
        <v>36</v>
      </c>
      <c r="Z939" s="159">
        <v>81</v>
      </c>
      <c r="AA939" s="159">
        <v>43</v>
      </c>
      <c r="AB939" s="159">
        <v>89</v>
      </c>
      <c r="AC939" s="159">
        <v>71</v>
      </c>
      <c r="AD939" s="157">
        <v>21.1</v>
      </c>
    </row>
    <row r="940" spans="1:30" s="154" customFormat="1" ht="11.35">
      <c r="A940" s="152">
        <v>927</v>
      </c>
      <c r="B940" s="152">
        <v>6</v>
      </c>
      <c r="C940" s="152">
        <v>54</v>
      </c>
      <c r="D940" s="153">
        <v>0.33750000000000002</v>
      </c>
      <c r="E940" s="153">
        <v>1.2583682156021487</v>
      </c>
      <c r="F940" s="155">
        <v>535.42800000000011</v>
      </c>
      <c r="G940" s="155">
        <v>2302.3404000000005</v>
      </c>
      <c r="H940" s="155">
        <v>14.389627500000003</v>
      </c>
      <c r="I940" s="155">
        <v>76.464639549386519</v>
      </c>
      <c r="J940" s="155">
        <v>1600</v>
      </c>
      <c r="K940" s="155">
        <v>202750</v>
      </c>
      <c r="L940" s="155">
        <v>1267.1875</v>
      </c>
      <c r="M940" s="155">
        <v>271.44192627452128</v>
      </c>
      <c r="N940" s="156">
        <v>18</v>
      </c>
      <c r="O940" s="156">
        <v>522</v>
      </c>
      <c r="P940" s="156">
        <v>3.2625000000000002</v>
      </c>
      <c r="Q940" s="156">
        <v>4.7510177658393111</v>
      </c>
      <c r="R940" s="158">
        <v>0.57869249394673128</v>
      </c>
      <c r="S940" s="158">
        <v>18</v>
      </c>
      <c r="T940" s="158">
        <v>570</v>
      </c>
      <c r="U940" s="158">
        <v>3.5625</v>
      </c>
      <c r="V940" s="158">
        <v>5.0490518444854464</v>
      </c>
      <c r="W940" s="158">
        <v>0.53995157384987891</v>
      </c>
      <c r="X940" s="158">
        <v>1.1186440677966103</v>
      </c>
      <c r="Y940" s="159">
        <v>31</v>
      </c>
      <c r="Z940" s="159">
        <v>75</v>
      </c>
      <c r="AA940" s="159">
        <v>54</v>
      </c>
      <c r="AB940" s="159">
        <v>88</v>
      </c>
      <c r="AC940" s="159">
        <v>72</v>
      </c>
      <c r="AD940" s="157">
        <v>20.65</v>
      </c>
    </row>
    <row r="941" spans="1:30" s="154" customFormat="1" ht="11.35">
      <c r="A941" s="152">
        <v>928</v>
      </c>
      <c r="B941" s="152">
        <v>9</v>
      </c>
      <c r="C941" s="152">
        <v>45</v>
      </c>
      <c r="D941" s="153">
        <v>0.28125</v>
      </c>
      <c r="E941" s="153">
        <v>1.2497641286892862</v>
      </c>
      <c r="F941" s="155">
        <v>535.42800000000011</v>
      </c>
      <c r="G941" s="155">
        <v>901.30380000000014</v>
      </c>
      <c r="H941" s="155">
        <v>5.633148750000001</v>
      </c>
      <c r="I941" s="155">
        <v>43.616321388440674</v>
      </c>
      <c r="J941" s="155">
        <v>1600</v>
      </c>
      <c r="K941" s="155">
        <v>202150</v>
      </c>
      <c r="L941" s="155">
        <v>1263.4375</v>
      </c>
      <c r="M941" s="155">
        <v>257.02224868823072</v>
      </c>
      <c r="N941" s="156">
        <v>18</v>
      </c>
      <c r="O941" s="156">
        <v>537</v>
      </c>
      <c r="P941" s="156">
        <v>3.3562500000000002</v>
      </c>
      <c r="Q941" s="156">
        <v>4.8335136053997934</v>
      </c>
      <c r="R941" s="158">
        <v>0.57074340527577949</v>
      </c>
      <c r="S941" s="158">
        <v>21</v>
      </c>
      <c r="T941" s="158">
        <v>612</v>
      </c>
      <c r="U941" s="158">
        <v>3.8250000000000002</v>
      </c>
      <c r="V941" s="158">
        <v>5.2980950652809842</v>
      </c>
      <c r="W941" s="158">
        <v>0.51079136690647486</v>
      </c>
      <c r="X941" s="158">
        <v>1.0815347721822544</v>
      </c>
      <c r="Y941" s="159">
        <v>27</v>
      </c>
      <c r="Z941" s="159">
        <v>84</v>
      </c>
      <c r="AA941" s="159">
        <v>49</v>
      </c>
      <c r="AB941" s="159">
        <v>84</v>
      </c>
      <c r="AC941" s="159">
        <v>76</v>
      </c>
      <c r="AD941" s="157">
        <v>20.85</v>
      </c>
    </row>
    <row r="942" spans="1:30" s="154" customFormat="1" ht="11.35">
      <c r="A942" s="152">
        <v>929</v>
      </c>
      <c r="B942" s="152">
        <v>6</v>
      </c>
      <c r="C942" s="152">
        <v>81</v>
      </c>
      <c r="D942" s="153">
        <v>0.50624999999999998</v>
      </c>
      <c r="E942" s="153">
        <v>1.4362638245061057</v>
      </c>
      <c r="F942" s="155">
        <v>535.42800000000011</v>
      </c>
      <c r="G942" s="155">
        <v>2100.0676000000003</v>
      </c>
      <c r="H942" s="155">
        <v>13.125422500000003</v>
      </c>
      <c r="I942" s="155">
        <v>57.422799123557162</v>
      </c>
      <c r="J942" s="155">
        <v>1600</v>
      </c>
      <c r="K942" s="155">
        <v>206050</v>
      </c>
      <c r="L942" s="155">
        <v>1287.8125</v>
      </c>
      <c r="M942" s="155">
        <v>286.47427771521274</v>
      </c>
      <c r="N942" s="156">
        <v>18</v>
      </c>
      <c r="O942" s="156">
        <v>489</v>
      </c>
      <c r="P942" s="156">
        <v>3.0562499999999999</v>
      </c>
      <c r="Q942" s="156">
        <v>4.5075016089533433</v>
      </c>
      <c r="R942" s="158">
        <v>0.59753086419753088</v>
      </c>
      <c r="S942" s="158">
        <v>18</v>
      </c>
      <c r="T942" s="158">
        <v>549</v>
      </c>
      <c r="U942" s="158">
        <v>3.4312499999999999</v>
      </c>
      <c r="V942" s="158">
        <v>5.0899109418757424</v>
      </c>
      <c r="W942" s="158">
        <v>0.54814814814814816</v>
      </c>
      <c r="X942" s="158">
        <v>1.145679012345679</v>
      </c>
      <c r="Y942" s="159">
        <v>33</v>
      </c>
      <c r="Z942" s="159">
        <v>63</v>
      </c>
      <c r="AA942" s="159">
        <v>64</v>
      </c>
      <c r="AB942" s="159">
        <v>74</v>
      </c>
      <c r="AC942" s="159">
        <v>86</v>
      </c>
      <c r="AD942" s="157">
        <v>20.25</v>
      </c>
    </row>
    <row r="943" spans="1:30" s="154" customFormat="1" ht="11.35">
      <c r="A943" s="152">
        <v>930</v>
      </c>
      <c r="B943" s="152">
        <v>12</v>
      </c>
      <c r="C943" s="152">
        <v>99</v>
      </c>
      <c r="D943" s="153">
        <v>0.61875000000000002</v>
      </c>
      <c r="E943" s="153">
        <v>1.7514481878482677</v>
      </c>
      <c r="F943" s="155">
        <v>535.42800000000011</v>
      </c>
      <c r="G943" s="155">
        <v>2723.2463000000007</v>
      </c>
      <c r="H943" s="155">
        <v>17.020289375000004</v>
      </c>
      <c r="I943" s="155">
        <v>70.732533368908292</v>
      </c>
      <c r="J943" s="155">
        <v>1600</v>
      </c>
      <c r="K943" s="155">
        <v>204350</v>
      </c>
      <c r="L943" s="155">
        <v>1277.1875</v>
      </c>
      <c r="M943" s="155">
        <v>276.13954150691239</v>
      </c>
      <c r="N943" s="156">
        <v>18</v>
      </c>
      <c r="O943" s="156">
        <v>411</v>
      </c>
      <c r="P943" s="156">
        <v>2.5687500000000001</v>
      </c>
      <c r="Q943" s="156">
        <v>3.9931102220303183</v>
      </c>
      <c r="R943" s="158">
        <v>0.64415584415584415</v>
      </c>
      <c r="S943" s="158">
        <v>18</v>
      </c>
      <c r="T943" s="158">
        <v>456</v>
      </c>
      <c r="U943" s="158">
        <v>2.85</v>
      </c>
      <c r="V943" s="158">
        <v>4.3843632957858274</v>
      </c>
      <c r="W943" s="158">
        <v>0.60519480519480517</v>
      </c>
      <c r="X943" s="158">
        <v>1.2493506493506494</v>
      </c>
      <c r="Y943" s="159">
        <v>31</v>
      </c>
      <c r="Z943" s="159">
        <v>71</v>
      </c>
      <c r="AA943" s="159">
        <v>58</v>
      </c>
      <c r="AB943" s="159">
        <v>84</v>
      </c>
      <c r="AC943" s="159">
        <v>76</v>
      </c>
      <c r="AD943" s="157">
        <v>19.25</v>
      </c>
    </row>
    <row r="944" spans="1:30" s="154" customFormat="1" ht="11.35">
      <c r="A944" s="152">
        <v>931</v>
      </c>
      <c r="B944" s="152">
        <v>6</v>
      </c>
      <c r="C944" s="152">
        <v>36</v>
      </c>
      <c r="D944" s="153">
        <v>0.22500000000000001</v>
      </c>
      <c r="E944" s="153">
        <v>0.86110942043521055</v>
      </c>
      <c r="F944" s="155">
        <v>535.42800000000011</v>
      </c>
      <c r="G944" s="155">
        <v>850.7356000000002</v>
      </c>
      <c r="H944" s="155">
        <v>5.3170975000000009</v>
      </c>
      <c r="I944" s="155">
        <v>43.129458186155262</v>
      </c>
      <c r="J944" s="155">
        <v>1600</v>
      </c>
      <c r="K944" s="155">
        <v>194000</v>
      </c>
      <c r="L944" s="155">
        <v>1212.5</v>
      </c>
      <c r="M944" s="155">
        <v>266.29297716149892</v>
      </c>
      <c r="N944" s="156">
        <v>18</v>
      </c>
      <c r="O944" s="156">
        <v>543</v>
      </c>
      <c r="P944" s="156">
        <v>3.3937499999999998</v>
      </c>
      <c r="Q944" s="156">
        <v>4.7119503833438587</v>
      </c>
      <c r="R944" s="158">
        <v>0.5628019323671497</v>
      </c>
      <c r="S944" s="158">
        <v>18</v>
      </c>
      <c r="T944" s="158">
        <v>579</v>
      </c>
      <c r="U944" s="158">
        <v>3.6187499999999999</v>
      </c>
      <c r="V944" s="158">
        <v>4.8419964111183544</v>
      </c>
      <c r="W944" s="158">
        <v>0.53381642512077287</v>
      </c>
      <c r="X944" s="158">
        <v>1.0966183574879227</v>
      </c>
      <c r="Y944" s="159">
        <v>40</v>
      </c>
      <c r="Z944" s="159">
        <v>80</v>
      </c>
      <c r="AA944" s="159">
        <v>40</v>
      </c>
      <c r="AB944" s="159">
        <v>81</v>
      </c>
      <c r="AC944" s="159">
        <v>79</v>
      </c>
      <c r="AD944" s="157">
        <v>20.7</v>
      </c>
    </row>
    <row r="945" spans="1:30" s="154" customFormat="1" ht="11.35">
      <c r="A945" s="152">
        <v>932</v>
      </c>
      <c r="B945" s="152">
        <v>12</v>
      </c>
      <c r="C945" s="152">
        <v>87</v>
      </c>
      <c r="D945" s="153">
        <v>0.54374999999999996</v>
      </c>
      <c r="E945" s="153">
        <v>1.7114004526801909</v>
      </c>
      <c r="F945" s="155">
        <v>535.42800000000011</v>
      </c>
      <c r="G945" s="155">
        <v>2584.9274000000005</v>
      </c>
      <c r="H945" s="155">
        <v>16.155796250000002</v>
      </c>
      <c r="I945" s="155">
        <v>69.96476748763699</v>
      </c>
      <c r="J945" s="155">
        <v>1600</v>
      </c>
      <c r="K945" s="155">
        <v>205950</v>
      </c>
      <c r="L945" s="155">
        <v>1287.1875</v>
      </c>
      <c r="M945" s="155">
        <v>280.3999207668179</v>
      </c>
      <c r="N945" s="156">
        <v>15</v>
      </c>
      <c r="O945" s="156">
        <v>435</v>
      </c>
      <c r="P945" s="156">
        <v>2.71875</v>
      </c>
      <c r="Q945" s="156">
        <v>4.1042574535819529</v>
      </c>
      <c r="R945" s="158">
        <v>0.62915601023017909</v>
      </c>
      <c r="S945" s="158">
        <v>15</v>
      </c>
      <c r="T945" s="158">
        <v>495</v>
      </c>
      <c r="U945" s="158">
        <v>3.09375</v>
      </c>
      <c r="V945" s="158">
        <v>4.6185255549673849</v>
      </c>
      <c r="W945" s="158">
        <v>0.57800511508951413</v>
      </c>
      <c r="X945" s="158">
        <v>1.2071611253196932</v>
      </c>
      <c r="Y945" s="159">
        <v>31</v>
      </c>
      <c r="Z945" s="159">
        <v>67</v>
      </c>
      <c r="AA945" s="159">
        <v>62</v>
      </c>
      <c r="AB945" s="159">
        <v>82</v>
      </c>
      <c r="AC945" s="159">
        <v>78</v>
      </c>
      <c r="AD945" s="157">
        <v>19.55</v>
      </c>
    </row>
    <row r="946" spans="1:30" s="154" customFormat="1" ht="11.35">
      <c r="A946" s="152">
        <v>933</v>
      </c>
      <c r="B946" s="152">
        <v>6</v>
      </c>
      <c r="C946" s="152">
        <v>30</v>
      </c>
      <c r="D946" s="153">
        <v>0.1875</v>
      </c>
      <c r="E946" s="153">
        <v>0.99171092866708688</v>
      </c>
      <c r="F946" s="155">
        <v>267.71400000000006</v>
      </c>
      <c r="G946" s="155">
        <v>538.40260000000001</v>
      </c>
      <c r="H946" s="155">
        <v>3.36501625</v>
      </c>
      <c r="I946" s="155">
        <v>23.400920415989148</v>
      </c>
      <c r="J946" s="155">
        <v>1600</v>
      </c>
      <c r="K946" s="155">
        <v>201100</v>
      </c>
      <c r="L946" s="155">
        <v>1256.875</v>
      </c>
      <c r="M946" s="155">
        <v>262.99481665026337</v>
      </c>
      <c r="N946" s="156">
        <v>15</v>
      </c>
      <c r="O946" s="156">
        <v>564</v>
      </c>
      <c r="P946" s="156">
        <v>3.5249999999999999</v>
      </c>
      <c r="Q946" s="156">
        <v>4.6445342191879204</v>
      </c>
      <c r="R946" s="158">
        <v>0.56481481481481488</v>
      </c>
      <c r="S946" s="158">
        <v>18</v>
      </c>
      <c r="T946" s="158">
        <v>633</v>
      </c>
      <c r="U946" s="158">
        <v>3.9562499999999998</v>
      </c>
      <c r="V946" s="158">
        <v>5.1838487377477618</v>
      </c>
      <c r="W946" s="158">
        <v>0.51157407407407407</v>
      </c>
      <c r="X946" s="158">
        <v>1.0763888888888888</v>
      </c>
      <c r="Y946" s="159">
        <v>30</v>
      </c>
      <c r="Z946" s="159">
        <v>81</v>
      </c>
      <c r="AA946" s="159">
        <v>49</v>
      </c>
      <c r="AB946" s="159">
        <v>77</v>
      </c>
      <c r="AC946" s="159">
        <v>83</v>
      </c>
      <c r="AD946" s="157">
        <v>21.6</v>
      </c>
    </row>
    <row r="947" spans="1:30" s="154" customFormat="1" ht="11.35">
      <c r="A947" s="152">
        <v>934</v>
      </c>
      <c r="B947" s="152">
        <v>12</v>
      </c>
      <c r="C947" s="152">
        <v>111</v>
      </c>
      <c r="D947" s="153">
        <v>0.69374999999999998</v>
      </c>
      <c r="E947" s="153">
        <v>2.1071811180225928</v>
      </c>
      <c r="F947" s="155">
        <v>535.42800000000011</v>
      </c>
      <c r="G947" s="155">
        <v>2329.1118000000006</v>
      </c>
      <c r="H947" s="155">
        <v>14.556948750000004</v>
      </c>
      <c r="I947" s="155">
        <v>59.856020218693359</v>
      </c>
      <c r="J947" s="155">
        <v>1600</v>
      </c>
      <c r="K947" s="155">
        <v>203950</v>
      </c>
      <c r="L947" s="155">
        <v>1274.6875</v>
      </c>
      <c r="M947" s="155">
        <v>275.00696817929867</v>
      </c>
      <c r="N947" s="156">
        <v>18</v>
      </c>
      <c r="O947" s="156">
        <v>495</v>
      </c>
      <c r="P947" s="156">
        <v>3.09375</v>
      </c>
      <c r="Q947" s="156">
        <v>4.6062534401308168</v>
      </c>
      <c r="R947" s="158">
        <v>0.59259259259259256</v>
      </c>
      <c r="S947" s="158">
        <v>18</v>
      </c>
      <c r="T947" s="158">
        <v>501</v>
      </c>
      <c r="U947" s="158">
        <v>3.1312500000000001</v>
      </c>
      <c r="V947" s="158">
        <v>4.493352007594213</v>
      </c>
      <c r="W947" s="158">
        <v>0.58765432098765435</v>
      </c>
      <c r="X947" s="158">
        <v>1.1802469135802469</v>
      </c>
      <c r="Y947" s="159">
        <v>31</v>
      </c>
      <c r="Z947" s="159">
        <v>72</v>
      </c>
      <c r="AA947" s="159">
        <v>57</v>
      </c>
      <c r="AB947" s="159">
        <v>78</v>
      </c>
      <c r="AC947" s="159">
        <v>82</v>
      </c>
      <c r="AD947" s="157">
        <v>20.25</v>
      </c>
    </row>
    <row r="948" spans="1:30" s="154" customFormat="1" ht="11.35">
      <c r="A948" s="152">
        <v>935</v>
      </c>
      <c r="B948" s="152">
        <v>9</v>
      </c>
      <c r="C948" s="152">
        <v>78</v>
      </c>
      <c r="D948" s="153">
        <v>0.48749999999999999</v>
      </c>
      <c r="E948" s="153">
        <v>1.5004716239701512</v>
      </c>
      <c r="F948" s="155">
        <v>267.71400000000006</v>
      </c>
      <c r="G948" s="155">
        <v>1182.4035000000003</v>
      </c>
      <c r="H948" s="155">
        <v>7.3900218750000022</v>
      </c>
      <c r="I948" s="155">
        <v>28.050132638098656</v>
      </c>
      <c r="J948" s="155">
        <v>1600</v>
      </c>
      <c r="K948" s="155">
        <v>203350</v>
      </c>
      <c r="L948" s="155">
        <v>1270.9375</v>
      </c>
      <c r="M948" s="155">
        <v>260.89299205208022</v>
      </c>
      <c r="N948" s="156">
        <v>18</v>
      </c>
      <c r="O948" s="156">
        <v>444</v>
      </c>
      <c r="P948" s="156">
        <v>2.7749999999999999</v>
      </c>
      <c r="Q948" s="156">
        <v>4.223251005635797</v>
      </c>
      <c r="R948" s="158">
        <v>0.62814070351758788</v>
      </c>
      <c r="S948" s="158">
        <v>18</v>
      </c>
      <c r="T948" s="158">
        <v>549</v>
      </c>
      <c r="U948" s="158">
        <v>3.4312499999999999</v>
      </c>
      <c r="V948" s="158">
        <v>4.8390729854477881</v>
      </c>
      <c r="W948" s="158">
        <v>0.54020100502512558</v>
      </c>
      <c r="X948" s="158">
        <v>1.1683417085427135</v>
      </c>
      <c r="Y948" s="159">
        <v>27</v>
      </c>
      <c r="Z948" s="159">
        <v>81</v>
      </c>
      <c r="AA948" s="159">
        <v>52</v>
      </c>
      <c r="AB948" s="159">
        <v>79</v>
      </c>
      <c r="AC948" s="159">
        <v>81</v>
      </c>
      <c r="AD948" s="157">
        <v>19.899999999999999</v>
      </c>
    </row>
    <row r="949" spans="1:30" s="154" customFormat="1" ht="11.35">
      <c r="A949" s="152">
        <v>936</v>
      </c>
      <c r="B949" s="152">
        <v>9</v>
      </c>
      <c r="C949" s="152">
        <v>63</v>
      </c>
      <c r="D949" s="153">
        <v>0.39374999999999999</v>
      </c>
      <c r="E949" s="153">
        <v>1.3922375773186533</v>
      </c>
      <c r="F949" s="155">
        <v>267.71400000000006</v>
      </c>
      <c r="G949" s="155">
        <v>1216.6114000000005</v>
      </c>
      <c r="H949" s="155">
        <v>7.6038212500000029</v>
      </c>
      <c r="I949" s="155">
        <v>34.637719490189532</v>
      </c>
      <c r="J949" s="155">
        <v>1600</v>
      </c>
      <c r="K949" s="155">
        <v>198950</v>
      </c>
      <c r="L949" s="155">
        <v>1243.4375</v>
      </c>
      <c r="M949" s="155">
        <v>270.86641065548093</v>
      </c>
      <c r="N949" s="156">
        <v>15</v>
      </c>
      <c r="O949" s="156">
        <v>429</v>
      </c>
      <c r="P949" s="156">
        <v>2.6812499999999999</v>
      </c>
      <c r="Q949" s="156">
        <v>4.1834833594587089</v>
      </c>
      <c r="R949" s="158">
        <v>0.62857142857142856</v>
      </c>
      <c r="S949" s="158">
        <v>18</v>
      </c>
      <c r="T949" s="158">
        <v>489</v>
      </c>
      <c r="U949" s="158">
        <v>3.0562499999999999</v>
      </c>
      <c r="V949" s="158">
        <v>4.7161529933414768</v>
      </c>
      <c r="W949" s="158">
        <v>0.57662337662337659</v>
      </c>
      <c r="X949" s="158">
        <v>1.2051948051948052</v>
      </c>
      <c r="Y949" s="159">
        <v>35</v>
      </c>
      <c r="Z949" s="159">
        <v>77</v>
      </c>
      <c r="AA949" s="159">
        <v>48</v>
      </c>
      <c r="AB949" s="159">
        <v>74</v>
      </c>
      <c r="AC949" s="159">
        <v>86</v>
      </c>
      <c r="AD949" s="157">
        <v>19.25</v>
      </c>
    </row>
    <row r="950" spans="1:30" s="154" customFormat="1" ht="11.35">
      <c r="A950" s="152">
        <v>937</v>
      </c>
      <c r="B950" s="152">
        <v>12</v>
      </c>
      <c r="C950" s="152">
        <v>75</v>
      </c>
      <c r="D950" s="153">
        <v>0.46875</v>
      </c>
      <c r="E950" s="153">
        <v>1.5618158879728841</v>
      </c>
      <c r="F950" s="155">
        <v>535.42800000000011</v>
      </c>
      <c r="G950" s="155">
        <v>1362.3668000000002</v>
      </c>
      <c r="H950" s="155">
        <v>8.5147925000000022</v>
      </c>
      <c r="I950" s="155">
        <v>46.902800483220062</v>
      </c>
      <c r="J950" s="155">
        <v>1600</v>
      </c>
      <c r="K950" s="155">
        <v>204850</v>
      </c>
      <c r="L950" s="155">
        <v>1280.3125</v>
      </c>
      <c r="M950" s="155">
        <v>259.05591022526681</v>
      </c>
      <c r="N950" s="156">
        <v>15</v>
      </c>
      <c r="O950" s="156">
        <v>507</v>
      </c>
      <c r="P950" s="156">
        <v>3.1687500000000002</v>
      </c>
      <c r="Q950" s="156">
        <v>4.4920921082980882</v>
      </c>
      <c r="R950" s="158">
        <v>0.58271604938271604</v>
      </c>
      <c r="S950" s="158">
        <v>18</v>
      </c>
      <c r="T950" s="158">
        <v>525</v>
      </c>
      <c r="U950" s="158">
        <v>3.28125</v>
      </c>
      <c r="V950" s="158">
        <v>4.9196971259743982</v>
      </c>
      <c r="W950" s="158">
        <v>0.5679012345679012</v>
      </c>
      <c r="X950" s="158">
        <v>1.1506172839506172</v>
      </c>
      <c r="Y950" s="159">
        <v>25</v>
      </c>
      <c r="Z950" s="159">
        <v>81</v>
      </c>
      <c r="AA950" s="159">
        <v>54</v>
      </c>
      <c r="AB950" s="159">
        <v>74</v>
      </c>
      <c r="AC950" s="159">
        <v>86</v>
      </c>
      <c r="AD950" s="157">
        <v>20.25</v>
      </c>
    </row>
    <row r="951" spans="1:30" s="154" customFormat="1" ht="11.35">
      <c r="A951" s="152">
        <v>938</v>
      </c>
      <c r="B951" s="152">
        <v>6</v>
      </c>
      <c r="C951" s="152">
        <v>39</v>
      </c>
      <c r="D951" s="153">
        <v>0.24374999999999999</v>
      </c>
      <c r="E951" s="153">
        <v>0.94998758681065909</v>
      </c>
      <c r="F951" s="155">
        <v>267.71400000000006</v>
      </c>
      <c r="G951" s="155">
        <v>791.24360000000013</v>
      </c>
      <c r="H951" s="155">
        <v>4.9452725000000006</v>
      </c>
      <c r="I951" s="155">
        <v>30.908696739680384</v>
      </c>
      <c r="J951" s="155">
        <v>1600</v>
      </c>
      <c r="K951" s="155">
        <v>203650</v>
      </c>
      <c r="L951" s="155">
        <v>1272.8125</v>
      </c>
      <c r="M951" s="155">
        <v>280.09695508034895</v>
      </c>
      <c r="N951" s="156">
        <v>18</v>
      </c>
      <c r="O951" s="156">
        <v>495</v>
      </c>
      <c r="P951" s="156">
        <v>3.09375</v>
      </c>
      <c r="Q951" s="156">
        <v>4.6794033848062133</v>
      </c>
      <c r="R951" s="158">
        <v>0.60048426150121059</v>
      </c>
      <c r="S951" s="158">
        <v>15</v>
      </c>
      <c r="T951" s="158">
        <v>567</v>
      </c>
      <c r="U951" s="158">
        <v>3.5437500000000002</v>
      </c>
      <c r="V951" s="158">
        <v>4.8159155363056554</v>
      </c>
      <c r="W951" s="158">
        <v>0.5423728813559322</v>
      </c>
      <c r="X951" s="158">
        <v>1.1428571428571428</v>
      </c>
      <c r="Y951" s="159">
        <v>33</v>
      </c>
      <c r="Z951" s="159">
        <v>69</v>
      </c>
      <c r="AA951" s="159">
        <v>58</v>
      </c>
      <c r="AB951" s="159">
        <v>73</v>
      </c>
      <c r="AC951" s="159">
        <v>87</v>
      </c>
      <c r="AD951" s="157">
        <v>20.65</v>
      </c>
    </row>
    <row r="952" spans="1:30" s="154" customFormat="1" ht="11.35">
      <c r="A952" s="152">
        <v>939</v>
      </c>
      <c r="B952" s="152">
        <v>9</v>
      </c>
      <c r="C952" s="152">
        <v>51</v>
      </c>
      <c r="D952" s="153">
        <v>0.31874999999999998</v>
      </c>
      <c r="E952" s="153">
        <v>1.1457983127867251</v>
      </c>
      <c r="F952" s="155">
        <v>267.71400000000006</v>
      </c>
      <c r="G952" s="155">
        <v>699.03100000000018</v>
      </c>
      <c r="H952" s="155">
        <v>4.3689437500000015</v>
      </c>
      <c r="I952" s="155">
        <v>23.322430936075495</v>
      </c>
      <c r="J952" s="155">
        <v>1600</v>
      </c>
      <c r="K952" s="155">
        <v>195500</v>
      </c>
      <c r="L952" s="155">
        <v>1221.875</v>
      </c>
      <c r="M952" s="155">
        <v>266.56960694331218</v>
      </c>
      <c r="N952" s="156">
        <v>15</v>
      </c>
      <c r="O952" s="156">
        <v>438</v>
      </c>
      <c r="P952" s="156">
        <v>2.7374999999999998</v>
      </c>
      <c r="Q952" s="156">
        <v>4.1670880290089185</v>
      </c>
      <c r="R952" s="158">
        <v>0.62273901808785526</v>
      </c>
      <c r="S952" s="158">
        <v>18</v>
      </c>
      <c r="T952" s="158">
        <v>492</v>
      </c>
      <c r="U952" s="158">
        <v>3.0750000000000002</v>
      </c>
      <c r="V952" s="158">
        <v>4.5009432973586474</v>
      </c>
      <c r="W952" s="158">
        <v>0.57622739018087865</v>
      </c>
      <c r="X952" s="158">
        <v>1.1989664082687339</v>
      </c>
      <c r="Y952" s="159">
        <v>38</v>
      </c>
      <c r="Z952" s="159">
        <v>80</v>
      </c>
      <c r="AA952" s="159">
        <v>42</v>
      </c>
      <c r="AB952" s="159">
        <v>73</v>
      </c>
      <c r="AC952" s="159">
        <v>87</v>
      </c>
      <c r="AD952" s="157">
        <v>19.350000000000001</v>
      </c>
    </row>
    <row r="953" spans="1:30" s="154" customFormat="1" ht="11.35">
      <c r="A953" s="152">
        <v>940</v>
      </c>
      <c r="B953" s="152">
        <v>9</v>
      </c>
      <c r="C953" s="152">
        <v>120</v>
      </c>
      <c r="D953" s="153">
        <v>0.75</v>
      </c>
      <c r="E953" s="153">
        <v>1.9619012726876919</v>
      </c>
      <c r="F953" s="155">
        <v>803.14200000000017</v>
      </c>
      <c r="G953" s="155">
        <v>2406.4514000000004</v>
      </c>
      <c r="H953" s="155">
        <v>15.040321250000002</v>
      </c>
      <c r="I953" s="155">
        <v>70.39188122071765</v>
      </c>
      <c r="J953" s="155">
        <v>1600</v>
      </c>
      <c r="K953" s="155">
        <v>202750</v>
      </c>
      <c r="L953" s="155">
        <v>1267.1875</v>
      </c>
      <c r="M953" s="155">
        <v>271.44192627452128</v>
      </c>
      <c r="N953" s="156">
        <v>15</v>
      </c>
      <c r="O953" s="156">
        <v>459</v>
      </c>
      <c r="P953" s="156">
        <v>2.8687499999999999</v>
      </c>
      <c r="Q953" s="156">
        <v>4.3525773106612382</v>
      </c>
      <c r="R953" s="158">
        <v>0.60362694300518138</v>
      </c>
      <c r="S953" s="158">
        <v>21</v>
      </c>
      <c r="T953" s="158">
        <v>474</v>
      </c>
      <c r="U953" s="158">
        <v>2.9624999999999999</v>
      </c>
      <c r="V953" s="158">
        <v>4.6254525530757222</v>
      </c>
      <c r="W953" s="158">
        <v>0.59067357512953367</v>
      </c>
      <c r="X953" s="158">
        <v>1.1943005181347151</v>
      </c>
      <c r="Y953" s="159">
        <v>31</v>
      </c>
      <c r="Z953" s="159">
        <v>75</v>
      </c>
      <c r="AA953" s="159">
        <v>54</v>
      </c>
      <c r="AB953" s="159">
        <v>86</v>
      </c>
      <c r="AC953" s="159">
        <v>74</v>
      </c>
      <c r="AD953" s="157">
        <v>19.3</v>
      </c>
    </row>
    <row r="954" spans="1:30" s="154" customFormat="1" ht="11.35">
      <c r="A954" s="152">
        <v>941</v>
      </c>
      <c r="B954" s="152">
        <v>15</v>
      </c>
      <c r="C954" s="152">
        <v>102</v>
      </c>
      <c r="D954" s="153">
        <v>0.63749999999999996</v>
      </c>
      <c r="E954" s="153">
        <v>2.1116255028178985</v>
      </c>
      <c r="F954" s="155">
        <v>803.14200000000017</v>
      </c>
      <c r="G954" s="155">
        <v>3624.5501000000008</v>
      </c>
      <c r="H954" s="155">
        <v>22.653438125000005</v>
      </c>
      <c r="I954" s="155">
        <v>101.98478201092657</v>
      </c>
      <c r="J954" s="155">
        <v>1600</v>
      </c>
      <c r="K954" s="155">
        <v>208050</v>
      </c>
      <c r="L954" s="155">
        <v>1300.3125</v>
      </c>
      <c r="M954" s="155">
        <v>267.44169264021673</v>
      </c>
      <c r="N954" s="156">
        <v>18</v>
      </c>
      <c r="O954" s="156">
        <v>465</v>
      </c>
      <c r="P954" s="156">
        <v>2.90625</v>
      </c>
      <c r="Q954" s="156">
        <v>4.5568344896471427</v>
      </c>
      <c r="R954" s="158">
        <v>0.62195121951219512</v>
      </c>
      <c r="S954" s="158">
        <v>24</v>
      </c>
      <c r="T954" s="158">
        <v>546</v>
      </c>
      <c r="U954" s="158">
        <v>3.4125000000000001</v>
      </c>
      <c r="V954" s="158">
        <v>5.1302377744741525</v>
      </c>
      <c r="W954" s="158">
        <v>0.55609756097560981</v>
      </c>
      <c r="X954" s="158">
        <v>1.178048780487805</v>
      </c>
      <c r="Y954" s="159">
        <v>25</v>
      </c>
      <c r="Z954" s="159">
        <v>73</v>
      </c>
      <c r="AA954" s="159">
        <v>62</v>
      </c>
      <c r="AB954" s="159">
        <v>69</v>
      </c>
      <c r="AC954" s="159">
        <v>91</v>
      </c>
      <c r="AD954" s="157">
        <v>20.5</v>
      </c>
    </row>
    <row r="955" spans="1:30" s="154" customFormat="1" ht="11.35">
      <c r="A955" s="152">
        <v>942</v>
      </c>
      <c r="B955" s="152">
        <v>9</v>
      </c>
      <c r="C955" s="152">
        <v>45</v>
      </c>
      <c r="D955" s="153">
        <v>0.28125</v>
      </c>
      <c r="E955" s="153">
        <v>1.2497641286892862</v>
      </c>
      <c r="F955" s="155">
        <v>803.14200000000017</v>
      </c>
      <c r="G955" s="155">
        <v>1402.5239000000006</v>
      </c>
      <c r="H955" s="155">
        <v>8.765774375000003</v>
      </c>
      <c r="I955" s="155">
        <v>67.899703285543254</v>
      </c>
      <c r="J955" s="155">
        <v>1600</v>
      </c>
      <c r="K955" s="155">
        <v>209350</v>
      </c>
      <c r="L955" s="155">
        <v>1308.4375</v>
      </c>
      <c r="M955" s="155">
        <v>276.38853992161108</v>
      </c>
      <c r="N955" s="156">
        <v>18</v>
      </c>
      <c r="O955" s="156">
        <v>543</v>
      </c>
      <c r="P955" s="156">
        <v>3.3937499999999998</v>
      </c>
      <c r="Q955" s="156">
        <v>4.6878631934768231</v>
      </c>
      <c r="R955" s="158">
        <v>0.58390804597701151</v>
      </c>
      <c r="S955" s="158">
        <v>24</v>
      </c>
      <c r="T955" s="158">
        <v>603</v>
      </c>
      <c r="U955" s="158">
        <v>3.7687499999999998</v>
      </c>
      <c r="V955" s="158">
        <v>5.0609143218972701</v>
      </c>
      <c r="W955" s="158">
        <v>0.53793103448275859</v>
      </c>
      <c r="X955" s="158">
        <v>1.12183908045977</v>
      </c>
      <c r="Y955" s="159">
        <v>27</v>
      </c>
      <c r="Z955" s="159">
        <v>66</v>
      </c>
      <c r="AA955" s="159">
        <v>67</v>
      </c>
      <c r="AB955" s="159">
        <v>82</v>
      </c>
      <c r="AC955" s="159">
        <v>78</v>
      </c>
      <c r="AD955" s="157">
        <v>21.75</v>
      </c>
    </row>
    <row r="956" spans="1:30" s="154" customFormat="1" ht="11.35">
      <c r="A956" s="152">
        <v>943</v>
      </c>
      <c r="B956" s="152">
        <v>9</v>
      </c>
      <c r="C956" s="152">
        <v>30</v>
      </c>
      <c r="D956" s="153">
        <v>0.1875</v>
      </c>
      <c r="E956" s="153">
        <v>0.99171092866708688</v>
      </c>
      <c r="F956" s="155">
        <v>267.71400000000006</v>
      </c>
      <c r="G956" s="155">
        <v>496.7582000000001</v>
      </c>
      <c r="H956" s="155">
        <v>3.1047387500000005</v>
      </c>
      <c r="I956" s="155">
        <v>22.786380364763325</v>
      </c>
      <c r="J956" s="155">
        <v>1600</v>
      </c>
      <c r="K956" s="155">
        <v>199050</v>
      </c>
      <c r="L956" s="155">
        <v>1244.0625</v>
      </c>
      <c r="M956" s="155">
        <v>277.24905787818221</v>
      </c>
      <c r="N956" s="156">
        <v>15</v>
      </c>
      <c r="O956" s="156">
        <v>477</v>
      </c>
      <c r="P956" s="156">
        <v>2.9812500000000002</v>
      </c>
      <c r="Q956" s="156">
        <v>4.2225389170095733</v>
      </c>
      <c r="R956" s="158">
        <v>0.6074074074074074</v>
      </c>
      <c r="S956" s="158">
        <v>18</v>
      </c>
      <c r="T956" s="158">
        <v>531</v>
      </c>
      <c r="U956" s="158">
        <v>3.3187500000000001</v>
      </c>
      <c r="V956" s="158">
        <v>4.3946392085795738</v>
      </c>
      <c r="W956" s="158">
        <v>0.562962962962963</v>
      </c>
      <c r="X956" s="158">
        <v>1.1703703703703705</v>
      </c>
      <c r="Y956" s="159">
        <v>37</v>
      </c>
      <c r="Z956" s="159">
        <v>73</v>
      </c>
      <c r="AA956" s="159">
        <v>50</v>
      </c>
      <c r="AB956" s="159">
        <v>91</v>
      </c>
      <c r="AC956" s="159">
        <v>69</v>
      </c>
      <c r="AD956" s="157">
        <v>20.25</v>
      </c>
    </row>
    <row r="957" spans="1:30" s="154" customFormat="1" ht="11.35">
      <c r="A957" s="152">
        <v>944</v>
      </c>
      <c r="B957" s="152">
        <v>9</v>
      </c>
      <c r="C957" s="152">
        <v>63</v>
      </c>
      <c r="D957" s="153">
        <v>0.39374999999999999</v>
      </c>
      <c r="E957" s="153">
        <v>1.4323173596895085</v>
      </c>
      <c r="F957" s="155">
        <v>267.71400000000006</v>
      </c>
      <c r="G957" s="155">
        <v>849.24830000000009</v>
      </c>
      <c r="H957" s="155">
        <v>5.3078018750000009</v>
      </c>
      <c r="I957" s="155">
        <v>26.316259668189581</v>
      </c>
      <c r="J957" s="155">
        <v>1600</v>
      </c>
      <c r="K957" s="155">
        <v>203100</v>
      </c>
      <c r="L957" s="155">
        <v>1269.375</v>
      </c>
      <c r="M957" s="155">
        <v>292.94575774558007</v>
      </c>
      <c r="N957" s="156">
        <v>15</v>
      </c>
      <c r="O957" s="156">
        <v>465</v>
      </c>
      <c r="P957" s="156">
        <v>2.90625</v>
      </c>
      <c r="Q957" s="156">
        <v>4.3012311752150119</v>
      </c>
      <c r="R957" s="158">
        <v>0.61152882205513781</v>
      </c>
      <c r="S957" s="158">
        <v>18</v>
      </c>
      <c r="T957" s="158">
        <v>534</v>
      </c>
      <c r="U957" s="158">
        <v>3.3374999999999999</v>
      </c>
      <c r="V957" s="158">
        <v>4.8756712164911979</v>
      </c>
      <c r="W957" s="158">
        <v>0.55388471177944854</v>
      </c>
      <c r="X957" s="158">
        <v>1.1654135338345863</v>
      </c>
      <c r="Y957" s="159">
        <v>38</v>
      </c>
      <c r="Z957" s="159">
        <v>61</v>
      </c>
      <c r="AA957" s="159">
        <v>61</v>
      </c>
      <c r="AB957" s="159">
        <v>88</v>
      </c>
      <c r="AC957" s="159">
        <v>72</v>
      </c>
      <c r="AD957" s="157">
        <v>19.95</v>
      </c>
    </row>
    <row r="958" spans="1:30" s="154" customFormat="1" ht="11.35">
      <c r="A958" s="152">
        <v>945</v>
      </c>
      <c r="B958" s="152">
        <v>6</v>
      </c>
      <c r="C958" s="152">
        <v>30</v>
      </c>
      <c r="D958" s="153">
        <v>0.1875</v>
      </c>
      <c r="E958" s="153">
        <v>0.80241381127713762</v>
      </c>
      <c r="F958" s="155">
        <v>267.71400000000006</v>
      </c>
      <c r="G958" s="155">
        <v>1053.0084000000002</v>
      </c>
      <c r="H958" s="155">
        <v>6.5813025000000014</v>
      </c>
      <c r="I958" s="155">
        <v>37.228138648902139</v>
      </c>
      <c r="J958" s="155">
        <v>1600</v>
      </c>
      <c r="K958" s="155">
        <v>198200</v>
      </c>
      <c r="L958" s="155">
        <v>1238.75</v>
      </c>
      <c r="M958" s="155">
        <v>271.14652911584972</v>
      </c>
      <c r="N958" s="156">
        <v>18</v>
      </c>
      <c r="O958" s="156">
        <v>555</v>
      </c>
      <c r="P958" s="156">
        <v>3.46875</v>
      </c>
      <c r="Q958" s="156">
        <v>4.9052941173143214</v>
      </c>
      <c r="R958" s="158">
        <v>0.55528846153846156</v>
      </c>
      <c r="S958" s="158">
        <v>18</v>
      </c>
      <c r="T958" s="158">
        <v>564</v>
      </c>
      <c r="U958" s="158">
        <v>3.5249999999999999</v>
      </c>
      <c r="V958" s="158">
        <v>4.9626909924749949</v>
      </c>
      <c r="W958" s="158">
        <v>0.54807692307692313</v>
      </c>
      <c r="X958" s="158">
        <v>1.1033653846153846</v>
      </c>
      <c r="Y958" s="159">
        <v>36</v>
      </c>
      <c r="Z958" s="159">
        <v>77</v>
      </c>
      <c r="AA958" s="159">
        <v>47</v>
      </c>
      <c r="AB958" s="159">
        <v>85</v>
      </c>
      <c r="AC958" s="159">
        <v>75</v>
      </c>
      <c r="AD958" s="157">
        <v>20.8</v>
      </c>
    </row>
    <row r="959" spans="1:30" s="154" customFormat="1" ht="11.35">
      <c r="A959" s="152">
        <v>946</v>
      </c>
      <c r="B959" s="152">
        <v>6</v>
      </c>
      <c r="C959" s="152">
        <v>51</v>
      </c>
      <c r="D959" s="153">
        <v>0.31874999999999998</v>
      </c>
      <c r="E959" s="153">
        <v>1.0423236921634675</v>
      </c>
      <c r="F959" s="155">
        <v>267.71400000000006</v>
      </c>
      <c r="G959" s="155">
        <v>1282.0526000000002</v>
      </c>
      <c r="H959" s="155">
        <v>8.0128287500000006</v>
      </c>
      <c r="I959" s="155">
        <v>38.722286684770232</v>
      </c>
      <c r="J959" s="155">
        <v>1600</v>
      </c>
      <c r="K959" s="155">
        <v>202400</v>
      </c>
      <c r="L959" s="155">
        <v>1265</v>
      </c>
      <c r="M959" s="155">
        <v>273.39008461314006</v>
      </c>
      <c r="N959" s="156">
        <v>18</v>
      </c>
      <c r="O959" s="156">
        <v>486</v>
      </c>
      <c r="P959" s="156">
        <v>3.0375000000000001</v>
      </c>
      <c r="Q959" s="156">
        <v>4.5762409390323269</v>
      </c>
      <c r="R959" s="158">
        <v>0.59193954659949621</v>
      </c>
      <c r="S959" s="158">
        <v>18</v>
      </c>
      <c r="T959" s="158">
        <v>474</v>
      </c>
      <c r="U959" s="158">
        <v>2.9624999999999999</v>
      </c>
      <c r="V959" s="158">
        <v>4.3609004609356408</v>
      </c>
      <c r="W959" s="158">
        <v>0.60201511335012592</v>
      </c>
      <c r="X959" s="158">
        <v>1.1939546599496222</v>
      </c>
      <c r="Y959" s="159">
        <v>32</v>
      </c>
      <c r="Z959" s="159">
        <v>74</v>
      </c>
      <c r="AA959" s="159">
        <v>54</v>
      </c>
      <c r="AB959" s="159">
        <v>82</v>
      </c>
      <c r="AC959" s="159">
        <v>78</v>
      </c>
      <c r="AD959" s="157">
        <v>19.850000000000001</v>
      </c>
    </row>
    <row r="960" spans="1:30" s="154" customFormat="1" ht="11.35">
      <c r="A960" s="152">
        <v>947</v>
      </c>
      <c r="B960" s="152">
        <v>9</v>
      </c>
      <c r="C960" s="152">
        <v>69</v>
      </c>
      <c r="D960" s="153">
        <v>0.43125000000000002</v>
      </c>
      <c r="E960" s="153">
        <v>1.4606876772828741</v>
      </c>
      <c r="F960" s="155">
        <v>535.42800000000011</v>
      </c>
      <c r="G960" s="155">
        <v>1963.2360000000003</v>
      </c>
      <c r="H960" s="155">
        <v>12.270225000000002</v>
      </c>
      <c r="I960" s="155">
        <v>66.791686544945406</v>
      </c>
      <c r="J960" s="155">
        <v>1600</v>
      </c>
      <c r="K960" s="155">
        <v>201000</v>
      </c>
      <c r="L960" s="155">
        <v>1256.25</v>
      </c>
      <c r="M960" s="155">
        <v>280.87632408937969</v>
      </c>
      <c r="N960" s="156">
        <v>15</v>
      </c>
      <c r="O960" s="156">
        <v>462</v>
      </c>
      <c r="P960" s="156">
        <v>2.8875000000000002</v>
      </c>
      <c r="Q960" s="156">
        <v>4.3073543953095443</v>
      </c>
      <c r="R960" s="158">
        <v>0.6061381074168799</v>
      </c>
      <c r="S960" s="158">
        <v>18</v>
      </c>
      <c r="T960" s="158">
        <v>495</v>
      </c>
      <c r="U960" s="158">
        <v>3.09375</v>
      </c>
      <c r="V960" s="158">
        <v>4.3665349372804254</v>
      </c>
      <c r="W960" s="158">
        <v>0.57800511508951413</v>
      </c>
      <c r="X960" s="158">
        <v>1.1841432225063939</v>
      </c>
      <c r="Y960" s="159">
        <v>36</v>
      </c>
      <c r="Z960" s="159">
        <v>70</v>
      </c>
      <c r="AA960" s="159">
        <v>54</v>
      </c>
      <c r="AB960" s="159">
        <v>83</v>
      </c>
      <c r="AC960" s="159">
        <v>77</v>
      </c>
      <c r="AD960" s="157">
        <v>19.55</v>
      </c>
    </row>
    <row r="961" spans="1:30" s="154" customFormat="1" ht="11.35">
      <c r="A961" s="152">
        <v>948</v>
      </c>
      <c r="B961" s="152">
        <v>3</v>
      </c>
      <c r="C961" s="152">
        <v>27</v>
      </c>
      <c r="D961" s="153">
        <v>0.16875000000000001</v>
      </c>
      <c r="E961" s="153">
        <v>0.69338178652658045</v>
      </c>
      <c r="F961" s="155">
        <v>65.441200000000009</v>
      </c>
      <c r="G961" s="155">
        <v>278.12509999999997</v>
      </c>
      <c r="H961" s="155">
        <v>1.7382818749999998</v>
      </c>
      <c r="I961" s="155">
        <v>8.4038792742898956</v>
      </c>
      <c r="J961" s="155">
        <v>1600</v>
      </c>
      <c r="K961" s="155">
        <v>205900</v>
      </c>
      <c r="L961" s="155">
        <v>1286.875</v>
      </c>
      <c r="M961" s="155">
        <v>277.31231967135795</v>
      </c>
      <c r="N961" s="156">
        <v>18</v>
      </c>
      <c r="O961" s="156">
        <v>519</v>
      </c>
      <c r="P961" s="156">
        <v>3.2437499999999999</v>
      </c>
      <c r="Q961" s="156">
        <v>4.6618306591230469</v>
      </c>
      <c r="R961" s="158">
        <v>0.58111380145278446</v>
      </c>
      <c r="S961" s="158">
        <v>18</v>
      </c>
      <c r="T961" s="158">
        <v>555</v>
      </c>
      <c r="U961" s="158">
        <v>3.46875</v>
      </c>
      <c r="V961" s="158">
        <v>4.974048216531215</v>
      </c>
      <c r="W961" s="158">
        <v>0.55205811138014527</v>
      </c>
      <c r="X961" s="158">
        <v>1.1331719128329296</v>
      </c>
      <c r="Y961" s="159">
        <v>30</v>
      </c>
      <c r="Z961" s="159">
        <v>69</v>
      </c>
      <c r="AA961" s="159">
        <v>61</v>
      </c>
      <c r="AB961" s="159">
        <v>84</v>
      </c>
      <c r="AC961" s="159">
        <v>76</v>
      </c>
      <c r="AD961" s="157">
        <v>20.65</v>
      </c>
    </row>
    <row r="962" spans="1:30" s="154" customFormat="1" ht="11.35">
      <c r="A962" s="152">
        <v>949</v>
      </c>
      <c r="B962" s="152">
        <v>6</v>
      </c>
      <c r="C962" s="152">
        <v>30</v>
      </c>
      <c r="D962" s="153">
        <v>0.1875</v>
      </c>
      <c r="E962" s="153">
        <v>0.93288960701034962</v>
      </c>
      <c r="F962" s="155">
        <v>267.71400000000006</v>
      </c>
      <c r="G962" s="155">
        <v>481.88520000000017</v>
      </c>
      <c r="H962" s="155">
        <v>3.0117825000000011</v>
      </c>
      <c r="I962" s="155">
        <v>23.058022663170608</v>
      </c>
      <c r="J962" s="155">
        <v>1600</v>
      </c>
      <c r="K962" s="155">
        <v>204800</v>
      </c>
      <c r="L962" s="155">
        <v>1280</v>
      </c>
      <c r="M962" s="155">
        <v>280.34121168417863</v>
      </c>
      <c r="N962" s="156">
        <v>18</v>
      </c>
      <c r="O962" s="156">
        <v>537</v>
      </c>
      <c r="P962" s="156">
        <v>3.3562500000000002</v>
      </c>
      <c r="Q962" s="156">
        <v>4.9834277246482115</v>
      </c>
      <c r="R962" s="158">
        <v>0.58372093023255822</v>
      </c>
      <c r="S962" s="158">
        <v>15</v>
      </c>
      <c r="T962" s="158">
        <v>597</v>
      </c>
      <c r="U962" s="158">
        <v>3.7312500000000002</v>
      </c>
      <c r="V962" s="158">
        <v>4.976323660073902</v>
      </c>
      <c r="W962" s="158">
        <v>0.53720930232558139</v>
      </c>
      <c r="X962" s="158">
        <v>1.1209302325581396</v>
      </c>
      <c r="Y962" s="159">
        <v>32</v>
      </c>
      <c r="Z962" s="159">
        <v>68</v>
      </c>
      <c r="AA962" s="159">
        <v>60</v>
      </c>
      <c r="AB962" s="159">
        <v>79</v>
      </c>
      <c r="AC962" s="159">
        <v>81</v>
      </c>
      <c r="AD962" s="157">
        <v>21.5</v>
      </c>
    </row>
    <row r="963" spans="1:30" s="154" customFormat="1" ht="11.35">
      <c r="A963" s="152">
        <v>950</v>
      </c>
      <c r="B963" s="152">
        <v>6</v>
      </c>
      <c r="C963" s="152">
        <v>39</v>
      </c>
      <c r="D963" s="153">
        <v>0.24374999999999999</v>
      </c>
      <c r="E963" s="153">
        <v>1.0078114715878912</v>
      </c>
      <c r="F963" s="155">
        <v>267.71400000000006</v>
      </c>
      <c r="G963" s="155">
        <v>736.21350000000007</v>
      </c>
      <c r="H963" s="155">
        <v>4.6013343750000004</v>
      </c>
      <c r="I963" s="155">
        <v>30.442579428782675</v>
      </c>
      <c r="J963" s="155">
        <v>1600</v>
      </c>
      <c r="K963" s="155">
        <v>205350</v>
      </c>
      <c r="L963" s="155">
        <v>1283.4375</v>
      </c>
      <c r="M963" s="155">
        <v>290.45192909190246</v>
      </c>
      <c r="N963" s="156">
        <v>18</v>
      </c>
      <c r="O963" s="156">
        <v>516</v>
      </c>
      <c r="P963" s="156">
        <v>3.2250000000000001</v>
      </c>
      <c r="Q963" s="156">
        <v>4.5955269474270635</v>
      </c>
      <c r="R963" s="158">
        <v>0.60092807424593975</v>
      </c>
      <c r="S963" s="158">
        <v>18</v>
      </c>
      <c r="T963" s="158">
        <v>585</v>
      </c>
      <c r="U963" s="158">
        <v>3.65625</v>
      </c>
      <c r="V963" s="158">
        <v>4.9297541941859881</v>
      </c>
      <c r="W963" s="158">
        <v>0.54756380510440839</v>
      </c>
      <c r="X963" s="158">
        <v>1.148491879350348</v>
      </c>
      <c r="Y963" s="159">
        <v>35</v>
      </c>
      <c r="Z963" s="159">
        <v>61</v>
      </c>
      <c r="AA963" s="159">
        <v>64</v>
      </c>
      <c r="AB963" s="159">
        <v>74</v>
      </c>
      <c r="AC963" s="159">
        <v>86</v>
      </c>
      <c r="AD963" s="157">
        <v>21.55</v>
      </c>
    </row>
    <row r="964" spans="1:30" s="154" customFormat="1" ht="11.35">
      <c r="A964" s="152">
        <v>951</v>
      </c>
      <c r="B964" s="152">
        <v>6</v>
      </c>
      <c r="C964" s="152">
        <v>48</v>
      </c>
      <c r="D964" s="153">
        <v>0.3</v>
      </c>
      <c r="E964" s="153">
        <v>1.0745775826491428</v>
      </c>
      <c r="F964" s="155">
        <v>535.42800000000011</v>
      </c>
      <c r="G964" s="155">
        <v>1670.2379000000001</v>
      </c>
      <c r="H964" s="155">
        <v>10.438986875000001</v>
      </c>
      <c r="I964" s="155">
        <v>63.583005615546021</v>
      </c>
      <c r="J964" s="155">
        <v>1600</v>
      </c>
      <c r="K964" s="155">
        <v>199700</v>
      </c>
      <c r="L964" s="155">
        <v>1248.125</v>
      </c>
      <c r="M964" s="155">
        <v>270.50427518448163</v>
      </c>
      <c r="N964" s="156">
        <v>15</v>
      </c>
      <c r="O964" s="156">
        <v>516</v>
      </c>
      <c r="P964" s="156">
        <v>3.2250000000000001</v>
      </c>
      <c r="Q964" s="156">
        <v>4.5831932511469002</v>
      </c>
      <c r="R964" s="158">
        <v>0.58949880668257759</v>
      </c>
      <c r="S964" s="158">
        <v>18</v>
      </c>
      <c r="T964" s="158">
        <v>591</v>
      </c>
      <c r="U964" s="158">
        <v>3.6937500000000001</v>
      </c>
      <c r="V964" s="158">
        <v>5.0606347017845161</v>
      </c>
      <c r="W964" s="158">
        <v>0.5298329355608592</v>
      </c>
      <c r="X964" s="158">
        <v>1.1193317422434368</v>
      </c>
      <c r="Y964" s="159">
        <v>34</v>
      </c>
      <c r="Z964" s="159">
        <v>77</v>
      </c>
      <c r="AA964" s="159">
        <v>49</v>
      </c>
      <c r="AB964" s="159">
        <v>79</v>
      </c>
      <c r="AC964" s="159">
        <v>81</v>
      </c>
      <c r="AD964" s="157">
        <v>20.95</v>
      </c>
    </row>
    <row r="965" spans="1:30" s="154" customFormat="1" ht="11.35">
      <c r="A965" s="152">
        <v>952</v>
      </c>
      <c r="B965" s="152">
        <v>9</v>
      </c>
      <c r="C965" s="152">
        <v>57</v>
      </c>
      <c r="D965" s="153">
        <v>0.35625000000000001</v>
      </c>
      <c r="E965" s="153">
        <v>1.319171051892416</v>
      </c>
      <c r="F965" s="155">
        <v>267.71400000000006</v>
      </c>
      <c r="G965" s="155">
        <v>1401.0366000000001</v>
      </c>
      <c r="H965" s="155">
        <v>8.7564787500000012</v>
      </c>
      <c r="I965" s="155">
        <v>40.039651368364524</v>
      </c>
      <c r="J965" s="155">
        <v>1600</v>
      </c>
      <c r="K965" s="155">
        <v>202150</v>
      </c>
      <c r="L965" s="155">
        <v>1263.4375</v>
      </c>
      <c r="M965" s="155">
        <v>281.54570408828124</v>
      </c>
      <c r="N965" s="156">
        <v>18</v>
      </c>
      <c r="O965" s="156">
        <v>498</v>
      </c>
      <c r="P965" s="156">
        <v>3.1124999999999998</v>
      </c>
      <c r="Q965" s="156">
        <v>4.6850323693531504</v>
      </c>
      <c r="R965" s="158">
        <v>0.59012345679012346</v>
      </c>
      <c r="S965" s="158">
        <v>18</v>
      </c>
      <c r="T965" s="158">
        <v>540</v>
      </c>
      <c r="U965" s="158">
        <v>3.375</v>
      </c>
      <c r="V965" s="158">
        <v>5.0888335023946638</v>
      </c>
      <c r="W965" s="158">
        <v>0.55555555555555558</v>
      </c>
      <c r="X965" s="158">
        <v>1.145679012345679</v>
      </c>
      <c r="Y965" s="159">
        <v>35</v>
      </c>
      <c r="Z965" s="159">
        <v>69</v>
      </c>
      <c r="AA965" s="159">
        <v>56</v>
      </c>
      <c r="AB965" s="159">
        <v>79</v>
      </c>
      <c r="AC965" s="159">
        <v>81</v>
      </c>
      <c r="AD965" s="157">
        <v>20.25</v>
      </c>
    </row>
    <row r="966" spans="1:30" s="154" customFormat="1" ht="11.35">
      <c r="A966" s="152">
        <v>953</v>
      </c>
      <c r="B966" s="152">
        <v>6</v>
      </c>
      <c r="C966" s="152">
        <v>15</v>
      </c>
      <c r="D966" s="153">
        <v>9.375E-2</v>
      </c>
      <c r="E966" s="153">
        <v>0.62240025343158245</v>
      </c>
      <c r="F966" s="155">
        <v>535.42800000000011</v>
      </c>
      <c r="G966" s="155">
        <v>858.17210000000011</v>
      </c>
      <c r="H966" s="155">
        <v>5.3635756250000011</v>
      </c>
      <c r="I966" s="155">
        <v>47.308056687932634</v>
      </c>
      <c r="J966" s="155">
        <v>1600</v>
      </c>
      <c r="K966" s="155">
        <v>201650</v>
      </c>
      <c r="L966" s="155">
        <v>1260.3125</v>
      </c>
      <c r="M966" s="155">
        <v>274.03902278013129</v>
      </c>
      <c r="N966" s="156">
        <v>18</v>
      </c>
      <c r="O966" s="156">
        <v>636</v>
      </c>
      <c r="P966" s="156">
        <v>3.9750000000000001</v>
      </c>
      <c r="Q966" s="156">
        <v>5.2184361135974546</v>
      </c>
      <c r="R966" s="158">
        <v>0.52572706935123048</v>
      </c>
      <c r="S966" s="158">
        <v>18</v>
      </c>
      <c r="T966" s="158">
        <v>669</v>
      </c>
      <c r="U966" s="158">
        <v>4.1812500000000004</v>
      </c>
      <c r="V966" s="158">
        <v>5.2889725970244417</v>
      </c>
      <c r="W966" s="158">
        <v>0.50111856823266221</v>
      </c>
      <c r="X966" s="158">
        <v>1.0268456375838926</v>
      </c>
      <c r="Y966" s="159">
        <v>33</v>
      </c>
      <c r="Z966" s="159">
        <v>74</v>
      </c>
      <c r="AA966" s="159">
        <v>53</v>
      </c>
      <c r="AB966" s="159">
        <v>93</v>
      </c>
      <c r="AC966" s="159">
        <v>67</v>
      </c>
      <c r="AD966" s="157">
        <v>22.35</v>
      </c>
    </row>
    <row r="967" spans="1:30" s="154" customFormat="1" ht="11.35">
      <c r="A967" s="152">
        <v>954</v>
      </c>
      <c r="B967" s="152">
        <v>9</v>
      </c>
      <c r="C967" s="152">
        <v>30</v>
      </c>
      <c r="D967" s="153">
        <v>0.1875</v>
      </c>
      <c r="E967" s="153">
        <v>1.0472335523690726</v>
      </c>
      <c r="F967" s="155">
        <v>89.238000000000014</v>
      </c>
      <c r="G967" s="155">
        <v>273.66320000000007</v>
      </c>
      <c r="H967" s="155">
        <v>1.7103950000000006</v>
      </c>
      <c r="I967" s="155">
        <v>10.35979335396976</v>
      </c>
      <c r="J967" s="155">
        <v>1600</v>
      </c>
      <c r="K967" s="155">
        <v>198000</v>
      </c>
      <c r="L967" s="155">
        <v>1237.5</v>
      </c>
      <c r="M967" s="155">
        <v>257.89423018412833</v>
      </c>
      <c r="N967" s="156">
        <v>18</v>
      </c>
      <c r="O967" s="156">
        <v>549</v>
      </c>
      <c r="P967" s="156">
        <v>3.4312499999999999</v>
      </c>
      <c r="Q967" s="156">
        <v>4.7920556309178339</v>
      </c>
      <c r="R967" s="158">
        <v>0.5714285714285714</v>
      </c>
      <c r="S967" s="158">
        <v>18</v>
      </c>
      <c r="T967" s="158">
        <v>618</v>
      </c>
      <c r="U967" s="158">
        <v>3.8624999999999998</v>
      </c>
      <c r="V967" s="158">
        <v>5.2058113390818548</v>
      </c>
      <c r="W967" s="158">
        <v>0.51756440281030447</v>
      </c>
      <c r="X967" s="158">
        <v>1.088992974238876</v>
      </c>
      <c r="Y967" s="159">
        <v>32</v>
      </c>
      <c r="Z967" s="159">
        <v>85</v>
      </c>
      <c r="AA967" s="159">
        <v>43</v>
      </c>
      <c r="AB967" s="159">
        <v>84</v>
      </c>
      <c r="AC967" s="159">
        <v>76</v>
      </c>
      <c r="AD967" s="157">
        <v>21.35</v>
      </c>
    </row>
    <row r="968" spans="1:30" s="154" customFormat="1" ht="11.35">
      <c r="A968" s="152">
        <v>955</v>
      </c>
      <c r="B968" s="152">
        <v>12</v>
      </c>
      <c r="C968" s="152">
        <v>99</v>
      </c>
      <c r="D968" s="153">
        <v>0.61875000000000002</v>
      </c>
      <c r="E968" s="153">
        <v>1.9356694030065797</v>
      </c>
      <c r="F968" s="155">
        <v>535.42800000000011</v>
      </c>
      <c r="G968" s="155">
        <v>2904.6969000000008</v>
      </c>
      <c r="H968" s="155">
        <v>18.154355625000004</v>
      </c>
      <c r="I968" s="155">
        <v>73.114336357518468</v>
      </c>
      <c r="J968" s="155">
        <v>1600</v>
      </c>
      <c r="K968" s="155">
        <v>205800</v>
      </c>
      <c r="L968" s="155">
        <v>1286.25</v>
      </c>
      <c r="M968" s="155">
        <v>294.38935840077954</v>
      </c>
      <c r="N968" s="156">
        <v>18</v>
      </c>
      <c r="O968" s="156">
        <v>468</v>
      </c>
      <c r="P968" s="156">
        <v>2.9249999999999998</v>
      </c>
      <c r="Q968" s="156">
        <v>4.5633900010723156</v>
      </c>
      <c r="R968" s="158">
        <v>0.60902255639097735</v>
      </c>
      <c r="S968" s="158">
        <v>18</v>
      </c>
      <c r="T968" s="158">
        <v>495</v>
      </c>
      <c r="U968" s="158">
        <v>3.09375</v>
      </c>
      <c r="V968" s="158">
        <v>4.5194156618448256</v>
      </c>
      <c r="W968" s="158">
        <v>0.5864661654135338</v>
      </c>
      <c r="X968" s="158">
        <v>1.1954887218045112</v>
      </c>
      <c r="Y968" s="159">
        <v>36</v>
      </c>
      <c r="Z968" s="159">
        <v>58</v>
      </c>
      <c r="AA968" s="159">
        <v>66</v>
      </c>
      <c r="AB968" s="159">
        <v>76</v>
      </c>
      <c r="AC968" s="159">
        <v>84</v>
      </c>
      <c r="AD968" s="157">
        <v>19.95</v>
      </c>
    </row>
    <row r="969" spans="1:30" s="154" customFormat="1" ht="11.35">
      <c r="A969" s="152">
        <v>956</v>
      </c>
      <c r="B969" s="152">
        <v>6</v>
      </c>
      <c r="C969" s="152">
        <v>48</v>
      </c>
      <c r="D969" s="153">
        <v>0.3</v>
      </c>
      <c r="E969" s="153">
        <v>1.1260215487733292</v>
      </c>
      <c r="F969" s="155">
        <v>130.88240000000002</v>
      </c>
      <c r="G969" s="155">
        <v>568.1486000000001</v>
      </c>
      <c r="H969" s="155">
        <v>3.5509287500000006</v>
      </c>
      <c r="I969" s="155">
        <v>16.081111220754075</v>
      </c>
      <c r="J969" s="155">
        <v>1600</v>
      </c>
      <c r="K969" s="155">
        <v>201600</v>
      </c>
      <c r="L969" s="155">
        <v>1260</v>
      </c>
      <c r="M969" s="155">
        <v>270.84772579078037</v>
      </c>
      <c r="N969" s="156">
        <v>15</v>
      </c>
      <c r="O969" s="156">
        <v>474</v>
      </c>
      <c r="P969" s="156">
        <v>2.9624999999999999</v>
      </c>
      <c r="Q969" s="156">
        <v>4.2291107053954695</v>
      </c>
      <c r="R969" s="158">
        <v>0.60696517412935325</v>
      </c>
      <c r="S969" s="158">
        <v>18</v>
      </c>
      <c r="T969" s="158">
        <v>519</v>
      </c>
      <c r="U969" s="158">
        <v>3.2437499999999999</v>
      </c>
      <c r="V969" s="158">
        <v>4.7101481168875008</v>
      </c>
      <c r="W969" s="158">
        <v>0.56965174129353235</v>
      </c>
      <c r="X969" s="158">
        <v>1.1766169154228856</v>
      </c>
      <c r="Y969" s="159">
        <v>32</v>
      </c>
      <c r="Z969" s="159">
        <v>76</v>
      </c>
      <c r="AA969" s="159">
        <v>52</v>
      </c>
      <c r="AB969" s="159">
        <v>92</v>
      </c>
      <c r="AC969" s="159">
        <v>68</v>
      </c>
      <c r="AD969" s="157">
        <v>20.100000000000001</v>
      </c>
    </row>
    <row r="970" spans="1:30" s="154" customFormat="1" ht="11.35">
      <c r="A970" s="152">
        <v>957</v>
      </c>
      <c r="B970" s="152">
        <v>6</v>
      </c>
      <c r="C970" s="152">
        <v>54</v>
      </c>
      <c r="D970" s="153">
        <v>0.33750000000000002</v>
      </c>
      <c r="E970" s="153">
        <v>1.1649358229954616</v>
      </c>
      <c r="F970" s="155">
        <v>89.238000000000014</v>
      </c>
      <c r="G970" s="155">
        <v>520.55500000000018</v>
      </c>
      <c r="H970" s="155">
        <v>3.253468750000001</v>
      </c>
      <c r="I970" s="155">
        <v>12.498516562820278</v>
      </c>
      <c r="J970" s="155">
        <v>1600</v>
      </c>
      <c r="K970" s="155">
        <v>204050</v>
      </c>
      <c r="L970" s="155">
        <v>1275.3125</v>
      </c>
      <c r="M970" s="155">
        <v>281.22580259290783</v>
      </c>
      <c r="N970" s="156">
        <v>18</v>
      </c>
      <c r="O970" s="156">
        <v>495</v>
      </c>
      <c r="P970" s="156">
        <v>3.09375</v>
      </c>
      <c r="Q970" s="156">
        <v>4.6551477896406501</v>
      </c>
      <c r="R970" s="158">
        <v>0.5965770171149144</v>
      </c>
      <c r="S970" s="158">
        <v>18</v>
      </c>
      <c r="T970" s="158">
        <v>564</v>
      </c>
      <c r="U970" s="158">
        <v>3.5249999999999999</v>
      </c>
      <c r="V970" s="158">
        <v>5.1857933655506052</v>
      </c>
      <c r="W970" s="158">
        <v>0.54034229828850855</v>
      </c>
      <c r="X970" s="158">
        <v>1.1369193154034229</v>
      </c>
      <c r="Y970" s="159">
        <v>33</v>
      </c>
      <c r="Z970" s="159">
        <v>68</v>
      </c>
      <c r="AA970" s="159">
        <v>59</v>
      </c>
      <c r="AB970" s="159">
        <v>71</v>
      </c>
      <c r="AC970" s="159">
        <v>89</v>
      </c>
      <c r="AD970" s="157">
        <v>20.45</v>
      </c>
    </row>
    <row r="971" spans="1:30" s="154" customFormat="1" ht="11.35">
      <c r="A971" s="152">
        <v>958</v>
      </c>
      <c r="B971" s="152">
        <v>9</v>
      </c>
      <c r="C971" s="152">
        <v>57</v>
      </c>
      <c r="D971" s="153">
        <v>0.35625000000000001</v>
      </c>
      <c r="E971" s="153">
        <v>1.3614036180797946</v>
      </c>
      <c r="F971" s="155">
        <v>133.85700000000003</v>
      </c>
      <c r="G971" s="155">
        <v>559.22480000000007</v>
      </c>
      <c r="H971" s="155">
        <v>3.4951550000000005</v>
      </c>
      <c r="I971" s="155">
        <v>15.649866230801704</v>
      </c>
      <c r="J971" s="155">
        <v>1600</v>
      </c>
      <c r="K971" s="155">
        <v>204250</v>
      </c>
      <c r="L971" s="155">
        <v>1276.5625</v>
      </c>
      <c r="M971" s="155">
        <v>269.80786752309223</v>
      </c>
      <c r="N971" s="156">
        <v>18</v>
      </c>
      <c r="O971" s="156">
        <v>477</v>
      </c>
      <c r="P971" s="156">
        <v>2.9812500000000002</v>
      </c>
      <c r="Q971" s="156">
        <v>4.5577660242793803</v>
      </c>
      <c r="R971" s="158">
        <v>0.60150375939849621</v>
      </c>
      <c r="S971" s="158">
        <v>18</v>
      </c>
      <c r="T971" s="158">
        <v>555</v>
      </c>
      <c r="U971" s="158">
        <v>3.46875</v>
      </c>
      <c r="V971" s="158">
        <v>4.8589175943495118</v>
      </c>
      <c r="W971" s="158">
        <v>0.53634085213032578</v>
      </c>
      <c r="X971" s="158">
        <v>1.1378446115288221</v>
      </c>
      <c r="Y971" s="159">
        <v>29</v>
      </c>
      <c r="Z971" s="159">
        <v>75</v>
      </c>
      <c r="AA971" s="159">
        <v>56</v>
      </c>
      <c r="AB971" s="159">
        <v>75</v>
      </c>
      <c r="AC971" s="159">
        <v>85</v>
      </c>
      <c r="AD971" s="157">
        <v>19.95</v>
      </c>
    </row>
    <row r="972" spans="1:30" s="154" customFormat="1" ht="11.35">
      <c r="A972" s="152">
        <v>959</v>
      </c>
      <c r="B972" s="152">
        <v>9</v>
      </c>
      <c r="C972" s="152">
        <v>66</v>
      </c>
      <c r="D972" s="153">
        <v>0.41249999999999998</v>
      </c>
      <c r="E972" s="153">
        <v>1.5229378262560522</v>
      </c>
      <c r="F972" s="155">
        <v>535.42800000000011</v>
      </c>
      <c r="G972" s="155">
        <v>2083.7073</v>
      </c>
      <c r="H972" s="155">
        <v>13.023170625000001</v>
      </c>
      <c r="I972" s="155">
        <v>66.895492066995715</v>
      </c>
      <c r="J972" s="155">
        <v>1600</v>
      </c>
      <c r="K972" s="155">
        <v>203650</v>
      </c>
      <c r="L972" s="155">
        <v>1272.8125</v>
      </c>
      <c r="M972" s="155">
        <v>280.09695508034895</v>
      </c>
      <c r="N972" s="156">
        <v>18</v>
      </c>
      <c r="O972" s="156">
        <v>507</v>
      </c>
      <c r="P972" s="156">
        <v>3.1687500000000002</v>
      </c>
      <c r="Q972" s="156">
        <v>4.8554214981326078</v>
      </c>
      <c r="R972" s="158">
        <v>0.59277108433734949</v>
      </c>
      <c r="S972" s="158">
        <v>18</v>
      </c>
      <c r="T972" s="158">
        <v>573</v>
      </c>
      <c r="U972" s="158">
        <v>3.5812499999999998</v>
      </c>
      <c r="V972" s="158">
        <v>5.0075061582117204</v>
      </c>
      <c r="W972" s="158">
        <v>0.53975903614457832</v>
      </c>
      <c r="X972" s="158">
        <v>1.1325301204819278</v>
      </c>
      <c r="Y972" s="159">
        <v>33</v>
      </c>
      <c r="Z972" s="159">
        <v>69</v>
      </c>
      <c r="AA972" s="159">
        <v>58</v>
      </c>
      <c r="AB972" s="159">
        <v>79</v>
      </c>
      <c r="AC972" s="159">
        <v>81</v>
      </c>
      <c r="AD972" s="157">
        <v>20.75</v>
      </c>
    </row>
    <row r="973" spans="1:30" s="154" customFormat="1" ht="11.35">
      <c r="A973" s="152">
        <v>960</v>
      </c>
      <c r="B973" s="152">
        <v>12</v>
      </c>
      <c r="C973" s="152">
        <v>87</v>
      </c>
      <c r="D973" s="153">
        <v>0.54374999999999996</v>
      </c>
      <c r="E973" s="153">
        <v>1.7763182720935977</v>
      </c>
      <c r="F973" s="155">
        <v>1070.8560000000002</v>
      </c>
      <c r="G973" s="155">
        <v>2421.3244000000009</v>
      </c>
      <c r="H973" s="155">
        <v>15.133277500000005</v>
      </c>
      <c r="I973" s="155">
        <v>106.15072900421143</v>
      </c>
      <c r="J973" s="155">
        <v>1600</v>
      </c>
      <c r="K973" s="155">
        <v>195800</v>
      </c>
      <c r="L973" s="155">
        <v>1223.75</v>
      </c>
      <c r="M973" s="155">
        <v>285.71602649963853</v>
      </c>
      <c r="N973" s="156">
        <v>18</v>
      </c>
      <c r="O973" s="156">
        <v>474</v>
      </c>
      <c r="P973" s="156">
        <v>2.9624999999999999</v>
      </c>
      <c r="Q973" s="156">
        <v>4.6620203734286871</v>
      </c>
      <c r="R973" s="158">
        <v>0.60301507537688437</v>
      </c>
      <c r="S973" s="158">
        <v>18</v>
      </c>
      <c r="T973" s="158">
        <v>540</v>
      </c>
      <c r="U973" s="158">
        <v>3.375</v>
      </c>
      <c r="V973" s="158">
        <v>4.930651149160421</v>
      </c>
      <c r="W973" s="158">
        <v>0.54773869346733661</v>
      </c>
      <c r="X973" s="158">
        <v>1.1507537688442211</v>
      </c>
      <c r="Y973" s="159">
        <v>44</v>
      </c>
      <c r="Z973" s="159">
        <v>68</v>
      </c>
      <c r="AA973" s="159">
        <v>48</v>
      </c>
      <c r="AB973" s="159">
        <v>68</v>
      </c>
      <c r="AC973" s="159">
        <v>92</v>
      </c>
      <c r="AD973" s="157">
        <v>19.899999999999999</v>
      </c>
    </row>
    <row r="974" spans="1:30" s="154" customFormat="1" ht="11.35">
      <c r="A974" s="152">
        <v>961</v>
      </c>
      <c r="B974" s="152">
        <v>6</v>
      </c>
      <c r="C974" s="152">
        <v>90</v>
      </c>
      <c r="D974" s="153">
        <v>0.5625</v>
      </c>
      <c r="E974" s="153">
        <v>1.4349084514877399</v>
      </c>
      <c r="F974" s="155">
        <v>267.71400000000006</v>
      </c>
      <c r="G974" s="155">
        <v>1744.6029000000001</v>
      </c>
      <c r="H974" s="155">
        <v>10.903768125000001</v>
      </c>
      <c r="I974" s="155">
        <v>40.967652482926191</v>
      </c>
      <c r="J974" s="155">
        <v>1600</v>
      </c>
      <c r="K974" s="155">
        <v>204400</v>
      </c>
      <c r="L974" s="155">
        <v>1277.5</v>
      </c>
      <c r="M974" s="155">
        <v>254.50655179319133</v>
      </c>
      <c r="N974" s="156">
        <v>18</v>
      </c>
      <c r="O974" s="156">
        <v>459</v>
      </c>
      <c r="P974" s="156">
        <v>2.8687499999999999</v>
      </c>
      <c r="Q974" s="156">
        <v>4.5434615055957268</v>
      </c>
      <c r="R974" s="158">
        <v>0.6116751269035533</v>
      </c>
      <c r="S974" s="158">
        <v>18</v>
      </c>
      <c r="T974" s="158">
        <v>468</v>
      </c>
      <c r="U974" s="158">
        <v>2.9249999999999998</v>
      </c>
      <c r="V974" s="158">
        <v>4.4503550844127586</v>
      </c>
      <c r="W974" s="158">
        <v>0.60406091370558368</v>
      </c>
      <c r="X974" s="158">
        <v>1.2157360406091371</v>
      </c>
      <c r="Y974" s="159">
        <v>24</v>
      </c>
      <c r="Z974" s="159">
        <v>84</v>
      </c>
      <c r="AA974" s="159">
        <v>52</v>
      </c>
      <c r="AB974" s="159">
        <v>83</v>
      </c>
      <c r="AC974" s="159">
        <v>77</v>
      </c>
      <c r="AD974" s="157">
        <v>19.7</v>
      </c>
    </row>
    <row r="975" spans="1:30" s="154" customFormat="1" ht="11.35">
      <c r="A975" s="152">
        <v>962</v>
      </c>
      <c r="B975" s="152">
        <v>9</v>
      </c>
      <c r="C975" s="152">
        <v>60</v>
      </c>
      <c r="D975" s="153">
        <v>0.375</v>
      </c>
      <c r="E975" s="153">
        <v>1.4952755788160836</v>
      </c>
      <c r="F975" s="155">
        <v>267.71400000000006</v>
      </c>
      <c r="G975" s="155">
        <v>1653.8776000000003</v>
      </c>
      <c r="H975" s="155">
        <v>10.336735000000001</v>
      </c>
      <c r="I975" s="155">
        <v>46.335148608050112</v>
      </c>
      <c r="J975" s="155">
        <v>1600</v>
      </c>
      <c r="K975" s="155">
        <v>205900</v>
      </c>
      <c r="L975" s="155">
        <v>1286.875</v>
      </c>
      <c r="M975" s="155">
        <v>252.37784267185205</v>
      </c>
      <c r="N975" s="156">
        <v>18</v>
      </c>
      <c r="O975" s="156">
        <v>480</v>
      </c>
      <c r="P975" s="156">
        <v>3</v>
      </c>
      <c r="Q975" s="156">
        <v>4.4382556491877718</v>
      </c>
      <c r="R975" s="158">
        <v>0.60297766749379644</v>
      </c>
      <c r="S975" s="158">
        <v>21</v>
      </c>
      <c r="T975" s="158">
        <v>507</v>
      </c>
      <c r="U975" s="158">
        <v>3.1687500000000002</v>
      </c>
      <c r="V975" s="158">
        <v>4.6163802899167736</v>
      </c>
      <c r="W975" s="158">
        <v>0.58064516129032262</v>
      </c>
      <c r="X975" s="158">
        <v>1.1836228287841191</v>
      </c>
      <c r="Y975" s="159">
        <v>22</v>
      </c>
      <c r="Z975" s="159">
        <v>84</v>
      </c>
      <c r="AA975" s="159">
        <v>54</v>
      </c>
      <c r="AB975" s="159">
        <v>84</v>
      </c>
      <c r="AC975" s="159">
        <v>76</v>
      </c>
      <c r="AD975" s="157">
        <v>20.149999999999999</v>
      </c>
    </row>
    <row r="976" spans="1:30" s="154" customFormat="1" ht="11.35">
      <c r="A976" s="152">
        <v>963</v>
      </c>
      <c r="B976" s="152">
        <v>6</v>
      </c>
      <c r="C976" s="152">
        <v>30</v>
      </c>
      <c r="D976" s="153">
        <v>0.1875</v>
      </c>
      <c r="E976" s="153">
        <v>0.80241381127713762</v>
      </c>
      <c r="F976" s="155">
        <v>535.42800000000011</v>
      </c>
      <c r="G976" s="155">
        <v>878.99430000000018</v>
      </c>
      <c r="H976" s="155">
        <v>5.4937143750000015</v>
      </c>
      <c r="I976" s="155">
        <v>43.368930725749095</v>
      </c>
      <c r="J976" s="155">
        <v>1600</v>
      </c>
      <c r="K976" s="155">
        <v>197650</v>
      </c>
      <c r="L976" s="155">
        <v>1235.3125</v>
      </c>
      <c r="M976" s="155">
        <v>259.69242057073365</v>
      </c>
      <c r="N976" s="156">
        <v>18</v>
      </c>
      <c r="O976" s="156">
        <v>486</v>
      </c>
      <c r="P976" s="156">
        <v>3.0375000000000001</v>
      </c>
      <c r="Q976" s="156">
        <v>4.4380962262221786</v>
      </c>
      <c r="R976" s="158">
        <v>0.60098522167487689</v>
      </c>
      <c r="S976" s="158">
        <v>18</v>
      </c>
      <c r="T976" s="158">
        <v>555</v>
      </c>
      <c r="U976" s="158">
        <v>3.46875</v>
      </c>
      <c r="V976" s="158">
        <v>4.6809151862784351</v>
      </c>
      <c r="W976" s="158">
        <v>0.54433497536945818</v>
      </c>
      <c r="X976" s="158">
        <v>1.145320197044335</v>
      </c>
      <c r="Y976" s="159">
        <v>33</v>
      </c>
      <c r="Z976" s="159">
        <v>84</v>
      </c>
      <c r="AA976" s="159">
        <v>43</v>
      </c>
      <c r="AB976" s="159">
        <v>81</v>
      </c>
      <c r="AC976" s="159">
        <v>79</v>
      </c>
      <c r="AD976" s="157">
        <v>20.3</v>
      </c>
    </row>
    <row r="977" spans="1:30" s="154" customFormat="1" ht="11.35">
      <c r="A977" s="152">
        <v>964</v>
      </c>
      <c r="B977" s="152">
        <v>6</v>
      </c>
      <c r="C977" s="152">
        <v>57</v>
      </c>
      <c r="D977" s="153">
        <v>0.35625000000000001</v>
      </c>
      <c r="E977" s="153">
        <v>1.2303646491229014</v>
      </c>
      <c r="F977" s="155">
        <v>89.238000000000014</v>
      </c>
      <c r="G977" s="155">
        <v>771.90870000000029</v>
      </c>
      <c r="H977" s="155">
        <v>4.824429375000002</v>
      </c>
      <c r="I977" s="155">
        <v>17.404601190314924</v>
      </c>
      <c r="J977" s="155">
        <v>1600</v>
      </c>
      <c r="K977" s="155">
        <v>205650</v>
      </c>
      <c r="L977" s="155">
        <v>1285.3125</v>
      </c>
      <c r="M977" s="155">
        <v>261.32204251777227</v>
      </c>
      <c r="N977" s="156">
        <v>18</v>
      </c>
      <c r="O977" s="156">
        <v>483</v>
      </c>
      <c r="P977" s="156">
        <v>3.0187499999999998</v>
      </c>
      <c r="Q977" s="156">
        <v>4.680310524289343</v>
      </c>
      <c r="R977" s="158">
        <v>0.60922330097087374</v>
      </c>
      <c r="S977" s="158">
        <v>18</v>
      </c>
      <c r="T977" s="158">
        <v>579</v>
      </c>
      <c r="U977" s="158">
        <v>3.6187499999999999</v>
      </c>
      <c r="V977" s="158">
        <v>5.0592363694049158</v>
      </c>
      <c r="W977" s="158">
        <v>0.53155339805825241</v>
      </c>
      <c r="X977" s="158">
        <v>1.1407766990291262</v>
      </c>
      <c r="Y977" s="159">
        <v>25</v>
      </c>
      <c r="Z977" s="159">
        <v>79</v>
      </c>
      <c r="AA977" s="159">
        <v>56</v>
      </c>
      <c r="AB977" s="159">
        <v>84</v>
      </c>
      <c r="AC977" s="159">
        <v>76</v>
      </c>
      <c r="AD977" s="157">
        <v>20.6</v>
      </c>
    </row>
    <row r="978" spans="1:30" s="154" customFormat="1" ht="11.35">
      <c r="A978" s="152">
        <v>965</v>
      </c>
      <c r="B978" s="152">
        <v>3</v>
      </c>
      <c r="C978" s="152">
        <v>18</v>
      </c>
      <c r="D978" s="153">
        <v>0.1125</v>
      </c>
      <c r="E978" s="153">
        <v>0.57174014416763685</v>
      </c>
      <c r="F978" s="155">
        <v>267.71400000000006</v>
      </c>
      <c r="G978" s="155">
        <v>407.5202000000001</v>
      </c>
      <c r="H978" s="155">
        <v>2.5470012500000005</v>
      </c>
      <c r="I978" s="155">
        <v>21.952363135570927</v>
      </c>
      <c r="J978" s="155">
        <v>1600</v>
      </c>
      <c r="K978" s="155">
        <v>203450</v>
      </c>
      <c r="L978" s="155">
        <v>1271.5625</v>
      </c>
      <c r="M978" s="155">
        <v>291.0954086715995</v>
      </c>
      <c r="N978" s="156">
        <v>18</v>
      </c>
      <c r="O978" s="156">
        <v>504</v>
      </c>
      <c r="P978" s="156">
        <v>3.15</v>
      </c>
      <c r="Q978" s="156">
        <v>4.6231574606171888</v>
      </c>
      <c r="R978" s="158">
        <v>0.58620689655172409</v>
      </c>
      <c r="S978" s="158">
        <v>18</v>
      </c>
      <c r="T978" s="158">
        <v>546</v>
      </c>
      <c r="U978" s="158">
        <v>3.4125000000000001</v>
      </c>
      <c r="V978" s="158">
        <v>4.7996167299813619</v>
      </c>
      <c r="W978" s="158">
        <v>0.55172413793103448</v>
      </c>
      <c r="X978" s="158">
        <v>1.1379310344827585</v>
      </c>
      <c r="Y978" s="159">
        <v>37</v>
      </c>
      <c r="Z978" s="159">
        <v>62</v>
      </c>
      <c r="AA978" s="159">
        <v>61</v>
      </c>
      <c r="AB978" s="159">
        <v>81</v>
      </c>
      <c r="AC978" s="159">
        <v>79</v>
      </c>
      <c r="AD978" s="157">
        <v>20.3</v>
      </c>
    </row>
    <row r="979" spans="1:30" s="154" customFormat="1" ht="11.35">
      <c r="A979" s="152">
        <v>966</v>
      </c>
      <c r="B979" s="152">
        <v>12</v>
      </c>
      <c r="C979" s="152">
        <v>75</v>
      </c>
      <c r="D979" s="153">
        <v>0.46875</v>
      </c>
      <c r="E979" s="153">
        <v>1.7976990009768619</v>
      </c>
      <c r="F979" s="155">
        <v>1070.8560000000002</v>
      </c>
      <c r="G979" s="155">
        <v>2747.0431000000003</v>
      </c>
      <c r="H979" s="155">
        <v>17.169019375000001</v>
      </c>
      <c r="I979" s="155">
        <v>99.280445967690866</v>
      </c>
      <c r="J979" s="155">
        <v>1600</v>
      </c>
      <c r="K979" s="155">
        <v>208700</v>
      </c>
      <c r="L979" s="155">
        <v>1304.375</v>
      </c>
      <c r="M979" s="155">
        <v>259.55861785082175</v>
      </c>
      <c r="N979" s="156">
        <v>15</v>
      </c>
      <c r="O979" s="156">
        <v>438</v>
      </c>
      <c r="P979" s="156">
        <v>2.7374999999999998</v>
      </c>
      <c r="Q979" s="156">
        <v>4.0569646614372852</v>
      </c>
      <c r="R979" s="158">
        <v>0.63500000000000001</v>
      </c>
      <c r="S979" s="158">
        <v>18</v>
      </c>
      <c r="T979" s="158">
        <v>519</v>
      </c>
      <c r="U979" s="158">
        <v>3.2437499999999999</v>
      </c>
      <c r="V979" s="158">
        <v>4.5760476684745042</v>
      </c>
      <c r="W979" s="158">
        <v>0.5675</v>
      </c>
      <c r="X979" s="158">
        <v>1.2025000000000001</v>
      </c>
      <c r="Y979" s="159">
        <v>22</v>
      </c>
      <c r="Z979" s="159">
        <v>77</v>
      </c>
      <c r="AA979" s="159">
        <v>61</v>
      </c>
      <c r="AB979" s="159">
        <v>68</v>
      </c>
      <c r="AC979" s="159">
        <v>92</v>
      </c>
      <c r="AD979" s="157">
        <v>20</v>
      </c>
    </row>
    <row r="980" spans="1:30" s="154" customFormat="1" ht="11.35">
      <c r="A980" s="152">
        <v>967</v>
      </c>
      <c r="B980" s="152">
        <v>9</v>
      </c>
      <c r="C980" s="152">
        <v>66</v>
      </c>
      <c r="D980" s="153">
        <v>0.41249999999999998</v>
      </c>
      <c r="E980" s="153">
        <v>1.4070241579774228</v>
      </c>
      <c r="F980" s="155">
        <v>267.71400000000006</v>
      </c>
      <c r="G980" s="155">
        <v>1053.0083999999999</v>
      </c>
      <c r="H980" s="155">
        <v>6.5813024999999996</v>
      </c>
      <c r="I980" s="155">
        <v>28.776335627163579</v>
      </c>
      <c r="J980" s="155">
        <v>1600</v>
      </c>
      <c r="K980" s="155">
        <v>206000</v>
      </c>
      <c r="L980" s="155">
        <v>1287.5</v>
      </c>
      <c r="M980" s="155">
        <v>259.11071915278654</v>
      </c>
      <c r="N980" s="156">
        <v>15</v>
      </c>
      <c r="O980" s="156">
        <v>522</v>
      </c>
      <c r="P980" s="156">
        <v>3.2625000000000002</v>
      </c>
      <c r="Q980" s="156">
        <v>4.7031202007434922</v>
      </c>
      <c r="R980" s="158">
        <v>0.57560975609756104</v>
      </c>
      <c r="S980" s="158">
        <v>18</v>
      </c>
      <c r="T980" s="158">
        <v>552</v>
      </c>
      <c r="U980" s="158">
        <v>3.45</v>
      </c>
      <c r="V980" s="158">
        <v>4.8197706044214685</v>
      </c>
      <c r="W980" s="158">
        <v>0.551219512195122</v>
      </c>
      <c r="X980" s="158">
        <v>1.126829268292683</v>
      </c>
      <c r="Y980" s="159">
        <v>24</v>
      </c>
      <c r="Z980" s="159">
        <v>80</v>
      </c>
      <c r="AA980" s="159">
        <v>56</v>
      </c>
      <c r="AB980" s="159">
        <v>82</v>
      </c>
      <c r="AC980" s="159">
        <v>78</v>
      </c>
      <c r="AD980" s="157">
        <v>20.5</v>
      </c>
    </row>
    <row r="981" spans="1:30" s="154" customFormat="1" ht="11.35">
      <c r="A981" s="152">
        <v>968</v>
      </c>
      <c r="B981" s="152">
        <v>3</v>
      </c>
      <c r="C981" s="152">
        <v>15</v>
      </c>
      <c r="D981" s="153">
        <v>9.375E-2</v>
      </c>
      <c r="E981" s="153">
        <v>0.52361677618453628</v>
      </c>
      <c r="F981" s="155">
        <v>65.441200000000009</v>
      </c>
      <c r="G981" s="155">
        <v>181.45060000000007</v>
      </c>
      <c r="H981" s="155">
        <v>1.1340662500000005</v>
      </c>
      <c r="I981" s="155">
        <v>7.3688191937582728</v>
      </c>
      <c r="J981" s="155">
        <v>1600</v>
      </c>
      <c r="K981" s="155">
        <v>201650</v>
      </c>
      <c r="L981" s="155">
        <v>1260.3125</v>
      </c>
      <c r="M981" s="155">
        <v>274.03902278013129</v>
      </c>
      <c r="N981" s="156">
        <v>18</v>
      </c>
      <c r="O981" s="156">
        <v>549</v>
      </c>
      <c r="P981" s="156">
        <v>3.4312499999999999</v>
      </c>
      <c r="Q981" s="156">
        <v>4.9087546935561397</v>
      </c>
      <c r="R981" s="158">
        <v>0.56941176470588228</v>
      </c>
      <c r="S981" s="158">
        <v>18</v>
      </c>
      <c r="T981" s="158">
        <v>582</v>
      </c>
      <c r="U981" s="158">
        <v>3.6375000000000002</v>
      </c>
      <c r="V981" s="158">
        <v>4.8336965814487609</v>
      </c>
      <c r="W981" s="158">
        <v>0.54352941176470593</v>
      </c>
      <c r="X981" s="158">
        <v>1.1129411764705881</v>
      </c>
      <c r="Y981" s="159">
        <v>33</v>
      </c>
      <c r="Z981" s="159">
        <v>74</v>
      </c>
      <c r="AA981" s="159">
        <v>53</v>
      </c>
      <c r="AB981" s="159">
        <v>86</v>
      </c>
      <c r="AC981" s="159">
        <v>74</v>
      </c>
      <c r="AD981" s="157">
        <v>21.25</v>
      </c>
    </row>
    <row r="982" spans="1:30" s="154" customFormat="1" ht="11.35">
      <c r="A982" s="152">
        <v>969</v>
      </c>
      <c r="B982" s="152">
        <v>9</v>
      </c>
      <c r="C982" s="152">
        <v>69</v>
      </c>
      <c r="D982" s="153">
        <v>0.43125000000000002</v>
      </c>
      <c r="E982" s="153">
        <v>1.5362368257875021</v>
      </c>
      <c r="F982" s="155">
        <v>803.14200000000017</v>
      </c>
      <c r="G982" s="155">
        <v>2653.3432000000003</v>
      </c>
      <c r="H982" s="155">
        <v>16.583395000000003</v>
      </c>
      <c r="I982" s="155">
        <v>91.495916978660944</v>
      </c>
      <c r="J982" s="155">
        <v>1600</v>
      </c>
      <c r="K982" s="155">
        <v>201500</v>
      </c>
      <c r="L982" s="155">
        <v>1259.375</v>
      </c>
      <c r="M982" s="155">
        <v>288.24929702031261</v>
      </c>
      <c r="N982" s="156">
        <v>18</v>
      </c>
      <c r="O982" s="156">
        <v>522</v>
      </c>
      <c r="P982" s="156">
        <v>3.2625000000000002</v>
      </c>
      <c r="Q982" s="156">
        <v>4.7390887588386592</v>
      </c>
      <c r="R982" s="158">
        <v>0.57971014492753625</v>
      </c>
      <c r="S982" s="158">
        <v>18</v>
      </c>
      <c r="T982" s="158">
        <v>591</v>
      </c>
      <c r="U982" s="158">
        <v>3.6937500000000001</v>
      </c>
      <c r="V982" s="158">
        <v>5.1603189348560576</v>
      </c>
      <c r="W982" s="158">
        <v>0.52415458937198067</v>
      </c>
      <c r="X982" s="158">
        <v>1.1038647342995169</v>
      </c>
      <c r="Y982" s="159">
        <v>38</v>
      </c>
      <c r="Z982" s="159">
        <v>65</v>
      </c>
      <c r="AA982" s="159">
        <v>57</v>
      </c>
      <c r="AB982" s="159">
        <v>81</v>
      </c>
      <c r="AC982" s="159">
        <v>79</v>
      </c>
      <c r="AD982" s="157">
        <v>20.7</v>
      </c>
    </row>
    <row r="983" spans="1:30" s="154" customFormat="1" ht="11.35">
      <c r="A983" s="152">
        <v>970</v>
      </c>
      <c r="B983" s="152">
        <v>6</v>
      </c>
      <c r="C983" s="152">
        <v>33</v>
      </c>
      <c r="D983" s="153">
        <v>0.20624999999999999</v>
      </c>
      <c r="E983" s="153">
        <v>0.89791424980339851</v>
      </c>
      <c r="F983" s="155">
        <v>267.71400000000006</v>
      </c>
      <c r="G983" s="155">
        <v>693.08180000000016</v>
      </c>
      <c r="H983" s="155">
        <v>4.3317612500000013</v>
      </c>
      <c r="I983" s="155">
        <v>24.314636584394872</v>
      </c>
      <c r="J983" s="155">
        <v>1600</v>
      </c>
      <c r="K983" s="155">
        <v>200200</v>
      </c>
      <c r="L983" s="155">
        <v>1251.25</v>
      </c>
      <c r="M983" s="155">
        <v>278.24415774774985</v>
      </c>
      <c r="N983" s="156">
        <v>18</v>
      </c>
      <c r="O983" s="156">
        <v>522</v>
      </c>
      <c r="P983" s="156">
        <v>3.2625000000000002</v>
      </c>
      <c r="Q983" s="156">
        <v>4.7510177658393111</v>
      </c>
      <c r="R983" s="158">
        <v>0.56500000000000006</v>
      </c>
      <c r="S983" s="158">
        <v>15</v>
      </c>
      <c r="T983" s="158">
        <v>552</v>
      </c>
      <c r="U983" s="158">
        <v>3.45</v>
      </c>
      <c r="V983" s="158">
        <v>4.640266745748364</v>
      </c>
      <c r="W983" s="158">
        <v>0.54</v>
      </c>
      <c r="X983" s="158">
        <v>1.105</v>
      </c>
      <c r="Y983" s="159">
        <v>36</v>
      </c>
      <c r="Z983" s="159">
        <v>72</v>
      </c>
      <c r="AA983" s="159">
        <v>52</v>
      </c>
      <c r="AB983" s="159">
        <v>81</v>
      </c>
      <c r="AC983" s="159">
        <v>79</v>
      </c>
      <c r="AD983" s="157">
        <v>20</v>
      </c>
    </row>
    <row r="984" spans="1:30" s="154" customFormat="1" ht="11.35">
      <c r="A984" s="152">
        <v>971</v>
      </c>
      <c r="B984" s="152">
        <v>9</v>
      </c>
      <c r="C984" s="152">
        <v>27</v>
      </c>
      <c r="D984" s="153">
        <v>0.16875000000000001</v>
      </c>
      <c r="E984" s="153">
        <v>0.90575987071421216</v>
      </c>
      <c r="F984" s="155">
        <v>803.14200000000017</v>
      </c>
      <c r="G984" s="155">
        <v>1454.5794000000003</v>
      </c>
      <c r="H984" s="155">
        <v>9.0911212500000023</v>
      </c>
      <c r="I984" s="155">
        <v>70.027475844009402</v>
      </c>
      <c r="J984" s="155">
        <v>1600</v>
      </c>
      <c r="K984" s="155">
        <v>197900</v>
      </c>
      <c r="L984" s="155">
        <v>1236.875</v>
      </c>
      <c r="M984" s="155">
        <v>276.06212840978088</v>
      </c>
      <c r="N984" s="156">
        <v>18</v>
      </c>
      <c r="O984" s="156">
        <v>573</v>
      </c>
      <c r="P984" s="156">
        <v>3.5812499999999998</v>
      </c>
      <c r="Q984" s="156">
        <v>4.823255868167406</v>
      </c>
      <c r="R984" s="158">
        <v>0.55581395348837204</v>
      </c>
      <c r="S984" s="158">
        <v>18</v>
      </c>
      <c r="T984" s="158">
        <v>642</v>
      </c>
      <c r="U984" s="158">
        <v>4.0125000000000002</v>
      </c>
      <c r="V984" s="158">
        <v>5.1785570220080306</v>
      </c>
      <c r="W984" s="158">
        <v>0.50232558139534889</v>
      </c>
      <c r="X984" s="158">
        <v>1.058139534883721</v>
      </c>
      <c r="Y984" s="159">
        <v>38</v>
      </c>
      <c r="Z984" s="159">
        <v>74</v>
      </c>
      <c r="AA984" s="159">
        <v>48</v>
      </c>
      <c r="AB984" s="159">
        <v>84</v>
      </c>
      <c r="AC984" s="159">
        <v>76</v>
      </c>
      <c r="AD984" s="157">
        <v>21.5</v>
      </c>
    </row>
    <row r="985" spans="1:30" s="154" customFormat="1" ht="11.35">
      <c r="A985" s="152">
        <v>972</v>
      </c>
      <c r="B985" s="152">
        <v>6</v>
      </c>
      <c r="C985" s="152">
        <v>42</v>
      </c>
      <c r="D985" s="153">
        <v>0.26250000000000001</v>
      </c>
      <c r="E985" s="153">
        <v>1.0308908036531337</v>
      </c>
      <c r="F985" s="155">
        <v>267.71400000000006</v>
      </c>
      <c r="G985" s="155">
        <v>1024.7497000000001</v>
      </c>
      <c r="H985" s="155">
        <v>6.4046856250000008</v>
      </c>
      <c r="I985" s="155">
        <v>37.039855996524224</v>
      </c>
      <c r="J985" s="155">
        <v>1600</v>
      </c>
      <c r="K985" s="155">
        <v>201600</v>
      </c>
      <c r="L985" s="155">
        <v>1260</v>
      </c>
      <c r="M985" s="155">
        <v>270.84772579078037</v>
      </c>
      <c r="N985" s="156">
        <v>15</v>
      </c>
      <c r="O985" s="156">
        <v>447</v>
      </c>
      <c r="P985" s="156">
        <v>2.7937500000000002</v>
      </c>
      <c r="Q985" s="156">
        <v>4.1498607614741294</v>
      </c>
      <c r="R985" s="158">
        <v>0.62182741116751272</v>
      </c>
      <c r="S985" s="158">
        <v>24</v>
      </c>
      <c r="T985" s="158">
        <v>504</v>
      </c>
      <c r="U985" s="158">
        <v>3.15</v>
      </c>
      <c r="V985" s="158">
        <v>4.7440131088940394</v>
      </c>
      <c r="W985" s="158">
        <v>0.57360406091370553</v>
      </c>
      <c r="X985" s="158">
        <v>1.1954314720812182</v>
      </c>
      <c r="Y985" s="159">
        <v>32</v>
      </c>
      <c r="Z985" s="159">
        <v>76</v>
      </c>
      <c r="AA985" s="159">
        <v>52</v>
      </c>
      <c r="AB985" s="159">
        <v>87</v>
      </c>
      <c r="AC985" s="159">
        <v>73</v>
      </c>
      <c r="AD985" s="157">
        <v>19.7</v>
      </c>
    </row>
    <row r="986" spans="1:30" s="154" customFormat="1" ht="11.35">
      <c r="A986" s="152">
        <v>973</v>
      </c>
      <c r="B986" s="152">
        <v>12</v>
      </c>
      <c r="C986" s="152">
        <v>123</v>
      </c>
      <c r="D986" s="153">
        <v>0.76875000000000004</v>
      </c>
      <c r="E986" s="153">
        <v>2.3127262765378611</v>
      </c>
      <c r="F986" s="155">
        <v>535.42800000000011</v>
      </c>
      <c r="G986" s="155">
        <v>1888.8710000000003</v>
      </c>
      <c r="H986" s="155">
        <v>11.805443750000002</v>
      </c>
      <c r="I986" s="155">
        <v>51.074823746955822</v>
      </c>
      <c r="J986" s="155">
        <v>1600</v>
      </c>
      <c r="K986" s="155">
        <v>205100</v>
      </c>
      <c r="L986" s="155">
        <v>1281.875</v>
      </c>
      <c r="M986" s="155">
        <v>275.2064690899013</v>
      </c>
      <c r="N986" s="156">
        <v>15</v>
      </c>
      <c r="O986" s="156">
        <v>462</v>
      </c>
      <c r="P986" s="156">
        <v>2.8875000000000002</v>
      </c>
      <c r="Q986" s="156">
        <v>4.1874137558001294</v>
      </c>
      <c r="R986" s="158">
        <v>0.61209068010075574</v>
      </c>
      <c r="S986" s="158">
        <v>15</v>
      </c>
      <c r="T986" s="158">
        <v>495</v>
      </c>
      <c r="U986" s="158">
        <v>3.09375</v>
      </c>
      <c r="V986" s="158">
        <v>4.5194156618448256</v>
      </c>
      <c r="W986" s="158">
        <v>0.58438287153652391</v>
      </c>
      <c r="X986" s="158">
        <v>1.1964735516372795</v>
      </c>
      <c r="Y986" s="159">
        <v>30</v>
      </c>
      <c r="Z986" s="159">
        <v>71</v>
      </c>
      <c r="AA986" s="159">
        <v>59</v>
      </c>
      <c r="AB986" s="159">
        <v>83</v>
      </c>
      <c r="AC986" s="159">
        <v>77</v>
      </c>
      <c r="AD986" s="157">
        <v>19.850000000000001</v>
      </c>
    </row>
    <row r="987" spans="1:30" s="154" customFormat="1" ht="11.35">
      <c r="A987" s="152">
        <v>974</v>
      </c>
      <c r="B987" s="152">
        <v>6</v>
      </c>
      <c r="C987" s="152">
        <v>48</v>
      </c>
      <c r="D987" s="153">
        <v>0.3</v>
      </c>
      <c r="E987" s="153">
        <v>1.1752157569874981</v>
      </c>
      <c r="F987" s="155">
        <v>267.71400000000006</v>
      </c>
      <c r="G987" s="155">
        <v>771.90870000000018</v>
      </c>
      <c r="H987" s="155">
        <v>4.8244293750000011</v>
      </c>
      <c r="I987" s="155">
        <v>25.655126839854177</v>
      </c>
      <c r="J987" s="155">
        <v>1600</v>
      </c>
      <c r="K987" s="155">
        <v>200100</v>
      </c>
      <c r="L987" s="155">
        <v>1250.625</v>
      </c>
      <c r="M987" s="155">
        <v>271.90149784122536</v>
      </c>
      <c r="N987" s="156">
        <v>18</v>
      </c>
      <c r="O987" s="156">
        <v>450</v>
      </c>
      <c r="P987" s="156">
        <v>2.8125</v>
      </c>
      <c r="Q987" s="156">
        <v>4.4086642823781652</v>
      </c>
      <c r="R987" s="158">
        <v>0.61439588688946012</v>
      </c>
      <c r="S987" s="158">
        <v>18</v>
      </c>
      <c r="T987" s="158">
        <v>510</v>
      </c>
      <c r="U987" s="158">
        <v>3.1875</v>
      </c>
      <c r="V987" s="158">
        <v>4.8372083793920204</v>
      </c>
      <c r="W987" s="158">
        <v>0.56298200514138819</v>
      </c>
      <c r="X987" s="158">
        <v>1.1773778920308482</v>
      </c>
      <c r="Y987" s="159">
        <v>34</v>
      </c>
      <c r="Z987" s="159">
        <v>76</v>
      </c>
      <c r="AA987" s="159">
        <v>50</v>
      </c>
      <c r="AB987" s="159">
        <v>80</v>
      </c>
      <c r="AC987" s="159">
        <v>80</v>
      </c>
      <c r="AD987" s="157">
        <v>19.45</v>
      </c>
    </row>
    <row r="988" spans="1:30" s="154" customFormat="1" ht="11.35">
      <c r="A988" s="152">
        <v>975</v>
      </c>
      <c r="B988" s="152">
        <v>9</v>
      </c>
      <c r="C988" s="152">
        <v>69</v>
      </c>
      <c r="D988" s="153">
        <v>0.43125000000000002</v>
      </c>
      <c r="E988" s="153">
        <v>1.4989383035121389</v>
      </c>
      <c r="F988" s="155">
        <v>535.42800000000011</v>
      </c>
      <c r="G988" s="155">
        <v>1676.1871000000003</v>
      </c>
      <c r="H988" s="155">
        <v>10.476169375000001</v>
      </c>
      <c r="I988" s="155">
        <v>55.123018096191743</v>
      </c>
      <c r="J988" s="155">
        <v>1600</v>
      </c>
      <c r="K988" s="155">
        <v>206200</v>
      </c>
      <c r="L988" s="155">
        <v>1288.75</v>
      </c>
      <c r="M988" s="155">
        <v>272.07275663994801</v>
      </c>
      <c r="N988" s="156">
        <v>18</v>
      </c>
      <c r="O988" s="156">
        <v>522</v>
      </c>
      <c r="P988" s="156">
        <v>3.2625000000000002</v>
      </c>
      <c r="Q988" s="156">
        <v>4.9034546928189622</v>
      </c>
      <c r="R988" s="158">
        <v>0.57971014492753625</v>
      </c>
      <c r="S988" s="158">
        <v>18</v>
      </c>
      <c r="T988" s="158">
        <v>555</v>
      </c>
      <c r="U988" s="158">
        <v>3.46875</v>
      </c>
      <c r="V988" s="158">
        <v>5.0080713155751679</v>
      </c>
      <c r="W988" s="158">
        <v>0.5531400966183575</v>
      </c>
      <c r="X988" s="158">
        <v>1.1328502415458939</v>
      </c>
      <c r="Y988" s="159">
        <v>28</v>
      </c>
      <c r="Z988" s="159">
        <v>72</v>
      </c>
      <c r="AA988" s="159">
        <v>60</v>
      </c>
      <c r="AB988" s="159">
        <v>83</v>
      </c>
      <c r="AC988" s="159">
        <v>77</v>
      </c>
      <c r="AD988" s="157">
        <v>20.7</v>
      </c>
    </row>
    <row r="989" spans="1:30" s="154" customFormat="1" ht="11.35">
      <c r="A989" s="152">
        <v>976</v>
      </c>
      <c r="B989" s="152">
        <v>9</v>
      </c>
      <c r="C989" s="152">
        <v>45</v>
      </c>
      <c r="D989" s="153">
        <v>0.28125</v>
      </c>
      <c r="E989" s="153">
        <v>1.1055712260406638</v>
      </c>
      <c r="F989" s="155">
        <v>535.42800000000011</v>
      </c>
      <c r="G989" s="155">
        <v>1213.6368000000002</v>
      </c>
      <c r="H989" s="155">
        <v>7.585230000000001</v>
      </c>
      <c r="I989" s="155">
        <v>48.327844628743541</v>
      </c>
      <c r="J989" s="155">
        <v>1600</v>
      </c>
      <c r="K989" s="155">
        <v>200250</v>
      </c>
      <c r="L989" s="155">
        <v>1251.5625</v>
      </c>
      <c r="M989" s="155">
        <v>281.36135112282278</v>
      </c>
      <c r="N989" s="156">
        <v>18</v>
      </c>
      <c r="O989" s="156">
        <v>537</v>
      </c>
      <c r="P989" s="156">
        <v>3.3562500000000002</v>
      </c>
      <c r="Q989" s="156">
        <v>4.7149526298666871</v>
      </c>
      <c r="R989" s="158">
        <v>0.57279236276849643</v>
      </c>
      <c r="S989" s="158">
        <v>18</v>
      </c>
      <c r="T989" s="158">
        <v>570</v>
      </c>
      <c r="U989" s="158">
        <v>3.5625</v>
      </c>
      <c r="V989" s="158">
        <v>5.2253464270820231</v>
      </c>
      <c r="W989" s="158">
        <v>0.54653937947494036</v>
      </c>
      <c r="X989" s="158">
        <v>1.1193317422434368</v>
      </c>
      <c r="Y989" s="159">
        <v>37</v>
      </c>
      <c r="Z989" s="159">
        <v>70</v>
      </c>
      <c r="AA989" s="159">
        <v>53</v>
      </c>
      <c r="AB989" s="159">
        <v>85</v>
      </c>
      <c r="AC989" s="159">
        <v>75</v>
      </c>
      <c r="AD989" s="157">
        <v>20.95</v>
      </c>
    </row>
    <row r="990" spans="1:30" s="154" customFormat="1" ht="11.35">
      <c r="A990" s="152">
        <v>977</v>
      </c>
      <c r="B990" s="152">
        <v>9</v>
      </c>
      <c r="C990" s="152">
        <v>72</v>
      </c>
      <c r="D990" s="153">
        <v>0.45</v>
      </c>
      <c r="E990" s="153">
        <v>1.5491933384829668</v>
      </c>
      <c r="F990" s="155">
        <v>803.14200000000017</v>
      </c>
      <c r="G990" s="155">
        <v>2851.1541000000007</v>
      </c>
      <c r="H990" s="155">
        <v>17.819713125000003</v>
      </c>
      <c r="I990" s="155">
        <v>91.864100925122798</v>
      </c>
      <c r="J990" s="155">
        <v>1600</v>
      </c>
      <c r="K990" s="155">
        <v>207600</v>
      </c>
      <c r="L990" s="155">
        <v>1297.5</v>
      </c>
      <c r="M990" s="155">
        <v>263.25251526329777</v>
      </c>
      <c r="N990" s="156">
        <v>18</v>
      </c>
      <c r="O990" s="156">
        <v>480</v>
      </c>
      <c r="P990" s="156">
        <v>3</v>
      </c>
      <c r="Q990" s="156">
        <v>4.335026277912128</v>
      </c>
      <c r="R990" s="158">
        <v>0.60880195599022002</v>
      </c>
      <c r="S990" s="158">
        <v>18</v>
      </c>
      <c r="T990" s="158">
        <v>540</v>
      </c>
      <c r="U990" s="158">
        <v>3.375</v>
      </c>
      <c r="V990" s="158">
        <v>5.1879759386125377</v>
      </c>
      <c r="W990" s="158">
        <v>0.55990220048899753</v>
      </c>
      <c r="X990" s="158">
        <v>1.1687041564792175</v>
      </c>
      <c r="Y990" s="159">
        <v>24</v>
      </c>
      <c r="Z990" s="159">
        <v>76</v>
      </c>
      <c r="AA990" s="159">
        <v>60</v>
      </c>
      <c r="AB990" s="159">
        <v>75</v>
      </c>
      <c r="AC990" s="159">
        <v>85</v>
      </c>
      <c r="AD990" s="157">
        <v>20.45</v>
      </c>
    </row>
    <row r="991" spans="1:30" s="154" customFormat="1" ht="11.35">
      <c r="A991" s="152">
        <v>978</v>
      </c>
      <c r="B991" s="152">
        <v>12</v>
      </c>
      <c r="C991" s="152">
        <v>24</v>
      </c>
      <c r="D991" s="153">
        <v>0.15</v>
      </c>
      <c r="E991" s="153">
        <v>1.0532967114085903</v>
      </c>
      <c r="F991" s="155">
        <v>178.47600000000003</v>
      </c>
      <c r="G991" s="155">
        <v>336.12980000000005</v>
      </c>
      <c r="H991" s="155">
        <v>2.1008112500000005</v>
      </c>
      <c r="I991" s="155">
        <v>15.745748459874294</v>
      </c>
      <c r="J991" s="155">
        <v>1600</v>
      </c>
      <c r="K991" s="155">
        <v>202350</v>
      </c>
      <c r="L991" s="155">
        <v>1264.6875</v>
      </c>
      <c r="M991" s="155">
        <v>270.19657850856635</v>
      </c>
      <c r="N991" s="156">
        <v>18</v>
      </c>
      <c r="O991" s="156">
        <v>543</v>
      </c>
      <c r="P991" s="156">
        <v>3.3937499999999998</v>
      </c>
      <c r="Q991" s="156">
        <v>4.771636422753037</v>
      </c>
      <c r="R991" s="158">
        <v>0.57311320754716977</v>
      </c>
      <c r="S991" s="158">
        <v>21</v>
      </c>
      <c r="T991" s="158">
        <v>594</v>
      </c>
      <c r="U991" s="158">
        <v>3.7124999999999999</v>
      </c>
      <c r="V991" s="158">
        <v>5.0970302119108606</v>
      </c>
      <c r="W991" s="158">
        <v>0.53301886792452824</v>
      </c>
      <c r="X991" s="158">
        <v>1.1061320754716979</v>
      </c>
      <c r="Y991" s="159">
        <v>31</v>
      </c>
      <c r="Z991" s="159">
        <v>76</v>
      </c>
      <c r="AA991" s="159">
        <v>53</v>
      </c>
      <c r="AB991" s="159">
        <v>70</v>
      </c>
      <c r="AC991" s="159">
        <v>90</v>
      </c>
      <c r="AD991" s="157">
        <v>21.2</v>
      </c>
    </row>
    <row r="992" spans="1:30" s="154" customFormat="1" ht="11.35">
      <c r="A992" s="152">
        <v>979</v>
      </c>
      <c r="B992" s="152">
        <v>12</v>
      </c>
      <c r="C992" s="152">
        <v>108</v>
      </c>
      <c r="D992" s="153">
        <v>0.67500000000000004</v>
      </c>
      <c r="E992" s="153">
        <v>2.2807645192901504</v>
      </c>
      <c r="F992" s="155">
        <v>803.14200000000017</v>
      </c>
      <c r="G992" s="155">
        <v>2690.5257000000006</v>
      </c>
      <c r="H992" s="155">
        <v>16.815785625000004</v>
      </c>
      <c r="I992" s="155">
        <v>84.314110813967815</v>
      </c>
      <c r="J992" s="155">
        <v>1600</v>
      </c>
      <c r="K992" s="155">
        <v>202850</v>
      </c>
      <c r="L992" s="155">
        <v>1267.8125</v>
      </c>
      <c r="M992" s="155">
        <v>277.7575791922556</v>
      </c>
      <c r="N992" s="156">
        <v>18</v>
      </c>
      <c r="O992" s="156">
        <v>489</v>
      </c>
      <c r="P992" s="156">
        <v>3.0562499999999999</v>
      </c>
      <c r="Q992" s="156">
        <v>4.5075016089533433</v>
      </c>
      <c r="R992" s="158">
        <v>0.5914786967418546</v>
      </c>
      <c r="S992" s="158">
        <v>18</v>
      </c>
      <c r="T992" s="158">
        <v>534</v>
      </c>
      <c r="U992" s="158">
        <v>3.3374999999999999</v>
      </c>
      <c r="V992" s="158">
        <v>4.5762409390323269</v>
      </c>
      <c r="W992" s="158">
        <v>0.55388471177944854</v>
      </c>
      <c r="X992" s="158">
        <v>1.1453634085213031</v>
      </c>
      <c r="Y992" s="159">
        <v>33</v>
      </c>
      <c r="Z992" s="159">
        <v>71</v>
      </c>
      <c r="AA992" s="159">
        <v>56</v>
      </c>
      <c r="AB992" s="159">
        <v>74</v>
      </c>
      <c r="AC992" s="159">
        <v>86</v>
      </c>
      <c r="AD992" s="157">
        <v>19.95</v>
      </c>
    </row>
    <row r="993" spans="1:30" s="154" customFormat="1" ht="11.35">
      <c r="A993" s="152">
        <v>980</v>
      </c>
      <c r="B993" s="152">
        <v>9</v>
      </c>
      <c r="C993" s="152">
        <v>93</v>
      </c>
      <c r="D993" s="153">
        <v>0.58125000000000004</v>
      </c>
      <c r="E993" s="153">
        <v>1.6989522298302808</v>
      </c>
      <c r="F993" s="155">
        <v>267.71400000000006</v>
      </c>
      <c r="G993" s="155">
        <v>1450.1175000000005</v>
      </c>
      <c r="H993" s="155">
        <v>9.063234375000004</v>
      </c>
      <c r="I993" s="155">
        <v>36.725568980442489</v>
      </c>
      <c r="J993" s="155">
        <v>1600</v>
      </c>
      <c r="K993" s="155">
        <v>201350</v>
      </c>
      <c r="L993" s="155">
        <v>1258.4375</v>
      </c>
      <c r="M993" s="155">
        <v>279.04948023851188</v>
      </c>
      <c r="N993" s="156">
        <v>15</v>
      </c>
      <c r="O993" s="156">
        <v>459</v>
      </c>
      <c r="P993" s="156">
        <v>2.8687499999999999</v>
      </c>
      <c r="Q993" s="156">
        <v>4.2738371473728565</v>
      </c>
      <c r="R993" s="158">
        <v>0.60259740259740258</v>
      </c>
      <c r="S993" s="158">
        <v>18</v>
      </c>
      <c r="T993" s="158">
        <v>474</v>
      </c>
      <c r="U993" s="158">
        <v>2.9624999999999999</v>
      </c>
      <c r="V993" s="158">
        <v>4.4125143647208587</v>
      </c>
      <c r="W993" s="158">
        <v>0.58961038961038958</v>
      </c>
      <c r="X993" s="158">
        <v>1.192207792207792</v>
      </c>
      <c r="Y993" s="159">
        <v>35</v>
      </c>
      <c r="Z993" s="159">
        <v>71</v>
      </c>
      <c r="AA993" s="159">
        <v>54</v>
      </c>
      <c r="AB993" s="159">
        <v>83</v>
      </c>
      <c r="AC993" s="159">
        <v>77</v>
      </c>
      <c r="AD993" s="157">
        <v>19.25</v>
      </c>
    </row>
    <row r="994" spans="1:30" s="154" customFormat="1" ht="11.35">
      <c r="A994" s="152">
        <v>981</v>
      </c>
      <c r="B994" s="152">
        <v>6</v>
      </c>
      <c r="C994" s="152">
        <v>27</v>
      </c>
      <c r="D994" s="153">
        <v>0.16875000000000001</v>
      </c>
      <c r="E994" s="153">
        <v>0.84094791528751356</v>
      </c>
      <c r="F994" s="155">
        <v>267.71400000000006</v>
      </c>
      <c r="G994" s="155">
        <v>556.25020000000018</v>
      </c>
      <c r="H994" s="155">
        <v>3.4765637500000013</v>
      </c>
      <c r="I994" s="155">
        <v>23.11884430059504</v>
      </c>
      <c r="J994" s="155">
        <v>1600</v>
      </c>
      <c r="K994" s="155">
        <v>211000</v>
      </c>
      <c r="L994" s="155">
        <v>1318.75</v>
      </c>
      <c r="M994" s="155">
        <v>282.55071343101821</v>
      </c>
      <c r="N994" s="156">
        <v>15</v>
      </c>
      <c r="O994" s="156">
        <v>531</v>
      </c>
      <c r="P994" s="156">
        <v>3.3187500000000001</v>
      </c>
      <c r="Q994" s="156">
        <v>4.5837721345123681</v>
      </c>
      <c r="R994" s="158">
        <v>0.58837209302325588</v>
      </c>
      <c r="S994" s="158">
        <v>18</v>
      </c>
      <c r="T994" s="158">
        <v>606</v>
      </c>
      <c r="U994" s="158">
        <v>3.7875000000000001</v>
      </c>
      <c r="V994" s="158">
        <v>5.1412592980525034</v>
      </c>
      <c r="W994" s="158">
        <v>0.53023255813953485</v>
      </c>
      <c r="X994" s="158">
        <v>1.1186046511627907</v>
      </c>
      <c r="Y994" s="159">
        <v>28</v>
      </c>
      <c r="Z994" s="159">
        <v>60</v>
      </c>
      <c r="AA994" s="159">
        <v>72</v>
      </c>
      <c r="AB994" s="159">
        <v>65</v>
      </c>
      <c r="AC994" s="159">
        <v>95</v>
      </c>
      <c r="AD994" s="157">
        <v>21.5</v>
      </c>
    </row>
    <row r="995" spans="1:30" s="154" customFormat="1" ht="11.35">
      <c r="A995" s="152">
        <v>982</v>
      </c>
      <c r="B995" s="152">
        <v>9</v>
      </c>
      <c r="C995" s="152">
        <v>54</v>
      </c>
      <c r="D995" s="153">
        <v>0.33750000000000002</v>
      </c>
      <c r="E995" s="153">
        <v>1.3025736498208256</v>
      </c>
      <c r="F995" s="155">
        <v>267.71400000000006</v>
      </c>
      <c r="G995" s="155">
        <v>1000.9529</v>
      </c>
      <c r="H995" s="155">
        <v>6.2559556250000004</v>
      </c>
      <c r="I995" s="155">
        <v>33.683135655506661</v>
      </c>
      <c r="J995" s="155">
        <v>1600</v>
      </c>
      <c r="K995" s="155">
        <v>196700</v>
      </c>
      <c r="L995" s="155">
        <v>1229.375</v>
      </c>
      <c r="M995" s="155">
        <v>271.46165625666191</v>
      </c>
      <c r="N995" s="156">
        <v>18</v>
      </c>
      <c r="O995" s="156">
        <v>513</v>
      </c>
      <c r="P995" s="156">
        <v>3.2062499999999998</v>
      </c>
      <c r="Q995" s="156">
        <v>4.6148473471758358</v>
      </c>
      <c r="R995" s="158">
        <v>0.58394160583941601</v>
      </c>
      <c r="S995" s="158">
        <v>18</v>
      </c>
      <c r="T995" s="158">
        <v>549</v>
      </c>
      <c r="U995" s="158">
        <v>3.4312499999999999</v>
      </c>
      <c r="V995" s="158">
        <v>4.850756116901815</v>
      </c>
      <c r="W995" s="158">
        <v>0.55474452554744524</v>
      </c>
      <c r="X995" s="158">
        <v>1.1386861313868613</v>
      </c>
      <c r="Y995" s="159">
        <v>38</v>
      </c>
      <c r="Z995" s="159">
        <v>77</v>
      </c>
      <c r="AA995" s="159">
        <v>45</v>
      </c>
      <c r="AB995" s="159">
        <v>88</v>
      </c>
      <c r="AC995" s="159">
        <v>72</v>
      </c>
      <c r="AD995" s="157">
        <v>20.55</v>
      </c>
    </row>
    <row r="996" spans="1:30" s="154" customFormat="1" ht="11.35">
      <c r="A996" s="152">
        <v>983</v>
      </c>
      <c r="B996" s="152">
        <v>15</v>
      </c>
      <c r="C996" s="152">
        <v>114</v>
      </c>
      <c r="D996" s="153">
        <v>0.71250000000000002</v>
      </c>
      <c r="E996" s="153">
        <v>2.3669301828668368</v>
      </c>
      <c r="F996" s="155">
        <v>803.14200000000017</v>
      </c>
      <c r="G996" s="155">
        <v>3844.6705000000011</v>
      </c>
      <c r="H996" s="155">
        <v>24.029190625000005</v>
      </c>
      <c r="I996" s="155">
        <v>106.7207597818476</v>
      </c>
      <c r="J996" s="155">
        <v>1600</v>
      </c>
      <c r="K996" s="155">
        <v>204250</v>
      </c>
      <c r="L996" s="155">
        <v>1276.5625</v>
      </c>
      <c r="M996" s="155">
        <v>269.80786752309223</v>
      </c>
      <c r="N996" s="156">
        <v>18</v>
      </c>
      <c r="O996" s="156">
        <v>498</v>
      </c>
      <c r="P996" s="156">
        <v>3.1124999999999998</v>
      </c>
      <c r="Q996" s="156">
        <v>4.8861085337693417</v>
      </c>
      <c r="R996" s="158">
        <v>0.58291457286432158</v>
      </c>
      <c r="S996" s="158">
        <v>21</v>
      </c>
      <c r="T996" s="158">
        <v>498</v>
      </c>
      <c r="U996" s="158">
        <v>3.1124999999999998</v>
      </c>
      <c r="V996" s="158">
        <v>4.6242286455189188</v>
      </c>
      <c r="W996" s="158">
        <v>0.58291457286432158</v>
      </c>
      <c r="X996" s="158">
        <v>1.1658291457286432</v>
      </c>
      <c r="Y996" s="159">
        <v>29</v>
      </c>
      <c r="Z996" s="159">
        <v>75</v>
      </c>
      <c r="AA996" s="159">
        <v>56</v>
      </c>
      <c r="AB996" s="159">
        <v>78</v>
      </c>
      <c r="AC996" s="159">
        <v>82</v>
      </c>
      <c r="AD996" s="157">
        <v>19.899999999999999</v>
      </c>
    </row>
    <row r="997" spans="1:30" s="154" customFormat="1" ht="11.35">
      <c r="A997" s="152">
        <v>984</v>
      </c>
      <c r="B997" s="152">
        <v>9</v>
      </c>
      <c r="C997" s="152">
        <v>54</v>
      </c>
      <c r="D997" s="153">
        <v>0.33750000000000002</v>
      </c>
      <c r="E997" s="153">
        <v>1.2583682156021487</v>
      </c>
      <c r="F997" s="155">
        <v>535.42800000000011</v>
      </c>
      <c r="G997" s="155">
        <v>1424.8334000000002</v>
      </c>
      <c r="H997" s="155">
        <v>8.9052087500000017</v>
      </c>
      <c r="I997" s="155">
        <v>49.703529358907183</v>
      </c>
      <c r="J997" s="155">
        <v>1600</v>
      </c>
      <c r="K997" s="155">
        <v>204700</v>
      </c>
      <c r="L997" s="155">
        <v>1279.375</v>
      </c>
      <c r="M997" s="155">
        <v>274.11306371297451</v>
      </c>
      <c r="N997" s="156">
        <v>15</v>
      </c>
      <c r="O997" s="156">
        <v>459</v>
      </c>
      <c r="P997" s="156">
        <v>2.8687499999999999</v>
      </c>
      <c r="Q997" s="156">
        <v>4.1529286097567164</v>
      </c>
      <c r="R997" s="158">
        <v>0.61749999999999994</v>
      </c>
      <c r="S997" s="158">
        <v>18</v>
      </c>
      <c r="T997" s="158">
        <v>537</v>
      </c>
      <c r="U997" s="158">
        <v>3.3562500000000002</v>
      </c>
      <c r="V997" s="158">
        <v>4.750831605455641</v>
      </c>
      <c r="W997" s="158">
        <v>0.55249999999999999</v>
      </c>
      <c r="X997" s="158">
        <v>1.17</v>
      </c>
      <c r="Y997" s="159">
        <v>30</v>
      </c>
      <c r="Z997" s="159">
        <v>72</v>
      </c>
      <c r="AA997" s="159">
        <v>58</v>
      </c>
      <c r="AB997" s="159">
        <v>64</v>
      </c>
      <c r="AC997" s="159">
        <v>96</v>
      </c>
      <c r="AD997" s="157">
        <v>20</v>
      </c>
    </row>
    <row r="998" spans="1:30" s="154" customFormat="1" ht="11.35">
      <c r="A998" s="152">
        <v>985</v>
      </c>
      <c r="B998" s="152">
        <v>6</v>
      </c>
      <c r="C998" s="152">
        <v>33</v>
      </c>
      <c r="D998" s="153">
        <v>0.20624999999999999</v>
      </c>
      <c r="E998" s="153">
        <v>0.95888348988279659</v>
      </c>
      <c r="F998" s="155">
        <v>535.42800000000011</v>
      </c>
      <c r="G998" s="155">
        <v>853.7102000000001</v>
      </c>
      <c r="H998" s="155">
        <v>5.335688750000001</v>
      </c>
      <c r="I998" s="155">
        <v>43.461025087852192</v>
      </c>
      <c r="J998" s="155">
        <v>1600</v>
      </c>
      <c r="K998" s="155">
        <v>204500</v>
      </c>
      <c r="L998" s="155">
        <v>1278.125</v>
      </c>
      <c r="M998" s="155">
        <v>261.20713364429133</v>
      </c>
      <c r="N998" s="156">
        <v>15</v>
      </c>
      <c r="O998" s="156">
        <v>573</v>
      </c>
      <c r="P998" s="156">
        <v>3.5812499999999998</v>
      </c>
      <c r="Q998" s="156">
        <v>4.9047171172250081</v>
      </c>
      <c r="R998" s="158">
        <v>0.55164319248826288</v>
      </c>
      <c r="S998" s="158">
        <v>18</v>
      </c>
      <c r="T998" s="158">
        <v>561</v>
      </c>
      <c r="U998" s="158">
        <v>3.5062500000000001</v>
      </c>
      <c r="V998" s="158">
        <v>4.9475193898768648</v>
      </c>
      <c r="W998" s="158">
        <v>0.56103286384976525</v>
      </c>
      <c r="X998" s="158">
        <v>1.112676056338028</v>
      </c>
      <c r="Y998" s="159">
        <v>26</v>
      </c>
      <c r="Z998" s="159">
        <v>80</v>
      </c>
      <c r="AA998" s="159">
        <v>54</v>
      </c>
      <c r="AB998" s="159">
        <v>77</v>
      </c>
      <c r="AC998" s="159">
        <v>83</v>
      </c>
      <c r="AD998" s="157">
        <v>21.3</v>
      </c>
    </row>
    <row r="999" spans="1:30" s="154" customFormat="1" ht="11.35">
      <c r="A999" s="152">
        <v>986</v>
      </c>
      <c r="B999" s="152">
        <v>12</v>
      </c>
      <c r="C999" s="152">
        <v>105</v>
      </c>
      <c r="D999" s="153">
        <v>0.65625</v>
      </c>
      <c r="E999" s="153">
        <v>1.8327793617015784</v>
      </c>
      <c r="F999" s="155">
        <v>1070.8560000000002</v>
      </c>
      <c r="G999" s="155">
        <v>4518.4174000000012</v>
      </c>
      <c r="H999" s="155">
        <v>28.240108750000008</v>
      </c>
      <c r="I999" s="155">
        <v>114.77553251696715</v>
      </c>
      <c r="J999" s="155">
        <v>1600</v>
      </c>
      <c r="K999" s="155">
        <v>205950</v>
      </c>
      <c r="L999" s="155">
        <v>1287.1875</v>
      </c>
      <c r="M999" s="155">
        <v>280.3999207668179</v>
      </c>
      <c r="N999" s="156">
        <v>15</v>
      </c>
      <c r="O999" s="156">
        <v>432</v>
      </c>
      <c r="P999" s="156">
        <v>2.7</v>
      </c>
      <c r="Q999" s="156">
        <v>4.1098133823491123</v>
      </c>
      <c r="R999" s="158">
        <v>0.63451776649746194</v>
      </c>
      <c r="S999" s="158">
        <v>24</v>
      </c>
      <c r="T999" s="158">
        <v>504</v>
      </c>
      <c r="U999" s="158">
        <v>3.15</v>
      </c>
      <c r="V999" s="158">
        <v>4.7200895418433397</v>
      </c>
      <c r="W999" s="158">
        <v>0.57360406091370553</v>
      </c>
      <c r="X999" s="158">
        <v>1.2081218274111674</v>
      </c>
      <c r="Y999" s="159">
        <v>31</v>
      </c>
      <c r="Z999" s="159">
        <v>67</v>
      </c>
      <c r="AA999" s="159">
        <v>62</v>
      </c>
      <c r="AB999" s="159">
        <v>74</v>
      </c>
      <c r="AC999" s="159">
        <v>86</v>
      </c>
      <c r="AD999" s="157">
        <v>19.7</v>
      </c>
    </row>
    <row r="1000" spans="1:30" s="154" customFormat="1" ht="11.35">
      <c r="A1000" s="152">
        <v>987</v>
      </c>
      <c r="B1000" s="152">
        <v>12</v>
      </c>
      <c r="C1000" s="152">
        <v>135</v>
      </c>
      <c r="D1000" s="153">
        <v>0.84375</v>
      </c>
      <c r="E1000" s="153">
        <v>2.1325476393183491</v>
      </c>
      <c r="F1000" s="155">
        <v>803.14200000000017</v>
      </c>
      <c r="G1000" s="155">
        <v>3579.9311000000007</v>
      </c>
      <c r="H1000" s="155">
        <v>22.374569375000004</v>
      </c>
      <c r="I1000" s="155">
        <v>97.833197428810081</v>
      </c>
      <c r="J1000" s="155">
        <v>1600</v>
      </c>
      <c r="K1000" s="155">
        <v>199600</v>
      </c>
      <c r="L1000" s="155">
        <v>1247.5</v>
      </c>
      <c r="M1000" s="155">
        <v>287.90066421047067</v>
      </c>
      <c r="N1000" s="156">
        <v>15</v>
      </c>
      <c r="O1000" s="156">
        <v>375</v>
      </c>
      <c r="P1000" s="156">
        <v>2.34375</v>
      </c>
      <c r="Q1000" s="156">
        <v>4.0188969903280576</v>
      </c>
      <c r="R1000" s="158">
        <v>0.66124661246612459</v>
      </c>
      <c r="S1000" s="158">
        <v>18</v>
      </c>
      <c r="T1000" s="158">
        <v>417</v>
      </c>
      <c r="U1000" s="158">
        <v>2.6062500000000002</v>
      </c>
      <c r="V1000" s="158">
        <v>4.1634783398971171</v>
      </c>
      <c r="W1000" s="158">
        <v>0.62330623306233068</v>
      </c>
      <c r="X1000" s="158">
        <v>1.2845528455284554</v>
      </c>
      <c r="Y1000" s="159">
        <v>40</v>
      </c>
      <c r="Z1000" s="159">
        <v>66</v>
      </c>
      <c r="AA1000" s="159">
        <v>54</v>
      </c>
      <c r="AB1000" s="159">
        <v>81</v>
      </c>
      <c r="AC1000" s="159">
        <v>79</v>
      </c>
      <c r="AD1000" s="157">
        <v>18.45</v>
      </c>
    </row>
    <row r="1001" spans="1:30" s="154" customFormat="1" ht="11.35">
      <c r="A1001" s="152">
        <v>988</v>
      </c>
      <c r="B1001" s="152">
        <v>6</v>
      </c>
      <c r="C1001" s="152">
        <v>30</v>
      </c>
      <c r="D1001" s="153">
        <v>0.1875</v>
      </c>
      <c r="E1001" s="153">
        <v>0.87010083995943432</v>
      </c>
      <c r="F1001" s="155">
        <v>267.71400000000006</v>
      </c>
      <c r="G1001" s="155">
        <v>850.7356000000002</v>
      </c>
      <c r="H1001" s="155">
        <v>5.3170975000000009</v>
      </c>
      <c r="I1001" s="155">
        <v>31.510929274465575</v>
      </c>
      <c r="J1001" s="155">
        <v>1600</v>
      </c>
      <c r="K1001" s="155">
        <v>200450</v>
      </c>
      <c r="L1001" s="155">
        <v>1252.8125</v>
      </c>
      <c r="M1001" s="155">
        <v>270.05979276202277</v>
      </c>
      <c r="N1001" s="156">
        <v>18</v>
      </c>
      <c r="O1001" s="156">
        <v>558</v>
      </c>
      <c r="P1001" s="156">
        <v>3.4874999999999998</v>
      </c>
      <c r="Q1001" s="156">
        <v>5.0344567449707149</v>
      </c>
      <c r="R1001" s="158">
        <v>0.56132075471698106</v>
      </c>
      <c r="S1001" s="158">
        <v>18</v>
      </c>
      <c r="T1001" s="158">
        <v>591</v>
      </c>
      <c r="U1001" s="158">
        <v>3.6937500000000001</v>
      </c>
      <c r="V1001" s="158">
        <v>5.1931218116796947</v>
      </c>
      <c r="W1001" s="158">
        <v>0.535377358490566</v>
      </c>
      <c r="X1001" s="158">
        <v>1.0966981132075471</v>
      </c>
      <c r="Y1001" s="159">
        <v>33</v>
      </c>
      <c r="Z1001" s="159">
        <v>77</v>
      </c>
      <c r="AA1001" s="159">
        <v>50</v>
      </c>
      <c r="AB1001" s="159">
        <v>84</v>
      </c>
      <c r="AC1001" s="159">
        <v>76</v>
      </c>
      <c r="AD1001" s="157">
        <v>21.2</v>
      </c>
    </row>
    <row r="1002" spans="1:30" s="154" customFormat="1" ht="11.35">
      <c r="A1002" s="152">
        <v>989</v>
      </c>
      <c r="B1002" s="152">
        <v>6</v>
      </c>
      <c r="C1002" s="152">
        <v>57</v>
      </c>
      <c r="D1002" s="153">
        <v>0.35625000000000001</v>
      </c>
      <c r="E1002" s="153">
        <v>1.2755409507268405</v>
      </c>
      <c r="F1002" s="155">
        <v>535.42800000000011</v>
      </c>
      <c r="G1002" s="155">
        <v>1622.6442999999999</v>
      </c>
      <c r="H1002" s="155">
        <v>10.141526875</v>
      </c>
      <c r="I1002" s="155">
        <v>53.356660573252462</v>
      </c>
      <c r="J1002" s="155">
        <v>1600</v>
      </c>
      <c r="K1002" s="155">
        <v>207200</v>
      </c>
      <c r="L1002" s="155">
        <v>1295</v>
      </c>
      <c r="M1002" s="155">
        <v>286.33445720633728</v>
      </c>
      <c r="N1002" s="156">
        <v>18</v>
      </c>
      <c r="O1002" s="156">
        <v>504</v>
      </c>
      <c r="P1002" s="156">
        <v>3.15</v>
      </c>
      <c r="Q1002" s="156">
        <v>4.7080821717392585</v>
      </c>
      <c r="R1002" s="158">
        <v>0.59024390243902436</v>
      </c>
      <c r="S1002" s="158">
        <v>18</v>
      </c>
      <c r="T1002" s="158">
        <v>522</v>
      </c>
      <c r="U1002" s="158">
        <v>3.2625000000000002</v>
      </c>
      <c r="V1002" s="158">
        <v>4.8219721167111311</v>
      </c>
      <c r="W1002" s="158">
        <v>0.57560975609756104</v>
      </c>
      <c r="X1002" s="158">
        <v>1.1658536585365855</v>
      </c>
      <c r="Y1002" s="159">
        <v>32</v>
      </c>
      <c r="Z1002" s="159">
        <v>62</v>
      </c>
      <c r="AA1002" s="159">
        <v>66</v>
      </c>
      <c r="AB1002" s="159">
        <v>71</v>
      </c>
      <c r="AC1002" s="159">
        <v>89</v>
      </c>
      <c r="AD1002" s="157">
        <v>20.5</v>
      </c>
    </row>
    <row r="1003" spans="1:30" s="154" customFormat="1" ht="11.35">
      <c r="A1003" s="152">
        <v>990</v>
      </c>
      <c r="B1003" s="152">
        <v>9</v>
      </c>
      <c r="C1003" s="152">
        <v>84</v>
      </c>
      <c r="D1003" s="153">
        <v>0.52500000000000002</v>
      </c>
      <c r="E1003" s="153">
        <v>1.4876852984316984</v>
      </c>
      <c r="F1003" s="155">
        <v>535.42800000000011</v>
      </c>
      <c r="G1003" s="155">
        <v>1539.3555000000001</v>
      </c>
      <c r="H1003" s="155">
        <v>9.6209718750000004</v>
      </c>
      <c r="I1003" s="155">
        <v>49.488357040889561</v>
      </c>
      <c r="J1003" s="155">
        <v>1600</v>
      </c>
      <c r="K1003" s="155">
        <v>199800</v>
      </c>
      <c r="L1003" s="155">
        <v>1248.75</v>
      </c>
      <c r="M1003" s="155">
        <v>276.88462279372368</v>
      </c>
      <c r="N1003" s="156">
        <v>15</v>
      </c>
      <c r="O1003" s="156">
        <v>423</v>
      </c>
      <c r="P1003" s="156">
        <v>2.6437499999999998</v>
      </c>
      <c r="Q1003" s="156">
        <v>4.1939562310453988</v>
      </c>
      <c r="R1003" s="158">
        <v>0.63846153846153841</v>
      </c>
      <c r="S1003" s="158">
        <v>18</v>
      </c>
      <c r="T1003" s="158">
        <v>504</v>
      </c>
      <c r="U1003" s="158">
        <v>3.15</v>
      </c>
      <c r="V1003" s="158">
        <v>4.6475800154489004</v>
      </c>
      <c r="W1003" s="158">
        <v>0.56923076923076921</v>
      </c>
      <c r="X1003" s="158">
        <v>1.2076923076923076</v>
      </c>
      <c r="Y1003" s="159">
        <v>36</v>
      </c>
      <c r="Z1003" s="159">
        <v>73</v>
      </c>
      <c r="AA1003" s="159">
        <v>51</v>
      </c>
      <c r="AB1003" s="159">
        <v>80</v>
      </c>
      <c r="AC1003" s="159">
        <v>80</v>
      </c>
      <c r="AD1003" s="157">
        <v>19.5</v>
      </c>
    </row>
    <row r="1004" spans="1:30" s="154" customFormat="1" ht="11.35">
      <c r="A1004" s="152">
        <v>991</v>
      </c>
      <c r="B1004" s="152">
        <v>12</v>
      </c>
      <c r="C1004" s="152">
        <v>72</v>
      </c>
      <c r="D1004" s="153">
        <v>0.45</v>
      </c>
      <c r="E1004" s="153">
        <v>1.6206218233565852</v>
      </c>
      <c r="F1004" s="155">
        <v>803.14200000000017</v>
      </c>
      <c r="G1004" s="155">
        <v>1255.2812000000004</v>
      </c>
      <c r="H1004" s="155">
        <v>7.8455075000000019</v>
      </c>
      <c r="I1004" s="155">
        <v>64.247650737183491</v>
      </c>
      <c r="J1004" s="155">
        <v>1600</v>
      </c>
      <c r="K1004" s="155">
        <v>206900</v>
      </c>
      <c r="L1004" s="155">
        <v>1293.125</v>
      </c>
      <c r="M1004" s="155">
        <v>267.73493768155458</v>
      </c>
      <c r="N1004" s="156">
        <v>15</v>
      </c>
      <c r="O1004" s="156">
        <v>489</v>
      </c>
      <c r="P1004" s="156">
        <v>3.0562499999999999</v>
      </c>
      <c r="Q1004" s="156">
        <v>4.6435819981545396</v>
      </c>
      <c r="R1004" s="158">
        <v>0.60146699266503667</v>
      </c>
      <c r="S1004" s="158">
        <v>21</v>
      </c>
      <c r="T1004" s="158">
        <v>510</v>
      </c>
      <c r="U1004" s="158">
        <v>3.1875</v>
      </c>
      <c r="V1004" s="158">
        <v>4.7307205562294712</v>
      </c>
      <c r="W1004" s="158">
        <v>0.58435207823960877</v>
      </c>
      <c r="X1004" s="158">
        <v>1.1858190709046454</v>
      </c>
      <c r="Y1004" s="159">
        <v>26</v>
      </c>
      <c r="Z1004" s="159">
        <v>74</v>
      </c>
      <c r="AA1004" s="159">
        <v>60</v>
      </c>
      <c r="AB1004" s="159">
        <v>76</v>
      </c>
      <c r="AC1004" s="159">
        <v>84</v>
      </c>
      <c r="AD1004" s="157">
        <v>20.45</v>
      </c>
    </row>
    <row r="1005" spans="1:30" s="154" customFormat="1" ht="11.35">
      <c r="A1005" s="152">
        <v>992</v>
      </c>
      <c r="B1005" s="152">
        <v>12</v>
      </c>
      <c r="C1005" s="152">
        <v>81</v>
      </c>
      <c r="D1005" s="153">
        <v>0.50624999999999998</v>
      </c>
      <c r="E1005" s="153">
        <v>1.8496876329863488</v>
      </c>
      <c r="F1005" s="155">
        <v>1070.8560000000002</v>
      </c>
      <c r="G1005" s="155">
        <v>1765.4251000000004</v>
      </c>
      <c r="H1005" s="155">
        <v>11.033906875000003</v>
      </c>
      <c r="I1005" s="155">
        <v>86.513898719600547</v>
      </c>
      <c r="J1005" s="155">
        <v>1600</v>
      </c>
      <c r="K1005" s="155">
        <v>206600</v>
      </c>
      <c r="L1005" s="155">
        <v>1291.25</v>
      </c>
      <c r="M1005" s="155">
        <v>273.08797854383346</v>
      </c>
      <c r="N1005" s="156">
        <v>15</v>
      </c>
      <c r="O1005" s="156">
        <v>459</v>
      </c>
      <c r="P1005" s="156">
        <v>2.8687499999999999</v>
      </c>
      <c r="Q1005" s="156">
        <v>4.1936188047133331</v>
      </c>
      <c r="R1005" s="158">
        <v>0.61749999999999994</v>
      </c>
      <c r="S1005" s="158">
        <v>18</v>
      </c>
      <c r="T1005" s="158">
        <v>516</v>
      </c>
      <c r="U1005" s="158">
        <v>3.2250000000000001</v>
      </c>
      <c r="V1005" s="158">
        <v>4.7290750621444175</v>
      </c>
      <c r="W1005" s="158">
        <v>0.57000000000000006</v>
      </c>
      <c r="X1005" s="158">
        <v>1.1875</v>
      </c>
      <c r="Y1005" s="159">
        <v>28</v>
      </c>
      <c r="Z1005" s="159">
        <v>71</v>
      </c>
      <c r="AA1005" s="159">
        <v>61</v>
      </c>
      <c r="AB1005" s="159">
        <v>80</v>
      </c>
      <c r="AC1005" s="159">
        <v>80</v>
      </c>
      <c r="AD1005" s="157">
        <v>20</v>
      </c>
    </row>
    <row r="1006" spans="1:30" s="154" customFormat="1" ht="11.35">
      <c r="A1006" s="152">
        <v>993</v>
      </c>
      <c r="B1006" s="152">
        <v>12</v>
      </c>
      <c r="C1006" s="152">
        <v>90</v>
      </c>
      <c r="D1006" s="153">
        <v>0.5625</v>
      </c>
      <c r="E1006" s="153">
        <v>1.99586837392593</v>
      </c>
      <c r="F1006" s="155">
        <v>1070.8560000000002</v>
      </c>
      <c r="G1006" s="155">
        <v>4206.0844000000006</v>
      </c>
      <c r="H1006" s="155">
        <v>26.288027500000005</v>
      </c>
      <c r="I1006" s="155">
        <v>135.6990898802579</v>
      </c>
      <c r="J1006" s="155">
        <v>1600</v>
      </c>
      <c r="K1006" s="155">
        <v>204800</v>
      </c>
      <c r="L1006" s="155">
        <v>1280</v>
      </c>
      <c r="M1006" s="155">
        <v>255.70226396874577</v>
      </c>
      <c r="N1006" s="156">
        <v>18</v>
      </c>
      <c r="O1006" s="156">
        <v>426</v>
      </c>
      <c r="P1006" s="156">
        <v>2.6625000000000001</v>
      </c>
      <c r="Q1006" s="156">
        <v>4.242473913374174</v>
      </c>
      <c r="R1006" s="158">
        <v>0.634020618556701</v>
      </c>
      <c r="S1006" s="158">
        <v>18</v>
      </c>
      <c r="T1006" s="158">
        <v>474</v>
      </c>
      <c r="U1006" s="158">
        <v>2.9624999999999999</v>
      </c>
      <c r="V1006" s="158">
        <v>4.5638551231284348</v>
      </c>
      <c r="W1006" s="158">
        <v>0.59278350515463918</v>
      </c>
      <c r="X1006" s="158">
        <v>1.2268041237113403</v>
      </c>
      <c r="Y1006" s="159">
        <v>24</v>
      </c>
      <c r="Z1006" s="159">
        <v>83</v>
      </c>
      <c r="AA1006" s="159">
        <v>53</v>
      </c>
      <c r="AB1006" s="159">
        <v>74</v>
      </c>
      <c r="AC1006" s="159">
        <v>86</v>
      </c>
      <c r="AD1006" s="157">
        <v>19.399999999999999</v>
      </c>
    </row>
    <row r="1007" spans="1:30" s="154" customFormat="1" ht="11.35">
      <c r="A1007" s="152">
        <v>994</v>
      </c>
      <c r="B1007" s="152">
        <v>6</v>
      </c>
      <c r="C1007" s="152">
        <v>48</v>
      </c>
      <c r="D1007" s="153">
        <v>0.3</v>
      </c>
      <c r="E1007" s="153">
        <v>1.1260215487733292</v>
      </c>
      <c r="F1007" s="155">
        <v>267.71400000000006</v>
      </c>
      <c r="G1007" s="155">
        <v>770.42140000000029</v>
      </c>
      <c r="H1007" s="155">
        <v>4.815133750000002</v>
      </c>
      <c r="I1007" s="155">
        <v>24.513003079338503</v>
      </c>
      <c r="J1007" s="155">
        <v>1600</v>
      </c>
      <c r="K1007" s="155">
        <v>204300</v>
      </c>
      <c r="L1007" s="155">
        <v>1276.875</v>
      </c>
      <c r="M1007" s="155">
        <v>272.99224192446093</v>
      </c>
      <c r="N1007" s="156">
        <v>15</v>
      </c>
      <c r="O1007" s="156">
        <v>495</v>
      </c>
      <c r="P1007" s="156">
        <v>3.09375</v>
      </c>
      <c r="Q1007" s="156">
        <v>4.4816844247468905</v>
      </c>
      <c r="R1007" s="158">
        <v>0.59158415841584155</v>
      </c>
      <c r="S1007" s="158">
        <v>15</v>
      </c>
      <c r="T1007" s="158">
        <v>501</v>
      </c>
      <c r="U1007" s="158">
        <v>3.1312500000000001</v>
      </c>
      <c r="V1007" s="158">
        <v>4.493352007594213</v>
      </c>
      <c r="W1007" s="158">
        <v>0.5866336633663366</v>
      </c>
      <c r="X1007" s="158">
        <v>1.1782178217821782</v>
      </c>
      <c r="Y1007" s="159">
        <v>30</v>
      </c>
      <c r="Z1007" s="159">
        <v>73</v>
      </c>
      <c r="AA1007" s="159">
        <v>57</v>
      </c>
      <c r="AB1007" s="159">
        <v>77</v>
      </c>
      <c r="AC1007" s="159">
        <v>83</v>
      </c>
      <c r="AD1007" s="157">
        <v>20.2</v>
      </c>
    </row>
    <row r="1008" spans="1:30" s="154" customFormat="1" ht="11.35">
      <c r="A1008" s="152">
        <v>995</v>
      </c>
      <c r="B1008" s="152">
        <v>6</v>
      </c>
      <c r="C1008" s="152">
        <v>15</v>
      </c>
      <c r="D1008" s="153">
        <v>9.375E-2</v>
      </c>
      <c r="E1008" s="153">
        <v>0.62240025343158245</v>
      </c>
      <c r="F1008" s="155">
        <v>65.441200000000009</v>
      </c>
      <c r="G1008" s="155">
        <v>139.80620000000005</v>
      </c>
      <c r="H1008" s="155">
        <v>0.87378875000000034</v>
      </c>
      <c r="I1008" s="155">
        <v>6.6354661100205421</v>
      </c>
      <c r="J1008" s="155">
        <v>1600</v>
      </c>
      <c r="K1008" s="155">
        <v>202550</v>
      </c>
      <c r="L1008" s="155">
        <v>1265.9375</v>
      </c>
      <c r="M1008" s="155">
        <v>282.75219026672266</v>
      </c>
      <c r="N1008" s="156">
        <v>18</v>
      </c>
      <c r="O1008" s="156">
        <v>570</v>
      </c>
      <c r="P1008" s="156">
        <v>3.5625</v>
      </c>
      <c r="Q1008" s="156">
        <v>4.5164792599612786</v>
      </c>
      <c r="R1008" s="158">
        <v>0.55607476635514019</v>
      </c>
      <c r="S1008" s="158">
        <v>18</v>
      </c>
      <c r="T1008" s="158">
        <v>591</v>
      </c>
      <c r="U1008" s="158">
        <v>3.6937500000000001</v>
      </c>
      <c r="V1008" s="158">
        <v>4.855130043144988</v>
      </c>
      <c r="W1008" s="158">
        <v>0.53971962616822433</v>
      </c>
      <c r="X1008" s="158">
        <v>1.0957943925233646</v>
      </c>
      <c r="Y1008" s="159">
        <v>35</v>
      </c>
      <c r="Z1008" s="159">
        <v>68</v>
      </c>
      <c r="AA1008" s="159">
        <v>57</v>
      </c>
      <c r="AB1008" s="159">
        <v>82</v>
      </c>
      <c r="AC1008" s="159">
        <v>78</v>
      </c>
      <c r="AD1008" s="157">
        <v>21.4</v>
      </c>
    </row>
    <row r="1009" spans="1:30" s="154" customFormat="1" ht="11.35">
      <c r="A1009" s="152">
        <v>996</v>
      </c>
      <c r="B1009" s="152">
        <v>12</v>
      </c>
      <c r="C1009" s="152">
        <v>66</v>
      </c>
      <c r="D1009" s="153">
        <v>0.41249999999999998</v>
      </c>
      <c r="E1009" s="153">
        <v>1.664983426740565</v>
      </c>
      <c r="F1009" s="155">
        <v>1070.8560000000002</v>
      </c>
      <c r="G1009" s="155">
        <v>2001.9058000000002</v>
      </c>
      <c r="H1009" s="155">
        <v>12.511911250000001</v>
      </c>
      <c r="I1009" s="155">
        <v>94.900355489763044</v>
      </c>
      <c r="J1009" s="155">
        <v>1600</v>
      </c>
      <c r="K1009" s="155">
        <v>200700</v>
      </c>
      <c r="L1009" s="155">
        <v>1254.375</v>
      </c>
      <c r="M1009" s="155">
        <v>285.74010159649862</v>
      </c>
      <c r="N1009" s="156">
        <v>18</v>
      </c>
      <c r="O1009" s="156">
        <v>501</v>
      </c>
      <c r="P1009" s="156">
        <v>3.1312500000000001</v>
      </c>
      <c r="Q1009" s="156">
        <v>4.6905791773370504</v>
      </c>
      <c r="R1009" s="158">
        <v>0.5866336633663366</v>
      </c>
      <c r="S1009" s="158">
        <v>18</v>
      </c>
      <c r="T1009" s="158">
        <v>543</v>
      </c>
      <c r="U1009" s="158">
        <v>3.3937499999999998</v>
      </c>
      <c r="V1009" s="158">
        <v>4.6514985412493983</v>
      </c>
      <c r="W1009" s="158">
        <v>0.55198019801980192</v>
      </c>
      <c r="X1009" s="158">
        <v>1.1386138613861385</v>
      </c>
      <c r="Y1009" s="159">
        <v>38</v>
      </c>
      <c r="Z1009" s="159">
        <v>67</v>
      </c>
      <c r="AA1009" s="159">
        <v>55</v>
      </c>
      <c r="AB1009" s="159">
        <v>74</v>
      </c>
      <c r="AC1009" s="159">
        <v>86</v>
      </c>
      <c r="AD1009" s="157">
        <v>20.2</v>
      </c>
    </row>
    <row r="1010" spans="1:30" s="154" customFormat="1" ht="11.35">
      <c r="A1010" s="152">
        <v>997</v>
      </c>
      <c r="B1010" s="152">
        <v>9</v>
      </c>
      <c r="C1010" s="152">
        <v>75</v>
      </c>
      <c r="D1010" s="153">
        <v>0.46875</v>
      </c>
      <c r="E1010" s="153">
        <v>1.6326922435854685</v>
      </c>
      <c r="F1010" s="155">
        <v>803.14200000000017</v>
      </c>
      <c r="G1010" s="155">
        <v>1549.7666000000002</v>
      </c>
      <c r="H1010" s="155">
        <v>9.6860412500000006</v>
      </c>
      <c r="I1010" s="155">
        <v>65.858462519867587</v>
      </c>
      <c r="J1010" s="155">
        <v>1600</v>
      </c>
      <c r="K1010" s="155">
        <v>201300</v>
      </c>
      <c r="L1010" s="155">
        <v>1258.125</v>
      </c>
      <c r="M1010" s="155">
        <v>275.91400424017814</v>
      </c>
      <c r="N1010" s="156">
        <v>18</v>
      </c>
      <c r="O1010" s="156">
        <v>501</v>
      </c>
      <c r="P1010" s="156">
        <v>3.1312500000000001</v>
      </c>
      <c r="Q1010" s="156">
        <v>4.5683101413071565</v>
      </c>
      <c r="R1010" s="158">
        <v>0.58354114713216965</v>
      </c>
      <c r="S1010" s="158">
        <v>18</v>
      </c>
      <c r="T1010" s="158">
        <v>543</v>
      </c>
      <c r="U1010" s="158">
        <v>3.3937499999999998</v>
      </c>
      <c r="V1010" s="158">
        <v>4.771636422753037</v>
      </c>
      <c r="W1010" s="158">
        <v>0.54862842892768082</v>
      </c>
      <c r="X1010" s="158">
        <v>1.1321695760598505</v>
      </c>
      <c r="Y1010" s="159">
        <v>34</v>
      </c>
      <c r="Z1010" s="159">
        <v>73</v>
      </c>
      <c r="AA1010" s="159">
        <v>53</v>
      </c>
      <c r="AB1010" s="159">
        <v>78</v>
      </c>
      <c r="AC1010" s="159">
        <v>82</v>
      </c>
      <c r="AD1010" s="157">
        <v>20.05</v>
      </c>
    </row>
    <row r="1011" spans="1:30" s="154" customFormat="1" ht="11.35">
      <c r="A1011" s="152">
        <v>998</v>
      </c>
      <c r="B1011" s="152">
        <v>9</v>
      </c>
      <c r="C1011" s="152">
        <v>102</v>
      </c>
      <c r="D1011" s="153">
        <v>0.63749999999999996</v>
      </c>
      <c r="E1011" s="153">
        <v>1.823975546012838</v>
      </c>
      <c r="F1011" s="155">
        <v>803.14200000000017</v>
      </c>
      <c r="G1011" s="155">
        <v>2906.1842000000011</v>
      </c>
      <c r="H1011" s="155">
        <v>18.163651250000008</v>
      </c>
      <c r="I1011" s="155">
        <v>83.893681761039147</v>
      </c>
      <c r="J1011" s="155">
        <v>1600</v>
      </c>
      <c r="K1011" s="155">
        <v>206200</v>
      </c>
      <c r="L1011" s="155">
        <v>1288.75</v>
      </c>
      <c r="M1011" s="155">
        <v>272.07275663994801</v>
      </c>
      <c r="N1011" s="156">
        <v>15</v>
      </c>
      <c r="O1011" s="156">
        <v>333</v>
      </c>
      <c r="P1011" s="156">
        <v>2.0812499999999998</v>
      </c>
      <c r="Q1011" s="156">
        <v>3.3477146527484107</v>
      </c>
      <c r="R1011" s="158">
        <v>0.69918699186991862</v>
      </c>
      <c r="S1011" s="158">
        <v>18</v>
      </c>
      <c r="T1011" s="158">
        <v>417</v>
      </c>
      <c r="U1011" s="158">
        <v>2.6062500000000002</v>
      </c>
      <c r="V1011" s="158">
        <v>4.3104332619425136</v>
      </c>
      <c r="W1011" s="158">
        <v>0.62330623306233068</v>
      </c>
      <c r="X1011" s="158">
        <v>1.3224932249322494</v>
      </c>
      <c r="Y1011" s="159">
        <v>28</v>
      </c>
      <c r="Z1011" s="159">
        <v>72</v>
      </c>
      <c r="AA1011" s="159">
        <v>60</v>
      </c>
      <c r="AB1011" s="159">
        <v>87</v>
      </c>
      <c r="AC1011" s="159">
        <v>73</v>
      </c>
      <c r="AD1011" s="157">
        <v>18.45</v>
      </c>
    </row>
    <row r="1012" spans="1:30" s="154" customFormat="1" ht="11.35">
      <c r="A1012" s="152">
        <v>999</v>
      </c>
      <c r="B1012" s="152">
        <v>9</v>
      </c>
      <c r="C1012" s="152">
        <v>78</v>
      </c>
      <c r="D1012" s="153">
        <v>0.48749999999999999</v>
      </c>
      <c r="E1012" s="153">
        <v>1.4230249470757708</v>
      </c>
      <c r="F1012" s="155">
        <v>535.42800000000011</v>
      </c>
      <c r="G1012" s="155">
        <v>2222.0262000000007</v>
      </c>
      <c r="H1012" s="155">
        <v>13.887663750000005</v>
      </c>
      <c r="I1012" s="155">
        <v>61.504152697002205</v>
      </c>
      <c r="J1012" s="155">
        <v>1600</v>
      </c>
      <c r="K1012" s="155">
        <v>203150</v>
      </c>
      <c r="L1012" s="155">
        <v>1269.6875</v>
      </c>
      <c r="M1012" s="155">
        <v>272.65852091060208</v>
      </c>
      <c r="N1012" s="156">
        <v>18</v>
      </c>
      <c r="O1012" s="156">
        <v>477</v>
      </c>
      <c r="P1012" s="156">
        <v>2.9812500000000002</v>
      </c>
      <c r="Q1012" s="156">
        <v>4.5825370949306121</v>
      </c>
      <c r="R1012" s="158">
        <v>0.60250000000000004</v>
      </c>
      <c r="S1012" s="158">
        <v>18</v>
      </c>
      <c r="T1012" s="158">
        <v>519</v>
      </c>
      <c r="U1012" s="158">
        <v>3.2437499999999999</v>
      </c>
      <c r="V1012" s="158">
        <v>4.7221502337588417</v>
      </c>
      <c r="W1012" s="158">
        <v>0.5675</v>
      </c>
      <c r="X1012" s="158">
        <v>1.17</v>
      </c>
      <c r="Y1012" s="159">
        <v>31</v>
      </c>
      <c r="Z1012" s="159">
        <v>74</v>
      </c>
      <c r="AA1012" s="159">
        <v>55</v>
      </c>
      <c r="AB1012" s="159">
        <v>80</v>
      </c>
      <c r="AC1012" s="159">
        <v>80</v>
      </c>
      <c r="AD1012" s="157">
        <v>20</v>
      </c>
    </row>
    <row r="1013" spans="1:30" s="154" customFormat="1" ht="11.35">
      <c r="A1013" s="152">
        <v>1000</v>
      </c>
      <c r="B1013" s="152">
        <v>12</v>
      </c>
      <c r="C1013" s="152">
        <v>69</v>
      </c>
      <c r="D1013" s="153">
        <v>0.43125000000000002</v>
      </c>
      <c r="E1013" s="153">
        <v>1.6082408648101449</v>
      </c>
      <c r="F1013" s="155">
        <v>1070.8560000000002</v>
      </c>
      <c r="G1013" s="155">
        <v>2025.7026000000005</v>
      </c>
      <c r="H1013" s="155">
        <v>12.660641250000003</v>
      </c>
      <c r="I1013" s="155">
        <v>94.83239699522349</v>
      </c>
      <c r="J1013" s="155">
        <v>1600</v>
      </c>
      <c r="K1013" s="155">
        <v>201950</v>
      </c>
      <c r="L1013" s="155">
        <v>1262.1875</v>
      </c>
      <c r="M1013" s="155">
        <v>268.92207815554463</v>
      </c>
      <c r="N1013" s="156">
        <v>18</v>
      </c>
      <c r="O1013" s="156">
        <v>504</v>
      </c>
      <c r="P1013" s="156">
        <v>3.15</v>
      </c>
      <c r="Q1013" s="156">
        <v>4.7200895418433397</v>
      </c>
      <c r="R1013" s="158">
        <v>0.59808612440191378</v>
      </c>
      <c r="S1013" s="158">
        <v>18</v>
      </c>
      <c r="T1013" s="158">
        <v>561</v>
      </c>
      <c r="U1013" s="158">
        <v>3.5062500000000001</v>
      </c>
      <c r="V1013" s="158">
        <v>4.7728225302917329</v>
      </c>
      <c r="W1013" s="158">
        <v>0.55263157894736836</v>
      </c>
      <c r="X1013" s="158">
        <v>1.1507177033492821</v>
      </c>
      <c r="Y1013" s="159">
        <v>31</v>
      </c>
      <c r="Z1013" s="159">
        <v>77</v>
      </c>
      <c r="AA1013" s="159">
        <v>52</v>
      </c>
      <c r="AB1013" s="159">
        <v>83</v>
      </c>
      <c r="AC1013" s="159">
        <v>77</v>
      </c>
      <c r="AD1013" s="157">
        <v>20.9</v>
      </c>
    </row>
  </sheetData>
  <mergeCells count="12">
    <mergeCell ref="Y4:AA4"/>
    <mergeCell ref="AB4:AC4"/>
    <mergeCell ref="B11:E11"/>
    <mergeCell ref="F11:I11"/>
    <mergeCell ref="N11:Q11"/>
    <mergeCell ref="Y11:AA11"/>
    <mergeCell ref="AB11:AC11"/>
    <mergeCell ref="S4:V4"/>
    <mergeCell ref="S11:V11"/>
    <mergeCell ref="B4:E4"/>
    <mergeCell ref="F4:I4"/>
    <mergeCell ref="N4:Q4"/>
  </mergeCells>
  <pageMargins left="0.7" right="0.7" top="0.75" bottom="0.75" header="0.3" footer="0.3"/>
  <pageSetup paperSize="18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DAF3-9B64-41D0-BE9A-B852A0E8A8E5}">
  <dimension ref="A1:AB174"/>
  <sheetViews>
    <sheetView tabSelected="1" zoomScale="90" zoomScaleNormal="90" workbookViewId="0">
      <pane xSplit="2" ySplit="14" topLeftCell="C168" activePane="bottomRight" state="frozen"/>
      <selection pane="topRight" activeCell="C1" sqref="C1"/>
      <selection pane="bottomLeft" activeCell="A10" sqref="A10"/>
      <selection pane="bottomRight" activeCell="U6" sqref="U6"/>
    </sheetView>
  </sheetViews>
  <sheetFormatPr defaultRowHeight="12.7"/>
  <cols>
    <col min="1" max="1" width="14.87890625" style="7" bestFit="1" customWidth="1"/>
    <col min="2" max="2" width="8.9375" style="7"/>
    <col min="3" max="3" width="11" style="7" bestFit="1" customWidth="1"/>
    <col min="4" max="4" width="8.9375" style="7"/>
    <col min="5" max="5" width="9.41015625" style="7" bestFit="1" customWidth="1"/>
    <col min="6" max="6" width="11.1171875" style="7" bestFit="1" customWidth="1"/>
    <col min="7" max="7" width="7.46875" style="7" bestFit="1" customWidth="1"/>
    <col min="8" max="8" width="8.41015625" style="7" bestFit="1" customWidth="1"/>
    <col min="9" max="9" width="10.29296875" style="7" bestFit="1" customWidth="1"/>
    <col min="10" max="10" width="12" style="7" bestFit="1" customWidth="1"/>
    <col min="11" max="11" width="19.703125" style="7" bestFit="1" customWidth="1"/>
    <col min="12" max="13" width="19.703125" style="7" customWidth="1"/>
    <col min="14" max="14" width="17.87890625" style="7" customWidth="1"/>
    <col min="15" max="15" width="19.703125" style="7" bestFit="1" customWidth="1"/>
    <col min="16" max="16" width="9.703125" style="7" customWidth="1"/>
    <col min="17" max="17" width="10.9375" style="7" bestFit="1" customWidth="1"/>
    <col min="18" max="18" width="11.17578125" style="7" bestFit="1" customWidth="1"/>
    <col min="19" max="19" width="8.9375" style="7"/>
    <col min="21" max="21" width="12.234375" bestFit="1" customWidth="1"/>
    <col min="22" max="22" width="13.41015625" bestFit="1" customWidth="1"/>
    <col min="23" max="23" width="12.234375" bestFit="1" customWidth="1"/>
    <col min="24" max="24" width="3.1171875" customWidth="1"/>
    <col min="25" max="25" width="14.29296875" bestFit="1" customWidth="1"/>
    <col min="26" max="28" width="8.9375" style="7"/>
  </cols>
  <sheetData>
    <row r="1" spans="1:28" ht="13" thickBot="1">
      <c r="C1" s="172" t="s">
        <v>37</v>
      </c>
      <c r="D1" s="172"/>
      <c r="E1" s="66"/>
      <c r="F1" s="234" t="s">
        <v>38</v>
      </c>
      <c r="G1" s="235"/>
      <c r="H1" s="175"/>
      <c r="I1" s="236" t="s">
        <v>38</v>
      </c>
      <c r="J1" s="237"/>
      <c r="K1" s="175"/>
      <c r="L1" s="175"/>
      <c r="M1" s="175"/>
      <c r="N1" s="206"/>
      <c r="O1" s="238"/>
      <c r="P1" s="238"/>
      <c r="Q1" s="206"/>
    </row>
    <row r="2" spans="1:28" ht="13" thickBot="1">
      <c r="A2" s="66" t="s">
        <v>41</v>
      </c>
      <c r="C2" s="73">
        <v>0</v>
      </c>
      <c r="D2" s="74" cm="1">
        <f t="array" aca="1" ref="D2:D5" ca="1">COUNTIF(D15:D174,C2:C5)</f>
        <v>16</v>
      </c>
      <c r="F2" s="232" t="s">
        <v>42</v>
      </c>
      <c r="G2" s="233"/>
      <c r="H2" s="175"/>
      <c r="I2" s="173" t="s">
        <v>18</v>
      </c>
      <c r="J2" s="174"/>
      <c r="K2" s="175"/>
      <c r="L2" s="175"/>
      <c r="M2" s="175"/>
      <c r="N2" s="207"/>
      <c r="O2" s="207"/>
      <c r="P2" s="207"/>
      <c r="Q2" s="207"/>
    </row>
    <row r="3" spans="1:28">
      <c r="C3" s="75">
        <v>6</v>
      </c>
      <c r="D3" s="76">
        <f ca="1"/>
        <v>53</v>
      </c>
      <c r="F3" s="67" t="s">
        <v>11</v>
      </c>
      <c r="G3" s="68" cm="1">
        <f t="array" aca="1" ref="G3:G5" ca="1">COUNTIF(G15:G174,F3:F5)</f>
        <v>48</v>
      </c>
      <c r="H3" s="207"/>
      <c r="I3" s="71" t="s">
        <v>20</v>
      </c>
      <c r="J3" s="177" cm="1">
        <f t="array" aca="1" ref="J3:J4" ca="1">COUNTIF(J15:J174,I3:I4)</f>
        <v>76</v>
      </c>
      <c r="K3" s="176"/>
      <c r="L3" s="176"/>
      <c r="M3" s="176"/>
      <c r="N3" s="207"/>
      <c r="O3" s="207"/>
      <c r="P3" s="90"/>
      <c r="Q3" s="90"/>
    </row>
    <row r="4" spans="1:28" ht="13" thickBot="1">
      <c r="C4" s="75">
        <v>9</v>
      </c>
      <c r="D4" s="76">
        <f ca="1"/>
        <v>44</v>
      </c>
      <c r="F4" s="67" t="s">
        <v>13</v>
      </c>
      <c r="G4" s="68">
        <f ca="1"/>
        <v>80</v>
      </c>
      <c r="H4" s="207"/>
      <c r="I4" s="72" t="s">
        <v>21</v>
      </c>
      <c r="J4" s="178">
        <f ca="1"/>
        <v>84</v>
      </c>
      <c r="K4" s="176"/>
      <c r="L4" s="176"/>
      <c r="M4" s="176"/>
      <c r="N4" s="207"/>
      <c r="O4" s="207"/>
      <c r="P4" s="90"/>
      <c r="Q4" s="90"/>
    </row>
    <row r="5" spans="1:28" ht="13" thickBot="1">
      <c r="C5" s="77">
        <v>12</v>
      </c>
      <c r="D5" s="78">
        <f ca="1"/>
        <v>47</v>
      </c>
      <c r="F5" s="69" t="s">
        <v>15</v>
      </c>
      <c r="G5" s="70">
        <f ca="1"/>
        <v>32</v>
      </c>
      <c r="H5" s="207"/>
      <c r="I5" s="88"/>
      <c r="J5" s="88"/>
      <c r="K5" s="88"/>
      <c r="L5" s="88"/>
      <c r="M5" s="88"/>
      <c r="N5" s="207"/>
      <c r="O5" s="207"/>
      <c r="P5" s="90"/>
      <c r="Q5" s="90"/>
    </row>
    <row r="6" spans="1:28">
      <c r="C6" s="207"/>
      <c r="D6" s="207"/>
      <c r="E6" s="207"/>
      <c r="F6" s="207"/>
      <c r="G6" s="207"/>
      <c r="H6" s="207"/>
      <c r="I6" s="88"/>
      <c r="J6" s="88"/>
      <c r="K6" s="88"/>
      <c r="L6" s="88"/>
      <c r="M6" s="88"/>
      <c r="N6" s="239"/>
      <c r="O6" s="239"/>
      <c r="P6" s="239"/>
      <c r="Q6" s="207"/>
      <c r="R6" s="91" t="s">
        <v>54</v>
      </c>
      <c r="S6" s="91">
        <f ca="1">SUM(S15:S174)</f>
        <v>63</v>
      </c>
      <c r="T6" s="91">
        <f ca="1">SUM(T15:T174)</f>
        <v>720</v>
      </c>
      <c r="U6" s="91">
        <f ca="1">SUM(U15:U174)</f>
        <v>771</v>
      </c>
      <c r="V6" s="205">
        <f ca="1">SUM(V15:V174)</f>
        <v>1502.1729999999998</v>
      </c>
      <c r="W6" s="205">
        <f ca="1">SUM(W15:W174)</f>
        <v>200000</v>
      </c>
    </row>
    <row r="7" spans="1:28" ht="13" thickBot="1">
      <c r="C7" s="207"/>
      <c r="D7" s="207"/>
      <c r="E7" s="207"/>
      <c r="F7" s="207"/>
      <c r="G7" s="207"/>
      <c r="H7" s="207"/>
      <c r="I7" s="88"/>
      <c r="J7" s="88"/>
      <c r="K7" s="88"/>
      <c r="L7" s="88"/>
      <c r="M7" s="88"/>
      <c r="N7" s="207"/>
      <c r="O7" s="207"/>
      <c r="P7" s="90" t="s">
        <v>131</v>
      </c>
      <c r="Q7" s="90" t="s">
        <v>132</v>
      </c>
      <c r="R7" s="91" t="s">
        <v>44</v>
      </c>
      <c r="S7" s="91">
        <f ca="1">MAX(S15:S174)</f>
        <v>6</v>
      </c>
      <c r="T7" s="91">
        <f ca="1">MAX(T15:T174)</f>
        <v>36</v>
      </c>
      <c r="U7" s="91">
        <f ca="1">MAX(U15:U174)</f>
        <v>36</v>
      </c>
      <c r="V7" s="127">
        <f ca="1">MAX(V15:V174)</f>
        <v>267.71400000000006</v>
      </c>
      <c r="W7" s="127">
        <f ca="1">MAX(W15:W174)</f>
        <v>1600</v>
      </c>
    </row>
    <row r="8" spans="1:28" ht="13" thickBot="1">
      <c r="C8" s="207"/>
      <c r="D8" s="207"/>
      <c r="E8" s="207"/>
      <c r="F8" s="207"/>
      <c r="G8" s="207"/>
      <c r="H8" s="207"/>
      <c r="I8" s="88"/>
      <c r="N8" s="207"/>
      <c r="O8" s="188" t="s">
        <v>46</v>
      </c>
      <c r="P8" s="212">
        <f ca="1">($P$9-T6/60)/$P$9</f>
        <v>0.43925233644859807</v>
      </c>
      <c r="Q8" s="212">
        <f ca="1">($P$9-U6/60)/$P$9</f>
        <v>0.39953271028037379</v>
      </c>
      <c r="R8" s="187" t="s">
        <v>47</v>
      </c>
      <c r="S8" s="91">
        <f ca="1">MIN(S15:S174)</f>
        <v>0</v>
      </c>
      <c r="T8" s="91">
        <f ca="1">MIN(T15:T174)</f>
        <v>0</v>
      </c>
      <c r="U8" s="91">
        <f ca="1">MIN(U15:U174)</f>
        <v>0</v>
      </c>
      <c r="V8" s="127">
        <f ca="1">MIN(V15:V174)</f>
        <v>0</v>
      </c>
      <c r="W8" s="127">
        <f ca="1">MIN(W15:W174)</f>
        <v>850</v>
      </c>
    </row>
    <row r="9" spans="1:28">
      <c r="F9" s="66"/>
      <c r="O9" s="186" t="s">
        <v>45</v>
      </c>
      <c r="P9" s="190">
        <f ca="1">MAX(Q15:R174)/60</f>
        <v>21.4</v>
      </c>
      <c r="Q9" s="190"/>
      <c r="R9" s="91" t="s">
        <v>48</v>
      </c>
      <c r="S9" s="91">
        <f ca="1">AVERAGE(S15:S174)</f>
        <v>0.39374999999999999</v>
      </c>
      <c r="T9" s="91">
        <f ca="1">AVERAGE(T15:T174)</f>
        <v>4.5</v>
      </c>
      <c r="U9" s="91">
        <f ca="1">AVERAGE(U15:U174)</f>
        <v>4.8187499999999996</v>
      </c>
      <c r="V9" s="127">
        <f ca="1">AVERAGE(V15:V174)</f>
        <v>9.3885812499999979</v>
      </c>
      <c r="W9" s="127">
        <f ca="1">AVERAGE(W15:W174)</f>
        <v>1250</v>
      </c>
      <c r="Y9" s="66" t="s">
        <v>49</v>
      </c>
      <c r="Z9" s="45" t="s">
        <v>50</v>
      </c>
    </row>
    <row r="10" spans="1:28">
      <c r="P10" s="66" t="s">
        <v>133</v>
      </c>
      <c r="Q10" s="213">
        <f ca="1">P8+Q8</f>
        <v>0.83878504672897192</v>
      </c>
      <c r="R10" s="91" t="s">
        <v>51</v>
      </c>
      <c r="S10" s="91">
        <f ca="1">_xlfn.STDEV.S(S15:S174)</f>
        <v>1.2643982087098506</v>
      </c>
      <c r="T10" s="91">
        <f ca="1">_xlfn.STDEV.S(T15:T174)</f>
        <v>6.8460152299203862</v>
      </c>
      <c r="U10" s="91">
        <f ca="1">_xlfn.STDEV.S(U15:U174)</f>
        <v>7.9983267707737138</v>
      </c>
      <c r="V10" s="91">
        <f ca="1">_xlfn.STDEV.S(V15:V174)</f>
        <v>36.649875196052001</v>
      </c>
      <c r="W10" s="91">
        <f ca="1">_xlfn.STDEV.S(W15:W2084)</f>
        <v>265.40582429993327</v>
      </c>
      <c r="Y10" s="91">
        <v>6</v>
      </c>
      <c r="Z10" s="91">
        <f ca="1">SUMIF($O$15:$O$174, 6,$Z$15:$Z$174)</f>
        <v>3</v>
      </c>
      <c r="AA10" s="91">
        <f ca="1">SUMIF($O$15:$O$174, 6,$AA$15:$AA$174)</f>
        <v>26</v>
      </c>
      <c r="AB10" s="91">
        <f ca="1">SUMIF($O$15:$O$174, 6,$AB$15:$AB$174)</f>
        <v>28</v>
      </c>
    </row>
    <row r="11" spans="1:28" ht="13" thickBot="1">
      <c r="B11" s="3"/>
      <c r="C11" s="56"/>
      <c r="D11" s="4" t="s">
        <v>52</v>
      </c>
      <c r="E11" s="4"/>
      <c r="F11" s="4"/>
      <c r="G11" s="3"/>
      <c r="H11" s="3"/>
      <c r="I11" s="3"/>
      <c r="J11" s="3"/>
      <c r="K11" s="87"/>
      <c r="L11" s="87"/>
      <c r="M11" s="87"/>
      <c r="N11" s="3"/>
      <c r="O11" s="64" t="s">
        <v>53</v>
      </c>
      <c r="P11" s="3"/>
      <c r="Q11" s="3"/>
      <c r="R11" s="66" t="s">
        <v>54</v>
      </c>
      <c r="S11" s="66"/>
      <c r="T11" s="7"/>
      <c r="U11" s="7"/>
      <c r="V11" s="45"/>
      <c r="Y11" s="91">
        <v>9</v>
      </c>
      <c r="Z11" s="91">
        <f ca="1">SUMIF($O$15:$O$174, 9,$Z$15:$Z$174)</f>
        <v>19</v>
      </c>
      <c r="AA11" s="91">
        <f ca="1">SUMIF($O$15:$O$174, 9,$AA$15:$AA$174)</f>
        <v>41</v>
      </c>
      <c r="AB11" s="91">
        <f ca="1">SUMIF($O$15:$O$174, 9,$AB$15:$AB$174)</f>
        <v>4</v>
      </c>
    </row>
    <row r="12" spans="1:28" ht="13" thickTop="1">
      <c r="A12" s="5"/>
      <c r="B12" s="5" t="s">
        <v>55</v>
      </c>
      <c r="C12" s="54" t="s">
        <v>56</v>
      </c>
      <c r="D12" s="5" t="s">
        <v>55</v>
      </c>
      <c r="E12" s="5" t="s">
        <v>55</v>
      </c>
      <c r="F12" s="57" t="s">
        <v>56</v>
      </c>
      <c r="G12" s="5" t="s">
        <v>57</v>
      </c>
      <c r="H12" s="5" t="s">
        <v>23</v>
      </c>
      <c r="I12" s="52" t="s">
        <v>56</v>
      </c>
      <c r="J12" s="5" t="s">
        <v>58</v>
      </c>
      <c r="K12" s="5" t="s">
        <v>124</v>
      </c>
      <c r="L12" s="5" t="s">
        <v>122</v>
      </c>
      <c r="M12" s="5" t="s">
        <v>125</v>
      </c>
      <c r="N12" s="61" t="s">
        <v>56</v>
      </c>
      <c r="O12" s="5" t="s">
        <v>60</v>
      </c>
      <c r="P12" s="5" t="s">
        <v>60</v>
      </c>
      <c r="Q12" s="5" t="s">
        <v>60</v>
      </c>
      <c r="R12" s="5" t="s">
        <v>60</v>
      </c>
      <c r="S12" s="5" t="s">
        <v>61</v>
      </c>
      <c r="T12" s="5" t="s">
        <v>87</v>
      </c>
      <c r="U12" s="5" t="s">
        <v>128</v>
      </c>
      <c r="V12" s="5" t="s">
        <v>63</v>
      </c>
      <c r="W12" s="5" t="s">
        <v>64</v>
      </c>
      <c r="Y12" s="91">
        <v>12</v>
      </c>
      <c r="Z12" s="91">
        <f ca="1">SUMIF($O$15:$O$174, 12,$Z$15:$Z$174)</f>
        <v>26</v>
      </c>
      <c r="AA12" s="91">
        <f ca="1">SUMIF($O$15:$O$174, 12,$AA$15:$AA$174)</f>
        <v>13</v>
      </c>
      <c r="AB12" s="91">
        <f ca="1">SUMIF($O$15:$O$174, 12,$AB$15:$AB$174)</f>
        <v>0</v>
      </c>
    </row>
    <row r="13" spans="1:28" ht="13" thickBot="1">
      <c r="A13" s="6"/>
      <c r="B13" s="6" t="s">
        <v>65</v>
      </c>
      <c r="C13" s="55" t="s">
        <v>66</v>
      </c>
      <c r="D13" s="6" t="s">
        <v>66</v>
      </c>
      <c r="E13" s="6" t="s">
        <v>67</v>
      </c>
      <c r="F13" s="58" t="s">
        <v>68</v>
      </c>
      <c r="G13" s="6" t="s">
        <v>23</v>
      </c>
      <c r="H13" s="6" t="s">
        <v>69</v>
      </c>
      <c r="I13" s="53" t="s">
        <v>18</v>
      </c>
      <c r="J13" s="6" t="s">
        <v>60</v>
      </c>
      <c r="K13" s="6" t="s">
        <v>123</v>
      </c>
      <c r="L13" s="6" t="s">
        <v>123</v>
      </c>
      <c r="M13" s="6" t="s">
        <v>126</v>
      </c>
      <c r="N13" s="62" t="s">
        <v>71</v>
      </c>
      <c r="O13" s="6" t="s">
        <v>71</v>
      </c>
      <c r="P13" s="6" t="s">
        <v>72</v>
      </c>
      <c r="Q13" s="6" t="s">
        <v>120</v>
      </c>
      <c r="R13" s="6" t="s">
        <v>121</v>
      </c>
      <c r="S13" s="6" t="s">
        <v>74</v>
      </c>
      <c r="T13" s="6" t="s">
        <v>75</v>
      </c>
      <c r="U13" s="6" t="s">
        <v>75</v>
      </c>
      <c r="V13" s="6" t="s">
        <v>76</v>
      </c>
      <c r="W13" s="6" t="s">
        <v>77</v>
      </c>
      <c r="X13" s="63"/>
      <c r="Y13" s="7"/>
      <c r="Z13" s="92" t="s">
        <v>11</v>
      </c>
      <c r="AA13" s="92" t="s">
        <v>13</v>
      </c>
      <c r="AB13" s="92" t="s">
        <v>15</v>
      </c>
    </row>
    <row r="14" spans="1:28" s="63" customFormat="1" ht="14" thickTop="1">
      <c r="A14" s="182" t="s">
        <v>78</v>
      </c>
      <c r="B14" s="182"/>
      <c r="C14" s="182"/>
      <c r="D14" s="182"/>
      <c r="E14" s="184">
        <v>0</v>
      </c>
      <c r="F14" s="182"/>
      <c r="G14" s="182"/>
      <c r="H14" s="182"/>
      <c r="I14" s="182"/>
      <c r="J14" s="182"/>
      <c r="K14" s="185"/>
      <c r="L14" s="185"/>
      <c r="M14" s="185"/>
      <c r="N14" s="182"/>
      <c r="O14" s="182"/>
      <c r="P14" s="182"/>
      <c r="Q14" s="182">
        <v>0</v>
      </c>
      <c r="R14" s="185">
        <v>0</v>
      </c>
      <c r="S14" s="182"/>
      <c r="T14" s="182"/>
      <c r="U14" s="182"/>
      <c r="V14" s="183"/>
      <c r="W14" s="183"/>
      <c r="Y14" s="125" t="s">
        <v>79</v>
      </c>
      <c r="Z14" s="88">
        <f ca="1">SUM(Z10:Z12)</f>
        <v>48</v>
      </c>
      <c r="AA14" s="88">
        <f t="shared" ref="AA14:AB14" ca="1" si="0">SUM(AA10:AA12)</f>
        <v>80</v>
      </c>
      <c r="AB14" s="88">
        <f t="shared" ca="1" si="0"/>
        <v>32</v>
      </c>
    </row>
    <row r="15" spans="1:28">
      <c r="B15" s="7">
        <v>1</v>
      </c>
      <c r="C15" s="65">
        <f ca="1">RAND()</f>
        <v>0.78607648901913107</v>
      </c>
      <c r="D15" s="7">
        <f t="shared" ref="D15:D78" ca="1" si="1">VLOOKUP(C15,arrival_gap,3,TRUE)</f>
        <v>12</v>
      </c>
      <c r="E15" s="7">
        <f ca="1">E14+D15</f>
        <v>12</v>
      </c>
      <c r="F15" s="65">
        <f ca="1">RAND()</f>
        <v>0.25716356421700048</v>
      </c>
      <c r="G15" s="66" t="str">
        <f t="shared" ref="G15:G78" ca="1" si="2">VLOOKUP(F15,jet_type,3,TRUE)</f>
        <v>Jumbo</v>
      </c>
      <c r="H15" s="7">
        <f t="shared" ref="H15:H78" ca="1" si="3">VLOOKUP(G15,jet_indicator,2,)</f>
        <v>1</v>
      </c>
      <c r="I15" s="65">
        <f ca="1">RAND()</f>
        <v>0.2951092360706864</v>
      </c>
      <c r="J15" s="7" t="str">
        <f t="shared" ref="J15:J78" ca="1" si="4">VLOOKUP(I15,action_type,3,TRUE)</f>
        <v>Take-Off</v>
      </c>
      <c r="K15" s="7">
        <f t="shared" ref="K15:L17" si="5">Q14</f>
        <v>0</v>
      </c>
      <c r="L15" s="7">
        <f t="shared" si="5"/>
        <v>0</v>
      </c>
      <c r="M15" s="7">
        <f ca="1">IF(H15&lt;&gt;1,IF(K15&lt;=L15,1,2),1)</f>
        <v>1</v>
      </c>
      <c r="N15" s="65">
        <f ca="1">RAND()</f>
        <v>0.22701490279354908</v>
      </c>
      <c r="O15" s="7">
        <f t="shared" ref="O15:O46" ca="1" si="6">IF(H15=1, VLOOKUP(N15, jumbo_comp,3,TRUE), IF(H15=2, VLOOKUP(N15, mid_comp,3,TRUE), IF(H15=3, VLOOKUP(N15, small_comp, 3, TRUE))))</f>
        <v>9</v>
      </c>
      <c r="P15" s="7">
        <f ca="1">IF(H15&lt;&gt;1,IF(E15&gt;MIN(K15:L15),E15,MIN(Q14:R14)),Q14)</f>
        <v>0</v>
      </c>
      <c r="Q15" s="7">
        <f ca="1">IF(M15=1,P15+O15,Q14)</f>
        <v>9</v>
      </c>
      <c r="R15" s="7">
        <f ca="1">IF(M15=2,P15+O15,R14)</f>
        <v>0</v>
      </c>
      <c r="S15" s="7">
        <v>0</v>
      </c>
      <c r="T15" s="7">
        <v>0</v>
      </c>
      <c r="U15" s="7">
        <v>0</v>
      </c>
      <c r="V15" s="124">
        <f t="shared" ref="V15:V46" ca="1" si="7">S15*VLOOKUP(G15,fuel_cost,IF(J15="Landing",3,2),FALSE)</f>
        <v>0</v>
      </c>
      <c r="W15" s="124">
        <f t="shared" ref="W15:W46" ca="1" si="8">VLOOKUP(G15,service_fee,IF(J15="Landing",3,2),FALSE)</f>
        <v>1600</v>
      </c>
      <c r="Z15" s="7">
        <f ca="1">IF(H15=1,1,0)</f>
        <v>1</v>
      </c>
      <c r="AA15" s="7">
        <f ca="1">IF(H15=2,1,0)</f>
        <v>0</v>
      </c>
      <c r="AB15" s="7">
        <f ca="1">IF(H15=3,1,0)</f>
        <v>0</v>
      </c>
    </row>
    <row r="16" spans="1:28">
      <c r="B16" s="7">
        <v>2</v>
      </c>
      <c r="C16" s="65">
        <f t="shared" ref="C16:C79" ca="1" si="9">RAND()</f>
        <v>0.30108180410884489</v>
      </c>
      <c r="D16" s="7">
        <f t="shared" ca="1" si="1"/>
        <v>6</v>
      </c>
      <c r="E16" s="7">
        <f ca="1">E15+D16</f>
        <v>18</v>
      </c>
      <c r="F16" s="65">
        <f t="shared" ref="F16:F79" ca="1" si="10">RAND()</f>
        <v>0.14596603453616741</v>
      </c>
      <c r="G16" s="66" t="str">
        <f t="shared" ca="1" si="2"/>
        <v>Jumbo</v>
      </c>
      <c r="H16" s="7">
        <f t="shared" ca="1" si="3"/>
        <v>1</v>
      </c>
      <c r="I16" s="65">
        <f t="shared" ref="I16:I79" ca="1" si="11">RAND()</f>
        <v>0.67906825313977659</v>
      </c>
      <c r="J16" s="7" t="str">
        <f t="shared" ca="1" si="4"/>
        <v>Landing</v>
      </c>
      <c r="K16" s="7">
        <f t="shared" ca="1" si="5"/>
        <v>9</v>
      </c>
      <c r="L16" s="7">
        <f t="shared" ca="1" si="5"/>
        <v>0</v>
      </c>
      <c r="M16" s="7">
        <f t="shared" ref="M16:M79" ca="1" si="12">IF(H16&lt;&gt;1,IF(K16&lt;=L16,1,2),1)</f>
        <v>1</v>
      </c>
      <c r="N16" s="65">
        <f t="shared" ref="N16:N79" ca="1" si="13">RAND()</f>
        <v>0.31769643213540821</v>
      </c>
      <c r="O16" s="7">
        <f t="shared" ca="1" si="6"/>
        <v>9</v>
      </c>
      <c r="P16" s="7">
        <f t="shared" ref="P16:P79" ca="1" si="14">IF(H16&lt;&gt;1,IF(E16&gt;MIN(K16:L16),E16,MIN(Q15:R15)),Q15)</f>
        <v>9</v>
      </c>
      <c r="Q16" s="7">
        <f ca="1">IF(M16=1,P16+O16,Q15)</f>
        <v>18</v>
      </c>
      <c r="R16" s="7">
        <f ca="1">IF(M16=2,P16+O16,R15)</f>
        <v>0</v>
      </c>
      <c r="S16" s="7">
        <f ca="1">IF(P16&gt;E16,P16-E16,0)</f>
        <v>0</v>
      </c>
      <c r="T16" s="7">
        <f ca="1">IF(M16=1,IF(Q15&lt;E16,E16-Q15,0),0)</f>
        <v>9</v>
      </c>
      <c r="U16" s="7">
        <f ca="1">IF(M16=2,IF(R15&lt;E16,E16-R15,0),0)</f>
        <v>0</v>
      </c>
      <c r="V16" s="124">
        <f t="shared" ca="1" si="7"/>
        <v>0</v>
      </c>
      <c r="W16" s="124">
        <f t="shared" ca="1" si="8"/>
        <v>1600</v>
      </c>
      <c r="Z16" s="7">
        <f ca="1">IF(H16=1,1,0)</f>
        <v>1</v>
      </c>
      <c r="AA16" s="7">
        <f ca="1">IF(H16=2,1,0)</f>
        <v>0</v>
      </c>
      <c r="AB16" s="7">
        <f ca="1">IF(H16=3,1,0)</f>
        <v>0</v>
      </c>
    </row>
    <row r="17" spans="2:28">
      <c r="B17" s="7">
        <v>3</v>
      </c>
      <c r="C17" s="65">
        <f t="shared" ca="1" si="9"/>
        <v>0.91669627137905163</v>
      </c>
      <c r="D17" s="7">
        <f t="shared" ca="1" si="1"/>
        <v>12</v>
      </c>
      <c r="E17" s="7">
        <f ca="1">E16+D17</f>
        <v>30</v>
      </c>
      <c r="F17" s="65">
        <f t="shared" ca="1" si="10"/>
        <v>0.62922567492780868</v>
      </c>
      <c r="G17" s="66" t="str">
        <f t="shared" ca="1" si="2"/>
        <v>Medium</v>
      </c>
      <c r="H17" s="7">
        <f t="shared" ca="1" si="3"/>
        <v>2</v>
      </c>
      <c r="I17" s="65">
        <f t="shared" ca="1" si="11"/>
        <v>0.78926811304061739</v>
      </c>
      <c r="J17" s="7" t="str">
        <f t="shared" ca="1" si="4"/>
        <v>Landing</v>
      </c>
      <c r="K17" s="7">
        <f t="shared" ca="1" si="5"/>
        <v>18</v>
      </c>
      <c r="L17" s="7">
        <f t="shared" ca="1" si="5"/>
        <v>0</v>
      </c>
      <c r="M17" s="7">
        <f t="shared" ca="1" si="12"/>
        <v>2</v>
      </c>
      <c r="N17" s="65">
        <f t="shared" ca="1" si="13"/>
        <v>0.89340270029225877</v>
      </c>
      <c r="O17" s="7">
        <f t="shared" ca="1" si="6"/>
        <v>12</v>
      </c>
      <c r="P17" s="7">
        <f t="shared" ca="1" si="14"/>
        <v>30</v>
      </c>
      <c r="Q17" s="7">
        <f ca="1">IF(M17=1,P17+O17,Q16)</f>
        <v>18</v>
      </c>
      <c r="R17" s="7">
        <f ca="1">IF(M17=2,P17+O17,R16)</f>
        <v>42</v>
      </c>
      <c r="S17" s="7">
        <f t="shared" ref="S17:S80" ca="1" si="15">IF(P17&gt;E17,P17-E17,0)</f>
        <v>0</v>
      </c>
      <c r="T17" s="7">
        <f t="shared" ref="T17:T80" ca="1" si="16">IF(M17=1,IF(Q16&lt;E17,E17-Q16,0),0)</f>
        <v>0</v>
      </c>
      <c r="U17" s="7">
        <f t="shared" ref="U17:U80" ca="1" si="17">IF(M17=2,IF(R16&lt;E17,E17-R16,0),0)</f>
        <v>30</v>
      </c>
      <c r="V17" s="124">
        <f t="shared" ca="1" si="7"/>
        <v>0</v>
      </c>
      <c r="W17" s="124">
        <f t="shared" ca="1" si="8"/>
        <v>1200</v>
      </c>
      <c r="Z17" s="7">
        <f t="shared" ref="Z17:Z80" ca="1" si="18">IF(H17=1,1,0)</f>
        <v>0</v>
      </c>
      <c r="AA17" s="7">
        <f t="shared" ref="AA17:AA80" ca="1" si="19">IF(H17=2,1,0)</f>
        <v>1</v>
      </c>
      <c r="AB17" s="7">
        <f t="shared" ref="AB17:AB80" ca="1" si="20">IF(H17=3,1,0)</f>
        <v>0</v>
      </c>
    </row>
    <row r="18" spans="2:28">
      <c r="B18" s="7">
        <v>4</v>
      </c>
      <c r="C18" s="65">
        <f t="shared" ca="1" si="9"/>
        <v>0.72096823625608009</v>
      </c>
      <c r="D18" s="7">
        <f t="shared" ca="1" si="1"/>
        <v>9</v>
      </c>
      <c r="E18" s="7">
        <f t="shared" ref="E18:E81" ca="1" si="21">E17+D18</f>
        <v>39</v>
      </c>
      <c r="F18" s="65">
        <f t="shared" ca="1" si="10"/>
        <v>0.15128758191973424</v>
      </c>
      <c r="G18" s="66" t="str">
        <f t="shared" ca="1" si="2"/>
        <v>Jumbo</v>
      </c>
      <c r="H18" s="7">
        <f t="shared" ca="1" si="3"/>
        <v>1</v>
      </c>
      <c r="I18" s="65">
        <f t="shared" ca="1" si="11"/>
        <v>0.36400976006842367</v>
      </c>
      <c r="J18" s="7" t="str">
        <f t="shared" ca="1" si="4"/>
        <v>Take-Off</v>
      </c>
      <c r="K18" s="7">
        <f t="shared" ref="K18:L81" ca="1" si="22">Q17</f>
        <v>18</v>
      </c>
      <c r="L18" s="7">
        <f t="shared" ca="1" si="22"/>
        <v>42</v>
      </c>
      <c r="M18" s="7">
        <f t="shared" ca="1" si="12"/>
        <v>1</v>
      </c>
      <c r="N18" s="65">
        <f t="shared" ca="1" si="13"/>
        <v>0.14048669107219403</v>
      </c>
      <c r="O18" s="7">
        <f t="shared" ca="1" si="6"/>
        <v>9</v>
      </c>
      <c r="P18" s="7">
        <f t="shared" ca="1" si="14"/>
        <v>18</v>
      </c>
      <c r="Q18" s="7">
        <f t="shared" ref="Q18:Q81" ca="1" si="23">IF(M18=1,P18+O18,Q17)</f>
        <v>27</v>
      </c>
      <c r="R18" s="7">
        <f t="shared" ref="R18:R81" ca="1" si="24">IF(M18=2,P18+O18,R17)</f>
        <v>42</v>
      </c>
      <c r="S18" s="7">
        <f t="shared" ca="1" si="15"/>
        <v>0</v>
      </c>
      <c r="T18" s="7">
        <f t="shared" ca="1" si="16"/>
        <v>21</v>
      </c>
      <c r="U18" s="7">
        <f t="shared" ca="1" si="17"/>
        <v>0</v>
      </c>
      <c r="V18" s="124">
        <f t="shared" ca="1" si="7"/>
        <v>0</v>
      </c>
      <c r="W18" s="124">
        <f t="shared" ca="1" si="8"/>
        <v>1600</v>
      </c>
      <c r="Z18" s="7">
        <f t="shared" ca="1" si="18"/>
        <v>1</v>
      </c>
      <c r="AA18" s="7">
        <f t="shared" ca="1" si="19"/>
        <v>0</v>
      </c>
      <c r="AB18" s="7">
        <f t="shared" ca="1" si="20"/>
        <v>0</v>
      </c>
    </row>
    <row r="19" spans="2:28">
      <c r="B19" s="7">
        <v>5</v>
      </c>
      <c r="C19" s="65">
        <f t="shared" ca="1" si="9"/>
        <v>0.79739188706836528</v>
      </c>
      <c r="D19" s="7">
        <f t="shared" ca="1" si="1"/>
        <v>12</v>
      </c>
      <c r="E19" s="7">
        <f t="shared" ca="1" si="21"/>
        <v>51</v>
      </c>
      <c r="F19" s="65">
        <f t="shared" ca="1" si="10"/>
        <v>0.12357182623974783</v>
      </c>
      <c r="G19" s="66" t="str">
        <f t="shared" ca="1" si="2"/>
        <v>Jumbo</v>
      </c>
      <c r="H19" s="7">
        <f t="shared" ca="1" si="3"/>
        <v>1</v>
      </c>
      <c r="I19" s="65">
        <f t="shared" ca="1" si="11"/>
        <v>1.8664348251856699E-3</v>
      </c>
      <c r="J19" s="7" t="str">
        <f t="shared" ca="1" si="4"/>
        <v>Take-Off</v>
      </c>
      <c r="K19" s="7">
        <f t="shared" ca="1" si="22"/>
        <v>27</v>
      </c>
      <c r="L19" s="7">
        <f t="shared" ca="1" si="22"/>
        <v>42</v>
      </c>
      <c r="M19" s="7">
        <f t="shared" ca="1" si="12"/>
        <v>1</v>
      </c>
      <c r="N19" s="65">
        <f t="shared" ca="1" si="13"/>
        <v>0.15865092786775392</v>
      </c>
      <c r="O19" s="7">
        <f t="shared" ca="1" si="6"/>
        <v>9</v>
      </c>
      <c r="P19" s="7">
        <f t="shared" ca="1" si="14"/>
        <v>27</v>
      </c>
      <c r="Q19" s="7">
        <f t="shared" ca="1" si="23"/>
        <v>36</v>
      </c>
      <c r="R19" s="7">
        <f t="shared" ca="1" si="24"/>
        <v>42</v>
      </c>
      <c r="S19" s="7">
        <f t="shared" ca="1" si="15"/>
        <v>0</v>
      </c>
      <c r="T19" s="7">
        <f t="shared" ca="1" si="16"/>
        <v>24</v>
      </c>
      <c r="U19" s="7">
        <f t="shared" ca="1" si="17"/>
        <v>0</v>
      </c>
      <c r="V19" s="124">
        <f t="shared" ca="1" si="7"/>
        <v>0</v>
      </c>
      <c r="W19" s="124">
        <f t="shared" ca="1" si="8"/>
        <v>1600</v>
      </c>
      <c r="Z19" s="7">
        <f t="shared" ca="1" si="18"/>
        <v>1</v>
      </c>
      <c r="AA19" s="7">
        <f t="shared" ca="1" si="19"/>
        <v>0</v>
      </c>
      <c r="AB19" s="7">
        <f t="shared" ca="1" si="20"/>
        <v>0</v>
      </c>
    </row>
    <row r="20" spans="2:28">
      <c r="B20" s="7">
        <v>6</v>
      </c>
      <c r="C20" s="65">
        <f t="shared" ca="1" si="9"/>
        <v>0.97747214824454309</v>
      </c>
      <c r="D20" s="7">
        <f t="shared" ca="1" si="1"/>
        <v>12</v>
      </c>
      <c r="E20" s="7">
        <f t="shared" ca="1" si="21"/>
        <v>63</v>
      </c>
      <c r="F20" s="65">
        <f t="shared" ca="1" si="10"/>
        <v>1.537305287721491E-2</v>
      </c>
      <c r="G20" s="66" t="str">
        <f t="shared" ca="1" si="2"/>
        <v>Jumbo</v>
      </c>
      <c r="H20" s="7">
        <f t="shared" ca="1" si="3"/>
        <v>1</v>
      </c>
      <c r="I20" s="65">
        <f t="shared" ca="1" si="11"/>
        <v>7.719549986224572E-2</v>
      </c>
      <c r="J20" s="7" t="str">
        <f t="shared" ca="1" si="4"/>
        <v>Take-Off</v>
      </c>
      <c r="K20" s="7">
        <f t="shared" ca="1" si="22"/>
        <v>36</v>
      </c>
      <c r="L20" s="7">
        <f t="shared" ca="1" si="22"/>
        <v>42</v>
      </c>
      <c r="M20" s="7">
        <f t="shared" ca="1" si="12"/>
        <v>1</v>
      </c>
      <c r="N20" s="65">
        <f t="shared" ca="1" si="13"/>
        <v>0.67513307550547352</v>
      </c>
      <c r="O20" s="7">
        <f t="shared" ca="1" si="6"/>
        <v>12</v>
      </c>
      <c r="P20" s="7">
        <f t="shared" ca="1" si="14"/>
        <v>36</v>
      </c>
      <c r="Q20" s="7">
        <f t="shared" ca="1" si="23"/>
        <v>48</v>
      </c>
      <c r="R20" s="7">
        <f t="shared" ca="1" si="24"/>
        <v>42</v>
      </c>
      <c r="S20" s="7">
        <f t="shared" ca="1" si="15"/>
        <v>0</v>
      </c>
      <c r="T20" s="7">
        <f t="shared" ca="1" si="16"/>
        <v>27</v>
      </c>
      <c r="U20" s="7">
        <f t="shared" ca="1" si="17"/>
        <v>0</v>
      </c>
      <c r="V20" s="124">
        <f t="shared" ca="1" si="7"/>
        <v>0</v>
      </c>
      <c r="W20" s="124">
        <f t="shared" ca="1" si="8"/>
        <v>1600</v>
      </c>
      <c r="Z20" s="7">
        <f t="shared" ca="1" si="18"/>
        <v>1</v>
      </c>
      <c r="AA20" s="7">
        <f t="shared" ca="1" si="19"/>
        <v>0</v>
      </c>
      <c r="AB20" s="7">
        <f t="shared" ca="1" si="20"/>
        <v>0</v>
      </c>
    </row>
    <row r="21" spans="2:28">
      <c r="B21" s="7">
        <v>7</v>
      </c>
      <c r="C21" s="65">
        <f t="shared" ca="1" si="9"/>
        <v>0.79569579543057378</v>
      </c>
      <c r="D21" s="7">
        <f t="shared" ca="1" si="1"/>
        <v>12</v>
      </c>
      <c r="E21" s="7">
        <f t="shared" ca="1" si="21"/>
        <v>75</v>
      </c>
      <c r="F21" s="65">
        <f t="shared" ca="1" si="10"/>
        <v>0.75449851343017649</v>
      </c>
      <c r="G21" s="66" t="str">
        <f t="shared" ca="1" si="2"/>
        <v>Medium</v>
      </c>
      <c r="H21" s="7">
        <f t="shared" ca="1" si="3"/>
        <v>2</v>
      </c>
      <c r="I21" s="65">
        <f t="shared" ca="1" si="11"/>
        <v>0.24568476486194879</v>
      </c>
      <c r="J21" s="7" t="str">
        <f t="shared" ca="1" si="4"/>
        <v>Take-Off</v>
      </c>
      <c r="K21" s="7">
        <f t="shared" ca="1" si="22"/>
        <v>48</v>
      </c>
      <c r="L21" s="7">
        <f t="shared" ca="1" si="22"/>
        <v>42</v>
      </c>
      <c r="M21" s="7">
        <f t="shared" ca="1" si="12"/>
        <v>2</v>
      </c>
      <c r="N21" s="65">
        <f t="shared" ca="1" si="13"/>
        <v>0.2425418309491093</v>
      </c>
      <c r="O21" s="7">
        <f t="shared" ca="1" si="6"/>
        <v>6</v>
      </c>
      <c r="P21" s="7">
        <f t="shared" ca="1" si="14"/>
        <v>75</v>
      </c>
      <c r="Q21" s="7">
        <f t="shared" ca="1" si="23"/>
        <v>48</v>
      </c>
      <c r="R21" s="7">
        <f t="shared" ca="1" si="24"/>
        <v>81</v>
      </c>
      <c r="S21" s="7">
        <f t="shared" ca="1" si="15"/>
        <v>0</v>
      </c>
      <c r="T21" s="7">
        <f t="shared" ca="1" si="16"/>
        <v>0</v>
      </c>
      <c r="U21" s="7">
        <f t="shared" ca="1" si="17"/>
        <v>33</v>
      </c>
      <c r="V21" s="124">
        <f t="shared" ca="1" si="7"/>
        <v>0</v>
      </c>
      <c r="W21" s="124">
        <f t="shared" ca="1" si="8"/>
        <v>1200</v>
      </c>
      <c r="Z21" s="7">
        <f t="shared" ca="1" si="18"/>
        <v>0</v>
      </c>
      <c r="AA21" s="7">
        <f t="shared" ca="1" si="19"/>
        <v>1</v>
      </c>
      <c r="AB21" s="7">
        <f t="shared" ca="1" si="20"/>
        <v>0</v>
      </c>
    </row>
    <row r="22" spans="2:28">
      <c r="B22" s="7">
        <v>8</v>
      </c>
      <c r="C22" s="65">
        <f t="shared" ca="1" si="9"/>
        <v>0.63803901593561396</v>
      </c>
      <c r="D22" s="7">
        <f t="shared" ca="1" si="1"/>
        <v>9</v>
      </c>
      <c r="E22" s="7">
        <f t="shared" ca="1" si="21"/>
        <v>84</v>
      </c>
      <c r="F22" s="65">
        <f t="shared" ca="1" si="10"/>
        <v>0.53838066897620029</v>
      </c>
      <c r="G22" s="66" t="str">
        <f t="shared" ca="1" si="2"/>
        <v>Medium</v>
      </c>
      <c r="H22" s="7">
        <f t="shared" ca="1" si="3"/>
        <v>2</v>
      </c>
      <c r="I22" s="65">
        <f t="shared" ca="1" si="11"/>
        <v>0.68499996746280245</v>
      </c>
      <c r="J22" s="7" t="str">
        <f t="shared" ca="1" si="4"/>
        <v>Landing</v>
      </c>
      <c r="K22" s="7">
        <f t="shared" ca="1" si="22"/>
        <v>48</v>
      </c>
      <c r="L22" s="7">
        <f t="shared" ca="1" si="22"/>
        <v>81</v>
      </c>
      <c r="M22" s="7">
        <f t="shared" ca="1" si="12"/>
        <v>1</v>
      </c>
      <c r="N22" s="65">
        <f t="shared" ca="1" si="13"/>
        <v>0.77225631433341768</v>
      </c>
      <c r="O22" s="7">
        <f t="shared" ca="1" si="6"/>
        <v>9</v>
      </c>
      <c r="P22" s="7">
        <f t="shared" ca="1" si="14"/>
        <v>84</v>
      </c>
      <c r="Q22" s="7">
        <f t="shared" ca="1" si="23"/>
        <v>93</v>
      </c>
      <c r="R22" s="7">
        <f t="shared" ca="1" si="24"/>
        <v>81</v>
      </c>
      <c r="S22" s="7">
        <f t="shared" ca="1" si="15"/>
        <v>0</v>
      </c>
      <c r="T22" s="7">
        <f t="shared" ca="1" si="16"/>
        <v>36</v>
      </c>
      <c r="U22" s="7">
        <f t="shared" ca="1" si="17"/>
        <v>0</v>
      </c>
      <c r="V22" s="124">
        <f t="shared" ca="1" si="7"/>
        <v>0</v>
      </c>
      <c r="W22" s="124">
        <f t="shared" ca="1" si="8"/>
        <v>1200</v>
      </c>
      <c r="Z22" s="7">
        <f t="shared" ca="1" si="18"/>
        <v>0</v>
      </c>
      <c r="AA22" s="7">
        <f t="shared" ca="1" si="19"/>
        <v>1</v>
      </c>
      <c r="AB22" s="7">
        <f t="shared" ca="1" si="20"/>
        <v>0</v>
      </c>
    </row>
    <row r="23" spans="2:28">
      <c r="B23" s="7">
        <v>9</v>
      </c>
      <c r="C23" s="65">
        <f t="shared" ca="1" si="9"/>
        <v>0.19321400451674142</v>
      </c>
      <c r="D23" s="7">
        <f t="shared" ca="1" si="1"/>
        <v>6</v>
      </c>
      <c r="E23" s="7">
        <f t="shared" ca="1" si="21"/>
        <v>90</v>
      </c>
      <c r="F23" s="65">
        <f t="shared" ca="1" si="10"/>
        <v>0.5634301399326741</v>
      </c>
      <c r="G23" s="66" t="str">
        <f t="shared" ca="1" si="2"/>
        <v>Medium</v>
      </c>
      <c r="H23" s="7">
        <f t="shared" ca="1" si="3"/>
        <v>2</v>
      </c>
      <c r="I23" s="65">
        <f t="shared" ca="1" si="11"/>
        <v>0.86149648500277498</v>
      </c>
      <c r="J23" s="7" t="str">
        <f t="shared" ca="1" si="4"/>
        <v>Landing</v>
      </c>
      <c r="K23" s="7">
        <f t="shared" ca="1" si="22"/>
        <v>93</v>
      </c>
      <c r="L23" s="7">
        <f t="shared" ca="1" si="22"/>
        <v>81</v>
      </c>
      <c r="M23" s="7">
        <f t="shared" ca="1" si="12"/>
        <v>2</v>
      </c>
      <c r="N23" s="65">
        <f t="shared" ca="1" si="13"/>
        <v>0.29017061956699608</v>
      </c>
      <c r="O23" s="7">
        <f t="shared" ca="1" si="6"/>
        <v>6</v>
      </c>
      <c r="P23" s="7">
        <f t="shared" ca="1" si="14"/>
        <v>90</v>
      </c>
      <c r="Q23" s="7">
        <f t="shared" ca="1" si="23"/>
        <v>93</v>
      </c>
      <c r="R23" s="7">
        <f t="shared" ca="1" si="24"/>
        <v>96</v>
      </c>
      <c r="S23" s="7">
        <f t="shared" ca="1" si="15"/>
        <v>0</v>
      </c>
      <c r="T23" s="7">
        <f t="shared" ca="1" si="16"/>
        <v>0</v>
      </c>
      <c r="U23" s="7">
        <f t="shared" ca="1" si="17"/>
        <v>9</v>
      </c>
      <c r="V23" s="124">
        <f t="shared" ca="1" si="7"/>
        <v>0</v>
      </c>
      <c r="W23" s="124">
        <f t="shared" ca="1" si="8"/>
        <v>1200</v>
      </c>
      <c r="Z23" s="7">
        <f t="shared" ca="1" si="18"/>
        <v>0</v>
      </c>
      <c r="AA23" s="7">
        <f t="shared" ca="1" si="19"/>
        <v>1</v>
      </c>
      <c r="AB23" s="7">
        <f t="shared" ca="1" si="20"/>
        <v>0</v>
      </c>
    </row>
    <row r="24" spans="2:28">
      <c r="B24" s="7">
        <v>10</v>
      </c>
      <c r="C24" s="65">
        <f t="shared" ca="1" si="9"/>
        <v>0.85855296465236153</v>
      </c>
      <c r="D24" s="7">
        <f t="shared" ca="1" si="1"/>
        <v>12</v>
      </c>
      <c r="E24" s="7">
        <f t="shared" ca="1" si="21"/>
        <v>102</v>
      </c>
      <c r="F24" s="65">
        <f t="shared" ca="1" si="10"/>
        <v>0.66070126470650203</v>
      </c>
      <c r="G24" s="66" t="str">
        <f t="shared" ca="1" si="2"/>
        <v>Medium</v>
      </c>
      <c r="H24" s="7">
        <f t="shared" ca="1" si="3"/>
        <v>2</v>
      </c>
      <c r="I24" s="65">
        <f t="shared" ca="1" si="11"/>
        <v>0.62470208430441221</v>
      </c>
      <c r="J24" s="7" t="str">
        <f t="shared" ca="1" si="4"/>
        <v>Landing</v>
      </c>
      <c r="K24" s="7">
        <f t="shared" ca="1" si="22"/>
        <v>93</v>
      </c>
      <c r="L24" s="7">
        <f t="shared" ca="1" si="22"/>
        <v>96</v>
      </c>
      <c r="M24" s="7">
        <f t="shared" ca="1" si="12"/>
        <v>1</v>
      </c>
      <c r="N24" s="65">
        <f t="shared" ca="1" si="13"/>
        <v>0.40515516088707848</v>
      </c>
      <c r="O24" s="7">
        <f t="shared" ca="1" si="6"/>
        <v>9</v>
      </c>
      <c r="P24" s="7">
        <f t="shared" ca="1" si="14"/>
        <v>102</v>
      </c>
      <c r="Q24" s="7">
        <f t="shared" ca="1" si="23"/>
        <v>111</v>
      </c>
      <c r="R24" s="7">
        <f t="shared" ca="1" si="24"/>
        <v>96</v>
      </c>
      <c r="S24" s="7">
        <f t="shared" ca="1" si="15"/>
        <v>0</v>
      </c>
      <c r="T24" s="7">
        <f t="shared" ca="1" si="16"/>
        <v>9</v>
      </c>
      <c r="U24" s="7">
        <f t="shared" ca="1" si="17"/>
        <v>0</v>
      </c>
      <c r="V24" s="124">
        <f t="shared" ca="1" si="7"/>
        <v>0</v>
      </c>
      <c r="W24" s="124">
        <f t="shared" ca="1" si="8"/>
        <v>1200</v>
      </c>
      <c r="Z24" s="7">
        <f t="shared" ca="1" si="18"/>
        <v>0</v>
      </c>
      <c r="AA24" s="7">
        <f t="shared" ca="1" si="19"/>
        <v>1</v>
      </c>
      <c r="AB24" s="7">
        <f t="shared" ca="1" si="20"/>
        <v>0</v>
      </c>
    </row>
    <row r="25" spans="2:28">
      <c r="B25" s="7">
        <v>11</v>
      </c>
      <c r="C25" s="65">
        <f t="shared" ca="1" si="9"/>
        <v>0.37769029185831871</v>
      </c>
      <c r="D25" s="7">
        <f t="shared" ca="1" si="1"/>
        <v>6</v>
      </c>
      <c r="E25" s="7">
        <f t="shared" ca="1" si="21"/>
        <v>108</v>
      </c>
      <c r="F25" s="65">
        <f t="shared" ca="1" si="10"/>
        <v>0.22020710825046796</v>
      </c>
      <c r="G25" s="66" t="str">
        <f t="shared" ca="1" si="2"/>
        <v>Jumbo</v>
      </c>
      <c r="H25" s="7">
        <f t="shared" ca="1" si="3"/>
        <v>1</v>
      </c>
      <c r="I25" s="65">
        <f t="shared" ca="1" si="11"/>
        <v>0.12437951240034306</v>
      </c>
      <c r="J25" s="7" t="str">
        <f t="shared" ca="1" si="4"/>
        <v>Take-Off</v>
      </c>
      <c r="K25" s="7">
        <f t="shared" ca="1" si="22"/>
        <v>111</v>
      </c>
      <c r="L25" s="7">
        <f t="shared" ca="1" si="22"/>
        <v>96</v>
      </c>
      <c r="M25" s="7">
        <f t="shared" ca="1" si="12"/>
        <v>1</v>
      </c>
      <c r="N25" s="65">
        <f t="shared" ca="1" si="13"/>
        <v>0.64315576374422512</v>
      </c>
      <c r="O25" s="7">
        <f t="shared" ca="1" si="6"/>
        <v>12</v>
      </c>
      <c r="P25" s="7">
        <f t="shared" ca="1" si="14"/>
        <v>111</v>
      </c>
      <c r="Q25" s="7">
        <f t="shared" ca="1" si="23"/>
        <v>123</v>
      </c>
      <c r="R25" s="7">
        <f t="shared" ca="1" si="24"/>
        <v>96</v>
      </c>
      <c r="S25" s="7">
        <f t="shared" ca="1" si="15"/>
        <v>3</v>
      </c>
      <c r="T25" s="7">
        <f t="shared" ca="1" si="16"/>
        <v>0</v>
      </c>
      <c r="U25" s="7">
        <f t="shared" ca="1" si="17"/>
        <v>0</v>
      </c>
      <c r="V25" s="124">
        <f t="shared" ca="1" si="7"/>
        <v>65.441200000000009</v>
      </c>
      <c r="W25" s="124">
        <f t="shared" ca="1" si="8"/>
        <v>1600</v>
      </c>
      <c r="Z25" s="7">
        <f t="shared" ca="1" si="18"/>
        <v>1</v>
      </c>
      <c r="AA25" s="7">
        <f t="shared" ca="1" si="19"/>
        <v>0</v>
      </c>
      <c r="AB25" s="7">
        <f t="shared" ca="1" si="20"/>
        <v>0</v>
      </c>
    </row>
    <row r="26" spans="2:28">
      <c r="B26" s="7">
        <v>12</v>
      </c>
      <c r="C26" s="65">
        <f t="shared" ca="1" si="9"/>
        <v>0.75386113476835437</v>
      </c>
      <c r="D26" s="7">
        <f t="shared" ca="1" si="1"/>
        <v>9</v>
      </c>
      <c r="E26" s="7">
        <f t="shared" ca="1" si="21"/>
        <v>117</v>
      </c>
      <c r="F26" s="65">
        <f t="shared" ca="1" si="10"/>
        <v>0.15718234424041855</v>
      </c>
      <c r="G26" s="66" t="str">
        <f t="shared" ca="1" si="2"/>
        <v>Jumbo</v>
      </c>
      <c r="H26" s="7">
        <f t="shared" ca="1" si="3"/>
        <v>1</v>
      </c>
      <c r="I26" s="65">
        <f t="shared" ca="1" si="11"/>
        <v>4.1593632018360527E-2</v>
      </c>
      <c r="J26" s="7" t="str">
        <f t="shared" ca="1" si="4"/>
        <v>Take-Off</v>
      </c>
      <c r="K26" s="7">
        <f t="shared" ca="1" si="22"/>
        <v>123</v>
      </c>
      <c r="L26" s="7">
        <f t="shared" ca="1" si="22"/>
        <v>96</v>
      </c>
      <c r="M26" s="7">
        <f t="shared" ca="1" si="12"/>
        <v>1</v>
      </c>
      <c r="N26" s="65">
        <f t="shared" ca="1" si="13"/>
        <v>0.64151064027313043</v>
      </c>
      <c r="O26" s="7">
        <f t="shared" ca="1" si="6"/>
        <v>12</v>
      </c>
      <c r="P26" s="7">
        <f t="shared" ca="1" si="14"/>
        <v>123</v>
      </c>
      <c r="Q26" s="7">
        <f t="shared" ca="1" si="23"/>
        <v>135</v>
      </c>
      <c r="R26" s="7">
        <f t="shared" ca="1" si="24"/>
        <v>96</v>
      </c>
      <c r="S26" s="7">
        <f t="shared" ca="1" si="15"/>
        <v>6</v>
      </c>
      <c r="T26" s="7">
        <f t="shared" ca="1" si="16"/>
        <v>0</v>
      </c>
      <c r="U26" s="7">
        <f t="shared" ca="1" si="17"/>
        <v>0</v>
      </c>
      <c r="V26" s="124">
        <f t="shared" ca="1" si="7"/>
        <v>130.88240000000002</v>
      </c>
      <c r="W26" s="124">
        <f t="shared" ca="1" si="8"/>
        <v>1600</v>
      </c>
      <c r="Z26" s="7">
        <f t="shared" ca="1" si="18"/>
        <v>1</v>
      </c>
      <c r="AA26" s="7">
        <f t="shared" ca="1" si="19"/>
        <v>0</v>
      </c>
      <c r="AB26" s="7">
        <f t="shared" ca="1" si="20"/>
        <v>0</v>
      </c>
    </row>
    <row r="27" spans="2:28">
      <c r="B27" s="7">
        <v>13</v>
      </c>
      <c r="C27" s="65">
        <f t="shared" ca="1" si="9"/>
        <v>0.55013344995644353</v>
      </c>
      <c r="D27" s="7">
        <f t="shared" ca="1" si="1"/>
        <v>9</v>
      </c>
      <c r="E27" s="7">
        <f t="shared" ca="1" si="21"/>
        <v>126</v>
      </c>
      <c r="F27" s="65">
        <f t="shared" ca="1" si="10"/>
        <v>0.73043300988739956</v>
      </c>
      <c r="G27" s="66" t="str">
        <f t="shared" ca="1" si="2"/>
        <v>Medium</v>
      </c>
      <c r="H27" s="7">
        <f t="shared" ca="1" si="3"/>
        <v>2</v>
      </c>
      <c r="I27" s="65">
        <f t="shared" ca="1" si="11"/>
        <v>0.18495679974093893</v>
      </c>
      <c r="J27" s="7" t="str">
        <f t="shared" ca="1" si="4"/>
        <v>Take-Off</v>
      </c>
      <c r="K27" s="7">
        <f t="shared" ca="1" si="22"/>
        <v>135</v>
      </c>
      <c r="L27" s="7">
        <f t="shared" ca="1" si="22"/>
        <v>96</v>
      </c>
      <c r="M27" s="7">
        <f t="shared" ca="1" si="12"/>
        <v>2</v>
      </c>
      <c r="N27" s="65">
        <f t="shared" ca="1" si="13"/>
        <v>0.71582462377102429</v>
      </c>
      <c r="O27" s="7">
        <f t="shared" ca="1" si="6"/>
        <v>9</v>
      </c>
      <c r="P27" s="7">
        <f t="shared" ca="1" si="14"/>
        <v>126</v>
      </c>
      <c r="Q27" s="7">
        <f t="shared" ca="1" si="23"/>
        <v>135</v>
      </c>
      <c r="R27" s="7">
        <f t="shared" ca="1" si="24"/>
        <v>135</v>
      </c>
      <c r="S27" s="7">
        <f t="shared" ca="1" si="15"/>
        <v>0</v>
      </c>
      <c r="T27" s="7">
        <f t="shared" ca="1" si="16"/>
        <v>0</v>
      </c>
      <c r="U27" s="7">
        <f t="shared" ca="1" si="17"/>
        <v>30</v>
      </c>
      <c r="V27" s="124">
        <f t="shared" ca="1" si="7"/>
        <v>0</v>
      </c>
      <c r="W27" s="124">
        <f t="shared" ca="1" si="8"/>
        <v>1200</v>
      </c>
      <c r="Z27" s="7">
        <f t="shared" ca="1" si="18"/>
        <v>0</v>
      </c>
      <c r="AA27" s="7">
        <f t="shared" ca="1" si="19"/>
        <v>1</v>
      </c>
      <c r="AB27" s="7">
        <f t="shared" ca="1" si="20"/>
        <v>0</v>
      </c>
    </row>
    <row r="28" spans="2:28">
      <c r="B28" s="7">
        <v>14</v>
      </c>
      <c r="C28" s="65">
        <f t="shared" ca="1" si="9"/>
        <v>0.30139330017541199</v>
      </c>
      <c r="D28" s="7">
        <f t="shared" ca="1" si="1"/>
        <v>6</v>
      </c>
      <c r="E28" s="7">
        <f t="shared" ca="1" si="21"/>
        <v>132</v>
      </c>
      <c r="F28" s="65">
        <f t="shared" ca="1" si="10"/>
        <v>0.70792461012381214</v>
      </c>
      <c r="G28" s="66" t="str">
        <f t="shared" ca="1" si="2"/>
        <v>Medium</v>
      </c>
      <c r="H28" s="7">
        <f t="shared" ca="1" si="3"/>
        <v>2</v>
      </c>
      <c r="I28" s="65">
        <f t="shared" ca="1" si="11"/>
        <v>0.63446014788922478</v>
      </c>
      <c r="J28" s="7" t="str">
        <f t="shared" ca="1" si="4"/>
        <v>Landing</v>
      </c>
      <c r="K28" s="7">
        <f t="shared" ca="1" si="22"/>
        <v>135</v>
      </c>
      <c r="L28" s="7">
        <f t="shared" ca="1" si="22"/>
        <v>135</v>
      </c>
      <c r="M28" s="7">
        <f t="shared" ca="1" si="12"/>
        <v>1</v>
      </c>
      <c r="N28" s="65">
        <f t="shared" ca="1" si="13"/>
        <v>0.17574703875613928</v>
      </c>
      <c r="O28" s="7">
        <f t="shared" ca="1" si="6"/>
        <v>6</v>
      </c>
      <c r="P28" s="7">
        <f t="shared" ca="1" si="14"/>
        <v>135</v>
      </c>
      <c r="Q28" s="7">
        <f t="shared" ca="1" si="23"/>
        <v>141</v>
      </c>
      <c r="R28" s="7">
        <f t="shared" ca="1" si="24"/>
        <v>135</v>
      </c>
      <c r="S28" s="7">
        <f t="shared" ca="1" si="15"/>
        <v>3</v>
      </c>
      <c r="T28" s="7">
        <f t="shared" ca="1" si="16"/>
        <v>0</v>
      </c>
      <c r="U28" s="7">
        <f t="shared" ca="1" si="17"/>
        <v>0</v>
      </c>
      <c r="V28" s="124">
        <f t="shared" ca="1" si="7"/>
        <v>44.619000000000007</v>
      </c>
      <c r="W28" s="124">
        <f t="shared" ca="1" si="8"/>
        <v>1200</v>
      </c>
      <c r="Z28" s="7">
        <f t="shared" ca="1" si="18"/>
        <v>0</v>
      </c>
      <c r="AA28" s="7">
        <f t="shared" ca="1" si="19"/>
        <v>1</v>
      </c>
      <c r="AB28" s="7">
        <f t="shared" ca="1" si="20"/>
        <v>0</v>
      </c>
    </row>
    <row r="29" spans="2:28">
      <c r="B29" s="7">
        <v>15</v>
      </c>
      <c r="C29" s="65">
        <f t="shared" ca="1" si="9"/>
        <v>0.11354641188253145</v>
      </c>
      <c r="D29" s="7">
        <f t="shared" ca="1" si="1"/>
        <v>6</v>
      </c>
      <c r="E29" s="7">
        <f t="shared" ca="1" si="21"/>
        <v>138</v>
      </c>
      <c r="F29" s="65">
        <f t="shared" ca="1" si="10"/>
        <v>0.73511394132142827</v>
      </c>
      <c r="G29" s="66" t="str">
        <f t="shared" ca="1" si="2"/>
        <v>Medium</v>
      </c>
      <c r="H29" s="7">
        <f t="shared" ca="1" si="3"/>
        <v>2</v>
      </c>
      <c r="I29" s="65">
        <f t="shared" ca="1" si="11"/>
        <v>0.96076476746158224</v>
      </c>
      <c r="J29" s="7" t="str">
        <f t="shared" ca="1" si="4"/>
        <v>Landing</v>
      </c>
      <c r="K29" s="7">
        <f t="shared" ca="1" si="22"/>
        <v>141</v>
      </c>
      <c r="L29" s="7">
        <f t="shared" ca="1" si="22"/>
        <v>135</v>
      </c>
      <c r="M29" s="7">
        <f t="shared" ca="1" si="12"/>
        <v>2</v>
      </c>
      <c r="N29" s="65">
        <f t="shared" ca="1" si="13"/>
        <v>0.41706376572970938</v>
      </c>
      <c r="O29" s="7">
        <f t="shared" ca="1" si="6"/>
        <v>9</v>
      </c>
      <c r="P29" s="7">
        <f t="shared" ca="1" si="14"/>
        <v>138</v>
      </c>
      <c r="Q29" s="7">
        <f t="shared" ca="1" si="23"/>
        <v>141</v>
      </c>
      <c r="R29" s="7">
        <f t="shared" ca="1" si="24"/>
        <v>147</v>
      </c>
      <c r="S29" s="7">
        <f t="shared" ca="1" si="15"/>
        <v>0</v>
      </c>
      <c r="T29" s="7">
        <f t="shared" ca="1" si="16"/>
        <v>0</v>
      </c>
      <c r="U29" s="7">
        <f t="shared" ca="1" si="17"/>
        <v>3</v>
      </c>
      <c r="V29" s="124">
        <f t="shared" ca="1" si="7"/>
        <v>0</v>
      </c>
      <c r="W29" s="124">
        <f t="shared" ca="1" si="8"/>
        <v>1200</v>
      </c>
      <c r="Z29" s="7">
        <f t="shared" ca="1" si="18"/>
        <v>0</v>
      </c>
      <c r="AA29" s="7">
        <f t="shared" ca="1" si="19"/>
        <v>1</v>
      </c>
      <c r="AB29" s="7">
        <f t="shared" ca="1" si="20"/>
        <v>0</v>
      </c>
    </row>
    <row r="30" spans="2:28">
      <c r="B30" s="7">
        <v>16</v>
      </c>
      <c r="C30" s="65">
        <f t="shared" ca="1" si="9"/>
        <v>0.75737342065500657</v>
      </c>
      <c r="D30" s="7">
        <f t="shared" ca="1" si="1"/>
        <v>9</v>
      </c>
      <c r="E30" s="7">
        <f t="shared" ca="1" si="21"/>
        <v>147</v>
      </c>
      <c r="F30" s="65">
        <f t="shared" ca="1" si="10"/>
        <v>0.46254093237021154</v>
      </c>
      <c r="G30" s="66" t="str">
        <f t="shared" ca="1" si="2"/>
        <v>Medium</v>
      </c>
      <c r="H30" s="7">
        <f t="shared" ca="1" si="3"/>
        <v>2</v>
      </c>
      <c r="I30" s="65">
        <f t="shared" ca="1" si="11"/>
        <v>0.64111269249991676</v>
      </c>
      <c r="J30" s="7" t="str">
        <f t="shared" ca="1" si="4"/>
        <v>Landing</v>
      </c>
      <c r="K30" s="7">
        <f t="shared" ca="1" si="22"/>
        <v>141</v>
      </c>
      <c r="L30" s="7">
        <f t="shared" ca="1" si="22"/>
        <v>147</v>
      </c>
      <c r="M30" s="7">
        <f t="shared" ca="1" si="12"/>
        <v>1</v>
      </c>
      <c r="N30" s="65">
        <f t="shared" ca="1" si="13"/>
        <v>5.8851870524648686E-2</v>
      </c>
      <c r="O30" s="7">
        <f t="shared" ca="1" si="6"/>
        <v>6</v>
      </c>
      <c r="P30" s="7">
        <f t="shared" ca="1" si="14"/>
        <v>147</v>
      </c>
      <c r="Q30" s="7">
        <f t="shared" ca="1" si="23"/>
        <v>153</v>
      </c>
      <c r="R30" s="7">
        <f t="shared" ca="1" si="24"/>
        <v>147</v>
      </c>
      <c r="S30" s="7">
        <f t="shared" ca="1" si="15"/>
        <v>0</v>
      </c>
      <c r="T30" s="7">
        <f t="shared" ca="1" si="16"/>
        <v>6</v>
      </c>
      <c r="U30" s="7">
        <f t="shared" ca="1" si="17"/>
        <v>0</v>
      </c>
      <c r="V30" s="124">
        <f t="shared" ca="1" si="7"/>
        <v>0</v>
      </c>
      <c r="W30" s="124">
        <f t="shared" ca="1" si="8"/>
        <v>1200</v>
      </c>
      <c r="Z30" s="7">
        <f t="shared" ca="1" si="18"/>
        <v>0</v>
      </c>
      <c r="AA30" s="7">
        <f t="shared" ca="1" si="19"/>
        <v>1</v>
      </c>
      <c r="AB30" s="7">
        <f t="shared" ca="1" si="20"/>
        <v>0</v>
      </c>
    </row>
    <row r="31" spans="2:28">
      <c r="B31" s="7">
        <v>17</v>
      </c>
      <c r="C31" s="65">
        <f t="shared" ca="1" si="9"/>
        <v>0.76098819697550668</v>
      </c>
      <c r="D31" s="7">
        <f t="shared" ca="1" si="1"/>
        <v>9</v>
      </c>
      <c r="E31" s="7">
        <f t="shared" ca="1" si="21"/>
        <v>156</v>
      </c>
      <c r="F31" s="65">
        <f t="shared" ca="1" si="10"/>
        <v>0.5548984301251304</v>
      </c>
      <c r="G31" s="66" t="str">
        <f t="shared" ca="1" si="2"/>
        <v>Medium</v>
      </c>
      <c r="H31" s="7">
        <f t="shared" ca="1" si="3"/>
        <v>2</v>
      </c>
      <c r="I31" s="65">
        <f t="shared" ca="1" si="11"/>
        <v>0.14850453364821015</v>
      </c>
      <c r="J31" s="7" t="str">
        <f t="shared" ca="1" si="4"/>
        <v>Take-Off</v>
      </c>
      <c r="K31" s="7">
        <f t="shared" ca="1" si="22"/>
        <v>153</v>
      </c>
      <c r="L31" s="7">
        <f t="shared" ca="1" si="22"/>
        <v>147</v>
      </c>
      <c r="M31" s="7">
        <f t="shared" ca="1" si="12"/>
        <v>2</v>
      </c>
      <c r="N31" s="65">
        <f t="shared" ca="1" si="13"/>
        <v>0.6781027922782159</v>
      </c>
      <c r="O31" s="7">
        <f t="shared" ca="1" si="6"/>
        <v>9</v>
      </c>
      <c r="P31" s="7">
        <f t="shared" ca="1" si="14"/>
        <v>156</v>
      </c>
      <c r="Q31" s="7">
        <f t="shared" ca="1" si="23"/>
        <v>153</v>
      </c>
      <c r="R31" s="7">
        <f t="shared" ca="1" si="24"/>
        <v>165</v>
      </c>
      <c r="S31" s="7">
        <f t="shared" ca="1" si="15"/>
        <v>0</v>
      </c>
      <c r="T31" s="7">
        <f t="shared" ca="1" si="16"/>
        <v>0</v>
      </c>
      <c r="U31" s="7">
        <f t="shared" ca="1" si="17"/>
        <v>9</v>
      </c>
      <c r="V31" s="124">
        <f t="shared" ca="1" si="7"/>
        <v>0</v>
      </c>
      <c r="W31" s="124">
        <f t="shared" ca="1" si="8"/>
        <v>1200</v>
      </c>
      <c r="Z31" s="7">
        <f t="shared" ca="1" si="18"/>
        <v>0</v>
      </c>
      <c r="AA31" s="7">
        <f t="shared" ca="1" si="19"/>
        <v>1</v>
      </c>
      <c r="AB31" s="7">
        <f t="shared" ca="1" si="20"/>
        <v>0</v>
      </c>
    </row>
    <row r="32" spans="2:28">
      <c r="B32" s="7">
        <v>18</v>
      </c>
      <c r="C32" s="65">
        <f t="shared" ca="1" si="9"/>
        <v>0.40573811975630847</v>
      </c>
      <c r="D32" s="7">
        <f t="shared" ca="1" si="1"/>
        <v>6</v>
      </c>
      <c r="E32" s="7">
        <f t="shared" ca="1" si="21"/>
        <v>162</v>
      </c>
      <c r="F32" s="65">
        <f t="shared" ca="1" si="10"/>
        <v>0.12128682615860797</v>
      </c>
      <c r="G32" s="66" t="str">
        <f t="shared" ca="1" si="2"/>
        <v>Jumbo</v>
      </c>
      <c r="H32" s="7">
        <f t="shared" ca="1" si="3"/>
        <v>1</v>
      </c>
      <c r="I32" s="65">
        <f t="shared" ca="1" si="11"/>
        <v>0.93747554832564006</v>
      </c>
      <c r="J32" s="7" t="str">
        <f t="shared" ca="1" si="4"/>
        <v>Landing</v>
      </c>
      <c r="K32" s="7">
        <f t="shared" ca="1" si="22"/>
        <v>153</v>
      </c>
      <c r="L32" s="7">
        <f t="shared" ca="1" si="22"/>
        <v>165</v>
      </c>
      <c r="M32" s="7">
        <f t="shared" ca="1" si="12"/>
        <v>1</v>
      </c>
      <c r="N32" s="65">
        <f t="shared" ca="1" si="13"/>
        <v>0.30985820107478501</v>
      </c>
      <c r="O32" s="7">
        <f t="shared" ca="1" si="6"/>
        <v>9</v>
      </c>
      <c r="P32" s="7">
        <f t="shared" ca="1" si="14"/>
        <v>153</v>
      </c>
      <c r="Q32" s="7">
        <f t="shared" ca="1" si="23"/>
        <v>162</v>
      </c>
      <c r="R32" s="7">
        <f t="shared" ca="1" si="24"/>
        <v>165</v>
      </c>
      <c r="S32" s="7">
        <f t="shared" ca="1" si="15"/>
        <v>0</v>
      </c>
      <c r="T32" s="7">
        <f t="shared" ca="1" si="16"/>
        <v>9</v>
      </c>
      <c r="U32" s="7">
        <f t="shared" ca="1" si="17"/>
        <v>0</v>
      </c>
      <c r="V32" s="124">
        <f t="shared" ca="1" si="7"/>
        <v>0</v>
      </c>
      <c r="W32" s="124">
        <f t="shared" ca="1" si="8"/>
        <v>1600</v>
      </c>
      <c r="Z32" s="7">
        <f t="shared" ca="1" si="18"/>
        <v>1</v>
      </c>
      <c r="AA32" s="7">
        <f t="shared" ca="1" si="19"/>
        <v>0</v>
      </c>
      <c r="AB32" s="7">
        <f t="shared" ca="1" si="20"/>
        <v>0</v>
      </c>
    </row>
    <row r="33" spans="2:28">
      <c r="B33" s="7">
        <v>19</v>
      </c>
      <c r="C33" s="65">
        <f t="shared" ca="1" si="9"/>
        <v>0.78271805757294211</v>
      </c>
      <c r="D33" s="7">
        <f t="shared" ca="1" si="1"/>
        <v>12</v>
      </c>
      <c r="E33" s="7">
        <f t="shared" ca="1" si="21"/>
        <v>174</v>
      </c>
      <c r="F33" s="65">
        <f t="shared" ca="1" si="10"/>
        <v>0.2689251541907981</v>
      </c>
      <c r="G33" s="66" t="str">
        <f t="shared" ca="1" si="2"/>
        <v>Jumbo</v>
      </c>
      <c r="H33" s="7">
        <f t="shared" ca="1" si="3"/>
        <v>1</v>
      </c>
      <c r="I33" s="65">
        <f t="shared" ca="1" si="11"/>
        <v>0.70585082475745942</v>
      </c>
      <c r="J33" s="7" t="str">
        <f t="shared" ca="1" si="4"/>
        <v>Landing</v>
      </c>
      <c r="K33" s="7">
        <f t="shared" ca="1" si="22"/>
        <v>162</v>
      </c>
      <c r="L33" s="7">
        <f t="shared" ca="1" si="22"/>
        <v>165</v>
      </c>
      <c r="M33" s="7">
        <f t="shared" ca="1" si="12"/>
        <v>1</v>
      </c>
      <c r="N33" s="65">
        <f t="shared" ca="1" si="13"/>
        <v>0.66919814146261725</v>
      </c>
      <c r="O33" s="7">
        <f t="shared" ca="1" si="6"/>
        <v>12</v>
      </c>
      <c r="P33" s="7">
        <f t="shared" ca="1" si="14"/>
        <v>162</v>
      </c>
      <c r="Q33" s="7">
        <f t="shared" ca="1" si="23"/>
        <v>174</v>
      </c>
      <c r="R33" s="7">
        <f t="shared" ca="1" si="24"/>
        <v>165</v>
      </c>
      <c r="S33" s="7">
        <f t="shared" ca="1" si="15"/>
        <v>0</v>
      </c>
      <c r="T33" s="7">
        <f t="shared" ca="1" si="16"/>
        <v>12</v>
      </c>
      <c r="U33" s="7">
        <f t="shared" ca="1" si="17"/>
        <v>0</v>
      </c>
      <c r="V33" s="124">
        <f t="shared" ca="1" si="7"/>
        <v>0</v>
      </c>
      <c r="W33" s="124">
        <f t="shared" ca="1" si="8"/>
        <v>1600</v>
      </c>
      <c r="Z33" s="7">
        <f t="shared" ca="1" si="18"/>
        <v>1</v>
      </c>
      <c r="AA33" s="7">
        <f t="shared" ca="1" si="19"/>
        <v>0</v>
      </c>
      <c r="AB33" s="7">
        <f t="shared" ca="1" si="20"/>
        <v>0</v>
      </c>
    </row>
    <row r="34" spans="2:28">
      <c r="B34" s="7">
        <v>20</v>
      </c>
      <c r="C34" s="65">
        <f t="shared" ca="1" si="9"/>
        <v>0.82276664897026663</v>
      </c>
      <c r="D34" s="7">
        <f t="shared" ca="1" si="1"/>
        <v>12</v>
      </c>
      <c r="E34" s="7">
        <f t="shared" ca="1" si="21"/>
        <v>186</v>
      </c>
      <c r="F34" s="65">
        <f t="shared" ca="1" si="10"/>
        <v>0.94238190370463482</v>
      </c>
      <c r="G34" s="66" t="str">
        <f t="shared" ca="1" si="2"/>
        <v>Small</v>
      </c>
      <c r="H34" s="7">
        <f t="shared" ca="1" si="3"/>
        <v>3</v>
      </c>
      <c r="I34" s="65">
        <f t="shared" ca="1" si="11"/>
        <v>0.74001324437098304</v>
      </c>
      <c r="J34" s="7" t="str">
        <f t="shared" ca="1" si="4"/>
        <v>Landing</v>
      </c>
      <c r="K34" s="7">
        <f t="shared" ca="1" si="22"/>
        <v>174</v>
      </c>
      <c r="L34" s="7">
        <f t="shared" ca="1" si="22"/>
        <v>165</v>
      </c>
      <c r="M34" s="7">
        <f t="shared" ca="1" si="12"/>
        <v>2</v>
      </c>
      <c r="N34" s="65">
        <f t="shared" ca="1" si="13"/>
        <v>0.19452489811259122</v>
      </c>
      <c r="O34" s="7">
        <f t="shared" ca="1" si="6"/>
        <v>6</v>
      </c>
      <c r="P34" s="7">
        <f t="shared" ca="1" si="14"/>
        <v>186</v>
      </c>
      <c r="Q34" s="7">
        <f t="shared" ca="1" si="23"/>
        <v>174</v>
      </c>
      <c r="R34" s="7">
        <f t="shared" ca="1" si="24"/>
        <v>192</v>
      </c>
      <c r="S34" s="7">
        <f t="shared" ca="1" si="15"/>
        <v>0</v>
      </c>
      <c r="T34" s="7">
        <f t="shared" ca="1" si="16"/>
        <v>0</v>
      </c>
      <c r="U34" s="7">
        <f t="shared" ca="1" si="17"/>
        <v>21</v>
      </c>
      <c r="V34" s="124">
        <f t="shared" ca="1" si="7"/>
        <v>0</v>
      </c>
      <c r="W34" s="124">
        <f t="shared" ca="1" si="8"/>
        <v>850</v>
      </c>
      <c r="Z34" s="7">
        <f t="shared" ca="1" si="18"/>
        <v>0</v>
      </c>
      <c r="AA34" s="7">
        <f t="shared" ca="1" si="19"/>
        <v>0</v>
      </c>
      <c r="AB34" s="7">
        <f t="shared" ca="1" si="20"/>
        <v>1</v>
      </c>
    </row>
    <row r="35" spans="2:28">
      <c r="B35" s="7">
        <v>21</v>
      </c>
      <c r="C35" s="65">
        <f t="shared" ca="1" si="9"/>
        <v>0.16629630130617712</v>
      </c>
      <c r="D35" s="7">
        <f t="shared" ca="1" si="1"/>
        <v>6</v>
      </c>
      <c r="E35" s="7">
        <f t="shared" ca="1" si="21"/>
        <v>192</v>
      </c>
      <c r="F35" s="65">
        <f t="shared" ca="1" si="10"/>
        <v>5.8115795542177495E-2</v>
      </c>
      <c r="G35" s="66" t="str">
        <f t="shared" ca="1" si="2"/>
        <v>Jumbo</v>
      </c>
      <c r="H35" s="7">
        <f t="shared" ca="1" si="3"/>
        <v>1</v>
      </c>
      <c r="I35" s="65">
        <f t="shared" ca="1" si="11"/>
        <v>0.96626660375403206</v>
      </c>
      <c r="J35" s="7" t="str">
        <f t="shared" ca="1" si="4"/>
        <v>Landing</v>
      </c>
      <c r="K35" s="7">
        <f t="shared" ca="1" si="22"/>
        <v>174</v>
      </c>
      <c r="L35" s="7">
        <f t="shared" ca="1" si="22"/>
        <v>192</v>
      </c>
      <c r="M35" s="7">
        <f t="shared" ca="1" si="12"/>
        <v>1</v>
      </c>
      <c r="N35" s="65">
        <f t="shared" ca="1" si="13"/>
        <v>0.69995070330241849</v>
      </c>
      <c r="O35" s="7">
        <f t="shared" ca="1" si="6"/>
        <v>12</v>
      </c>
      <c r="P35" s="7">
        <f t="shared" ca="1" si="14"/>
        <v>174</v>
      </c>
      <c r="Q35" s="7">
        <f t="shared" ca="1" si="23"/>
        <v>186</v>
      </c>
      <c r="R35" s="7">
        <f t="shared" ca="1" si="24"/>
        <v>192</v>
      </c>
      <c r="S35" s="7">
        <f t="shared" ca="1" si="15"/>
        <v>0</v>
      </c>
      <c r="T35" s="7">
        <f t="shared" ca="1" si="16"/>
        <v>18</v>
      </c>
      <c r="U35" s="7">
        <f t="shared" ca="1" si="17"/>
        <v>0</v>
      </c>
      <c r="V35" s="124">
        <f t="shared" ca="1" si="7"/>
        <v>0</v>
      </c>
      <c r="W35" s="124">
        <f t="shared" ca="1" si="8"/>
        <v>1600</v>
      </c>
      <c r="Z35" s="7">
        <f t="shared" ca="1" si="18"/>
        <v>1</v>
      </c>
      <c r="AA35" s="7">
        <f t="shared" ca="1" si="19"/>
        <v>0</v>
      </c>
      <c r="AB35" s="7">
        <f t="shared" ca="1" si="20"/>
        <v>0</v>
      </c>
    </row>
    <row r="36" spans="2:28">
      <c r="B36" s="7">
        <v>22</v>
      </c>
      <c r="C36" s="65">
        <f t="shared" ca="1" si="9"/>
        <v>9.527477950366503E-2</v>
      </c>
      <c r="D36" s="7">
        <f t="shared" ca="1" si="1"/>
        <v>0</v>
      </c>
      <c r="E36" s="7">
        <f t="shared" ca="1" si="21"/>
        <v>192</v>
      </c>
      <c r="F36" s="65">
        <f t="shared" ca="1" si="10"/>
        <v>0.85652201826533048</v>
      </c>
      <c r="G36" s="66" t="str">
        <f t="shared" ca="1" si="2"/>
        <v>Small</v>
      </c>
      <c r="H36" s="7">
        <f t="shared" ca="1" si="3"/>
        <v>3</v>
      </c>
      <c r="I36" s="65">
        <f t="shared" ca="1" si="11"/>
        <v>0.25424728086245141</v>
      </c>
      <c r="J36" s="7" t="str">
        <f t="shared" ca="1" si="4"/>
        <v>Take-Off</v>
      </c>
      <c r="K36" s="7">
        <f t="shared" ca="1" si="22"/>
        <v>186</v>
      </c>
      <c r="L36" s="7">
        <f t="shared" ca="1" si="22"/>
        <v>192</v>
      </c>
      <c r="M36" s="7">
        <f t="shared" ca="1" si="12"/>
        <v>1</v>
      </c>
      <c r="N36" s="65">
        <f t="shared" ca="1" si="13"/>
        <v>0.44996812074941073</v>
      </c>
      <c r="O36" s="7">
        <f t="shared" ca="1" si="6"/>
        <v>6</v>
      </c>
      <c r="P36" s="7">
        <f t="shared" ca="1" si="14"/>
        <v>192</v>
      </c>
      <c r="Q36" s="7">
        <f t="shared" ca="1" si="23"/>
        <v>198</v>
      </c>
      <c r="R36" s="7">
        <f t="shared" ca="1" si="24"/>
        <v>192</v>
      </c>
      <c r="S36" s="7">
        <f t="shared" ca="1" si="15"/>
        <v>0</v>
      </c>
      <c r="T36" s="7">
        <f t="shared" ca="1" si="16"/>
        <v>6</v>
      </c>
      <c r="U36" s="7">
        <f t="shared" ca="1" si="17"/>
        <v>0</v>
      </c>
      <c r="V36" s="124">
        <f t="shared" ca="1" si="7"/>
        <v>0</v>
      </c>
      <c r="W36" s="124">
        <f t="shared" ca="1" si="8"/>
        <v>850</v>
      </c>
      <c r="Z36" s="7">
        <f t="shared" ca="1" si="18"/>
        <v>0</v>
      </c>
      <c r="AA36" s="7">
        <f t="shared" ca="1" si="19"/>
        <v>0</v>
      </c>
      <c r="AB36" s="7">
        <f t="shared" ca="1" si="20"/>
        <v>1</v>
      </c>
    </row>
    <row r="37" spans="2:28">
      <c r="B37" s="7">
        <v>23</v>
      </c>
      <c r="C37" s="65">
        <f t="shared" ca="1" si="9"/>
        <v>0.67990665113846738</v>
      </c>
      <c r="D37" s="7">
        <f t="shared" ca="1" si="1"/>
        <v>9</v>
      </c>
      <c r="E37" s="7">
        <f t="shared" ca="1" si="21"/>
        <v>201</v>
      </c>
      <c r="F37" s="65">
        <f t="shared" ca="1" si="10"/>
        <v>0.95532336099517667</v>
      </c>
      <c r="G37" s="66" t="str">
        <f t="shared" ca="1" si="2"/>
        <v>Small</v>
      </c>
      <c r="H37" s="7">
        <f t="shared" ca="1" si="3"/>
        <v>3</v>
      </c>
      <c r="I37" s="65">
        <f t="shared" ca="1" si="11"/>
        <v>9.4445072913215466E-2</v>
      </c>
      <c r="J37" s="7" t="str">
        <f t="shared" ca="1" si="4"/>
        <v>Take-Off</v>
      </c>
      <c r="K37" s="7">
        <f t="shared" ca="1" si="22"/>
        <v>198</v>
      </c>
      <c r="L37" s="7">
        <f t="shared" ca="1" si="22"/>
        <v>192</v>
      </c>
      <c r="M37" s="7">
        <f t="shared" ca="1" si="12"/>
        <v>2</v>
      </c>
      <c r="N37" s="65">
        <f t="shared" ca="1" si="13"/>
        <v>0.36312687577443514</v>
      </c>
      <c r="O37" s="7">
        <f t="shared" ca="1" si="6"/>
        <v>6</v>
      </c>
      <c r="P37" s="7">
        <f t="shared" ca="1" si="14"/>
        <v>201</v>
      </c>
      <c r="Q37" s="7">
        <f t="shared" ca="1" si="23"/>
        <v>198</v>
      </c>
      <c r="R37" s="7">
        <f t="shared" ca="1" si="24"/>
        <v>207</v>
      </c>
      <c r="S37" s="7">
        <f t="shared" ca="1" si="15"/>
        <v>0</v>
      </c>
      <c r="T37" s="7">
        <f t="shared" ca="1" si="16"/>
        <v>0</v>
      </c>
      <c r="U37" s="7">
        <f t="shared" ca="1" si="17"/>
        <v>9</v>
      </c>
      <c r="V37" s="124">
        <f t="shared" ca="1" si="7"/>
        <v>0</v>
      </c>
      <c r="W37" s="124">
        <f t="shared" ca="1" si="8"/>
        <v>850</v>
      </c>
      <c r="Z37" s="7">
        <f t="shared" ca="1" si="18"/>
        <v>0</v>
      </c>
      <c r="AA37" s="7">
        <f t="shared" ca="1" si="19"/>
        <v>0</v>
      </c>
      <c r="AB37" s="7">
        <f t="shared" ca="1" si="20"/>
        <v>1</v>
      </c>
    </row>
    <row r="38" spans="2:28">
      <c r="B38" s="7">
        <v>24</v>
      </c>
      <c r="C38" s="65">
        <f t="shared" ca="1" si="9"/>
        <v>0.42537968931930503</v>
      </c>
      <c r="D38" s="7">
        <f t="shared" ca="1" si="1"/>
        <v>6</v>
      </c>
      <c r="E38" s="7">
        <f t="shared" ca="1" si="21"/>
        <v>207</v>
      </c>
      <c r="F38" s="65">
        <f t="shared" ca="1" si="10"/>
        <v>0.57725011842585594</v>
      </c>
      <c r="G38" s="66" t="str">
        <f t="shared" ca="1" si="2"/>
        <v>Medium</v>
      </c>
      <c r="H38" s="7">
        <f t="shared" ca="1" si="3"/>
        <v>2</v>
      </c>
      <c r="I38" s="65">
        <f t="shared" ca="1" si="11"/>
        <v>0.86919017918803787</v>
      </c>
      <c r="J38" s="7" t="str">
        <f t="shared" ca="1" si="4"/>
        <v>Landing</v>
      </c>
      <c r="K38" s="7">
        <f t="shared" ca="1" si="22"/>
        <v>198</v>
      </c>
      <c r="L38" s="7">
        <f t="shared" ca="1" si="22"/>
        <v>207</v>
      </c>
      <c r="M38" s="7">
        <f t="shared" ca="1" si="12"/>
        <v>1</v>
      </c>
      <c r="N38" s="65">
        <f t="shared" ca="1" si="13"/>
        <v>0.79469444361433295</v>
      </c>
      <c r="O38" s="7">
        <f t="shared" ca="1" si="6"/>
        <v>9</v>
      </c>
      <c r="P38" s="7">
        <f t="shared" ca="1" si="14"/>
        <v>207</v>
      </c>
      <c r="Q38" s="7">
        <f t="shared" ca="1" si="23"/>
        <v>216</v>
      </c>
      <c r="R38" s="7">
        <f t="shared" ca="1" si="24"/>
        <v>207</v>
      </c>
      <c r="S38" s="7">
        <f t="shared" ca="1" si="15"/>
        <v>0</v>
      </c>
      <c r="T38" s="7">
        <f t="shared" ca="1" si="16"/>
        <v>9</v>
      </c>
      <c r="U38" s="7">
        <f t="shared" ca="1" si="17"/>
        <v>0</v>
      </c>
      <c r="V38" s="124">
        <f t="shared" ca="1" si="7"/>
        <v>0</v>
      </c>
      <c r="W38" s="124">
        <f t="shared" ca="1" si="8"/>
        <v>1200</v>
      </c>
      <c r="Z38" s="7">
        <f t="shared" ca="1" si="18"/>
        <v>0</v>
      </c>
      <c r="AA38" s="7">
        <f t="shared" ca="1" si="19"/>
        <v>1</v>
      </c>
      <c r="AB38" s="7">
        <f t="shared" ca="1" si="20"/>
        <v>0</v>
      </c>
    </row>
    <row r="39" spans="2:28">
      <c r="B39" s="7">
        <v>25</v>
      </c>
      <c r="C39" s="65">
        <f t="shared" ca="1" si="9"/>
        <v>0.75956815846879489</v>
      </c>
      <c r="D39" s="7">
        <f t="shared" ca="1" si="1"/>
        <v>9</v>
      </c>
      <c r="E39" s="7">
        <f t="shared" ca="1" si="21"/>
        <v>216</v>
      </c>
      <c r="F39" s="65">
        <f t="shared" ca="1" si="10"/>
        <v>0.50939169683506957</v>
      </c>
      <c r="G39" s="66" t="str">
        <f t="shared" ca="1" si="2"/>
        <v>Medium</v>
      </c>
      <c r="H39" s="7">
        <f t="shared" ca="1" si="3"/>
        <v>2</v>
      </c>
      <c r="I39" s="65">
        <f t="shared" ca="1" si="11"/>
        <v>0.5250313562549026</v>
      </c>
      <c r="J39" s="7" t="str">
        <f t="shared" ca="1" si="4"/>
        <v>Landing</v>
      </c>
      <c r="K39" s="7">
        <f t="shared" ca="1" si="22"/>
        <v>216</v>
      </c>
      <c r="L39" s="7">
        <f t="shared" ca="1" si="22"/>
        <v>207</v>
      </c>
      <c r="M39" s="7">
        <f t="shared" ca="1" si="12"/>
        <v>2</v>
      </c>
      <c r="N39" s="65">
        <f t="shared" ca="1" si="13"/>
        <v>0.89467450594494424</v>
      </c>
      <c r="O39" s="7">
        <f t="shared" ca="1" si="6"/>
        <v>12</v>
      </c>
      <c r="P39" s="7">
        <f t="shared" ca="1" si="14"/>
        <v>216</v>
      </c>
      <c r="Q39" s="7">
        <f t="shared" ca="1" si="23"/>
        <v>216</v>
      </c>
      <c r="R39" s="7">
        <f t="shared" ca="1" si="24"/>
        <v>228</v>
      </c>
      <c r="S39" s="7">
        <f t="shared" ca="1" si="15"/>
        <v>0</v>
      </c>
      <c r="T39" s="7">
        <f t="shared" ca="1" si="16"/>
        <v>0</v>
      </c>
      <c r="U39" s="7">
        <f t="shared" ca="1" si="17"/>
        <v>9</v>
      </c>
      <c r="V39" s="124">
        <f t="shared" ca="1" si="7"/>
        <v>0</v>
      </c>
      <c r="W39" s="124">
        <f t="shared" ca="1" si="8"/>
        <v>1200</v>
      </c>
      <c r="Z39" s="7">
        <f t="shared" ca="1" si="18"/>
        <v>0</v>
      </c>
      <c r="AA39" s="7">
        <f t="shared" ca="1" si="19"/>
        <v>1</v>
      </c>
      <c r="AB39" s="7">
        <f t="shared" ca="1" si="20"/>
        <v>0</v>
      </c>
    </row>
    <row r="40" spans="2:28">
      <c r="B40" s="7">
        <v>26</v>
      </c>
      <c r="C40" s="65">
        <f t="shared" ca="1" si="9"/>
        <v>0.16133859682900087</v>
      </c>
      <c r="D40" s="7">
        <f t="shared" ca="1" si="1"/>
        <v>6</v>
      </c>
      <c r="E40" s="7">
        <f t="shared" ca="1" si="21"/>
        <v>222</v>
      </c>
      <c r="F40" s="65">
        <f t="shared" ca="1" si="10"/>
        <v>0.6261889720185313</v>
      </c>
      <c r="G40" s="66" t="str">
        <f t="shared" ca="1" si="2"/>
        <v>Medium</v>
      </c>
      <c r="H40" s="7">
        <f t="shared" ca="1" si="3"/>
        <v>2</v>
      </c>
      <c r="I40" s="65">
        <f t="shared" ca="1" si="11"/>
        <v>0.33858214559656186</v>
      </c>
      <c r="J40" s="7" t="str">
        <f t="shared" ca="1" si="4"/>
        <v>Take-Off</v>
      </c>
      <c r="K40" s="7">
        <f t="shared" ca="1" si="22"/>
        <v>216</v>
      </c>
      <c r="L40" s="7">
        <f t="shared" ca="1" si="22"/>
        <v>228</v>
      </c>
      <c r="M40" s="7">
        <f t="shared" ca="1" si="12"/>
        <v>1</v>
      </c>
      <c r="N40" s="65">
        <f t="shared" ca="1" si="13"/>
        <v>0.38281323369914866</v>
      </c>
      <c r="O40" s="7">
        <f t="shared" ca="1" si="6"/>
        <v>9</v>
      </c>
      <c r="P40" s="7">
        <f t="shared" ca="1" si="14"/>
        <v>222</v>
      </c>
      <c r="Q40" s="7">
        <f t="shared" ca="1" si="23"/>
        <v>231</v>
      </c>
      <c r="R40" s="7">
        <f t="shared" ca="1" si="24"/>
        <v>228</v>
      </c>
      <c r="S40" s="7">
        <f t="shared" ca="1" si="15"/>
        <v>0</v>
      </c>
      <c r="T40" s="7">
        <f t="shared" ca="1" si="16"/>
        <v>6</v>
      </c>
      <c r="U40" s="7">
        <f t="shared" ca="1" si="17"/>
        <v>0</v>
      </c>
      <c r="V40" s="124">
        <f t="shared" ca="1" si="7"/>
        <v>0</v>
      </c>
      <c r="W40" s="124">
        <f t="shared" ca="1" si="8"/>
        <v>1200</v>
      </c>
      <c r="Z40" s="7">
        <f t="shared" ca="1" si="18"/>
        <v>0</v>
      </c>
      <c r="AA40" s="7">
        <f t="shared" ca="1" si="19"/>
        <v>1</v>
      </c>
      <c r="AB40" s="7">
        <f t="shared" ca="1" si="20"/>
        <v>0</v>
      </c>
    </row>
    <row r="41" spans="2:28">
      <c r="B41" s="7">
        <v>27</v>
      </c>
      <c r="C41" s="65">
        <f t="shared" ca="1" si="9"/>
        <v>0.57953757135709327</v>
      </c>
      <c r="D41" s="7">
        <f t="shared" ca="1" si="1"/>
        <v>9</v>
      </c>
      <c r="E41" s="7">
        <f t="shared" ca="1" si="21"/>
        <v>231</v>
      </c>
      <c r="F41" s="65">
        <f t="shared" ca="1" si="10"/>
        <v>0.53670597789801633</v>
      </c>
      <c r="G41" s="66" t="str">
        <f t="shared" ca="1" si="2"/>
        <v>Medium</v>
      </c>
      <c r="H41" s="7">
        <f t="shared" ca="1" si="3"/>
        <v>2</v>
      </c>
      <c r="I41" s="65">
        <f t="shared" ca="1" si="11"/>
        <v>0.97672695081089866</v>
      </c>
      <c r="J41" s="7" t="str">
        <f t="shared" ca="1" si="4"/>
        <v>Landing</v>
      </c>
      <c r="K41" s="7">
        <f t="shared" ca="1" si="22"/>
        <v>231</v>
      </c>
      <c r="L41" s="7">
        <f t="shared" ca="1" si="22"/>
        <v>228</v>
      </c>
      <c r="M41" s="7">
        <f t="shared" ca="1" si="12"/>
        <v>2</v>
      </c>
      <c r="N41" s="65">
        <f t="shared" ca="1" si="13"/>
        <v>8.4289303344292854E-2</v>
      </c>
      <c r="O41" s="7">
        <f t="shared" ca="1" si="6"/>
        <v>6</v>
      </c>
      <c r="P41" s="7">
        <f t="shared" ca="1" si="14"/>
        <v>231</v>
      </c>
      <c r="Q41" s="7">
        <f t="shared" ca="1" si="23"/>
        <v>231</v>
      </c>
      <c r="R41" s="7">
        <f t="shared" ca="1" si="24"/>
        <v>237</v>
      </c>
      <c r="S41" s="7">
        <f t="shared" ca="1" si="15"/>
        <v>0</v>
      </c>
      <c r="T41" s="7">
        <f t="shared" ca="1" si="16"/>
        <v>0</v>
      </c>
      <c r="U41" s="7">
        <f t="shared" ca="1" si="17"/>
        <v>3</v>
      </c>
      <c r="V41" s="124">
        <f t="shared" ca="1" si="7"/>
        <v>0</v>
      </c>
      <c r="W41" s="124">
        <f t="shared" ca="1" si="8"/>
        <v>1200</v>
      </c>
      <c r="Z41" s="7">
        <f t="shared" ca="1" si="18"/>
        <v>0</v>
      </c>
      <c r="AA41" s="7">
        <f t="shared" ca="1" si="19"/>
        <v>1</v>
      </c>
      <c r="AB41" s="7">
        <f t="shared" ca="1" si="20"/>
        <v>0</v>
      </c>
    </row>
    <row r="42" spans="2:28">
      <c r="B42" s="7">
        <v>28</v>
      </c>
      <c r="C42" s="65">
        <f t="shared" ca="1" si="9"/>
        <v>8.0677315806735761E-2</v>
      </c>
      <c r="D42" s="7">
        <f t="shared" ca="1" si="1"/>
        <v>0</v>
      </c>
      <c r="E42" s="7">
        <f t="shared" ca="1" si="21"/>
        <v>231</v>
      </c>
      <c r="F42" s="65">
        <f t="shared" ca="1" si="10"/>
        <v>0.14894617592658277</v>
      </c>
      <c r="G42" s="66" t="str">
        <f t="shared" ca="1" si="2"/>
        <v>Jumbo</v>
      </c>
      <c r="H42" s="7">
        <f t="shared" ca="1" si="3"/>
        <v>1</v>
      </c>
      <c r="I42" s="65">
        <f t="shared" ca="1" si="11"/>
        <v>0.95761872459562114</v>
      </c>
      <c r="J42" s="7" t="str">
        <f t="shared" ca="1" si="4"/>
        <v>Landing</v>
      </c>
      <c r="K42" s="7">
        <f t="shared" ca="1" si="22"/>
        <v>231</v>
      </c>
      <c r="L42" s="7">
        <f t="shared" ca="1" si="22"/>
        <v>237</v>
      </c>
      <c r="M42" s="7">
        <f t="shared" ca="1" si="12"/>
        <v>1</v>
      </c>
      <c r="N42" s="65">
        <f t="shared" ca="1" si="13"/>
        <v>0.17050566928295419</v>
      </c>
      <c r="O42" s="7">
        <f t="shared" ca="1" si="6"/>
        <v>9</v>
      </c>
      <c r="P42" s="7">
        <f t="shared" ca="1" si="14"/>
        <v>231</v>
      </c>
      <c r="Q42" s="7">
        <f t="shared" ca="1" si="23"/>
        <v>240</v>
      </c>
      <c r="R42" s="7">
        <f t="shared" ca="1" si="24"/>
        <v>237</v>
      </c>
      <c r="S42" s="7">
        <f t="shared" ca="1" si="15"/>
        <v>0</v>
      </c>
      <c r="T42" s="7">
        <f t="shared" ca="1" si="16"/>
        <v>0</v>
      </c>
      <c r="U42" s="7">
        <f t="shared" ca="1" si="17"/>
        <v>0</v>
      </c>
      <c r="V42" s="124">
        <f t="shared" ca="1" si="7"/>
        <v>0</v>
      </c>
      <c r="W42" s="124">
        <f t="shared" ca="1" si="8"/>
        <v>1600</v>
      </c>
      <c r="Z42" s="7">
        <f t="shared" ca="1" si="18"/>
        <v>1</v>
      </c>
      <c r="AA42" s="7">
        <f t="shared" ca="1" si="19"/>
        <v>0</v>
      </c>
      <c r="AB42" s="7">
        <f t="shared" ca="1" si="20"/>
        <v>0</v>
      </c>
    </row>
    <row r="43" spans="2:28">
      <c r="B43" s="7">
        <v>29</v>
      </c>
      <c r="C43" s="65">
        <f t="shared" ca="1" si="9"/>
        <v>0.29181519413666401</v>
      </c>
      <c r="D43" s="7">
        <f t="shared" ca="1" si="1"/>
        <v>6</v>
      </c>
      <c r="E43" s="7">
        <f t="shared" ca="1" si="21"/>
        <v>237</v>
      </c>
      <c r="F43" s="65">
        <f t="shared" ca="1" si="10"/>
        <v>0.83288402812586848</v>
      </c>
      <c r="G43" s="66" t="str">
        <f t="shared" ca="1" si="2"/>
        <v>Small</v>
      </c>
      <c r="H43" s="7">
        <f t="shared" ca="1" si="3"/>
        <v>3</v>
      </c>
      <c r="I43" s="65">
        <f t="shared" ca="1" si="11"/>
        <v>0.23979516361129538</v>
      </c>
      <c r="J43" s="7" t="str">
        <f t="shared" ca="1" si="4"/>
        <v>Take-Off</v>
      </c>
      <c r="K43" s="7">
        <f t="shared" ca="1" si="22"/>
        <v>240</v>
      </c>
      <c r="L43" s="7">
        <f t="shared" ca="1" si="22"/>
        <v>237</v>
      </c>
      <c r="M43" s="7">
        <f t="shared" ca="1" si="12"/>
        <v>2</v>
      </c>
      <c r="N43" s="65">
        <f t="shared" ca="1" si="13"/>
        <v>0.94495406638894897</v>
      </c>
      <c r="O43" s="7">
        <f t="shared" ca="1" si="6"/>
        <v>9</v>
      </c>
      <c r="P43" s="7">
        <f t="shared" ca="1" si="14"/>
        <v>237</v>
      </c>
      <c r="Q43" s="7">
        <f t="shared" ca="1" si="23"/>
        <v>240</v>
      </c>
      <c r="R43" s="7">
        <f t="shared" ca="1" si="24"/>
        <v>246</v>
      </c>
      <c r="S43" s="7">
        <f t="shared" ca="1" si="15"/>
        <v>0</v>
      </c>
      <c r="T43" s="7">
        <f t="shared" ca="1" si="16"/>
        <v>0</v>
      </c>
      <c r="U43" s="7">
        <f t="shared" ca="1" si="17"/>
        <v>0</v>
      </c>
      <c r="V43" s="124">
        <f t="shared" ca="1" si="7"/>
        <v>0</v>
      </c>
      <c r="W43" s="124">
        <f t="shared" ca="1" si="8"/>
        <v>850</v>
      </c>
      <c r="Z43" s="7">
        <f t="shared" ca="1" si="18"/>
        <v>0</v>
      </c>
      <c r="AA43" s="7">
        <f t="shared" ca="1" si="19"/>
        <v>0</v>
      </c>
      <c r="AB43" s="7">
        <f t="shared" ca="1" si="20"/>
        <v>1</v>
      </c>
    </row>
    <row r="44" spans="2:28">
      <c r="B44" s="7">
        <v>30</v>
      </c>
      <c r="C44" s="65">
        <f t="shared" ca="1" si="9"/>
        <v>0.9527611925258247</v>
      </c>
      <c r="D44" s="7">
        <f t="shared" ca="1" si="1"/>
        <v>12</v>
      </c>
      <c r="E44" s="7">
        <f t="shared" ca="1" si="21"/>
        <v>249</v>
      </c>
      <c r="F44" s="65">
        <f t="shared" ca="1" si="10"/>
        <v>5.2702186259365957E-2</v>
      </c>
      <c r="G44" s="66" t="str">
        <f t="shared" ca="1" si="2"/>
        <v>Jumbo</v>
      </c>
      <c r="H44" s="7">
        <f t="shared" ca="1" si="3"/>
        <v>1</v>
      </c>
      <c r="I44" s="65">
        <f t="shared" ca="1" si="11"/>
        <v>0.59731534372691553</v>
      </c>
      <c r="J44" s="7" t="str">
        <f t="shared" ca="1" si="4"/>
        <v>Landing</v>
      </c>
      <c r="K44" s="7">
        <f t="shared" ca="1" si="22"/>
        <v>240</v>
      </c>
      <c r="L44" s="7">
        <f t="shared" ca="1" si="22"/>
        <v>246</v>
      </c>
      <c r="M44" s="7">
        <f t="shared" ca="1" si="12"/>
        <v>1</v>
      </c>
      <c r="N44" s="65">
        <f t="shared" ca="1" si="13"/>
        <v>0.96914082549636238</v>
      </c>
      <c r="O44" s="7">
        <f t="shared" ca="1" si="6"/>
        <v>12</v>
      </c>
      <c r="P44" s="7">
        <f t="shared" ca="1" si="14"/>
        <v>240</v>
      </c>
      <c r="Q44" s="7">
        <f t="shared" ca="1" si="23"/>
        <v>252</v>
      </c>
      <c r="R44" s="7">
        <f t="shared" ca="1" si="24"/>
        <v>246</v>
      </c>
      <c r="S44" s="7">
        <f t="shared" ca="1" si="15"/>
        <v>0</v>
      </c>
      <c r="T44" s="7">
        <f t="shared" ca="1" si="16"/>
        <v>9</v>
      </c>
      <c r="U44" s="7">
        <f t="shared" ca="1" si="17"/>
        <v>0</v>
      </c>
      <c r="V44" s="124">
        <f t="shared" ca="1" si="7"/>
        <v>0</v>
      </c>
      <c r="W44" s="124">
        <f t="shared" ca="1" si="8"/>
        <v>1600</v>
      </c>
      <c r="Z44" s="7">
        <f t="shared" ca="1" si="18"/>
        <v>1</v>
      </c>
      <c r="AA44" s="7">
        <f t="shared" ca="1" si="19"/>
        <v>0</v>
      </c>
      <c r="AB44" s="7">
        <f t="shared" ca="1" si="20"/>
        <v>0</v>
      </c>
    </row>
    <row r="45" spans="2:28">
      <c r="B45" s="7">
        <v>31</v>
      </c>
      <c r="C45" s="65">
        <f t="shared" ca="1" si="9"/>
        <v>0.50335714353118155</v>
      </c>
      <c r="D45" s="7">
        <f t="shared" ca="1" si="1"/>
        <v>9</v>
      </c>
      <c r="E45" s="7">
        <f t="shared" ca="1" si="21"/>
        <v>258</v>
      </c>
      <c r="F45" s="65">
        <f t="shared" ca="1" si="10"/>
        <v>0.75375399772328822</v>
      </c>
      <c r="G45" s="66" t="str">
        <f t="shared" ca="1" si="2"/>
        <v>Medium</v>
      </c>
      <c r="H45" s="7">
        <f t="shared" ca="1" si="3"/>
        <v>2</v>
      </c>
      <c r="I45" s="65">
        <f t="shared" ca="1" si="11"/>
        <v>5.9573741093747024E-2</v>
      </c>
      <c r="J45" s="7" t="str">
        <f t="shared" ca="1" si="4"/>
        <v>Take-Off</v>
      </c>
      <c r="K45" s="7">
        <f t="shared" ca="1" si="22"/>
        <v>252</v>
      </c>
      <c r="L45" s="7">
        <f t="shared" ca="1" si="22"/>
        <v>246</v>
      </c>
      <c r="M45" s="7">
        <f t="shared" ca="1" si="12"/>
        <v>2</v>
      </c>
      <c r="N45" s="65">
        <f t="shared" ca="1" si="13"/>
        <v>0.88969050281914974</v>
      </c>
      <c r="O45" s="7">
        <f t="shared" ca="1" si="6"/>
        <v>12</v>
      </c>
      <c r="P45" s="7">
        <f t="shared" ca="1" si="14"/>
        <v>258</v>
      </c>
      <c r="Q45" s="7">
        <f t="shared" ca="1" si="23"/>
        <v>252</v>
      </c>
      <c r="R45" s="7">
        <f t="shared" ca="1" si="24"/>
        <v>270</v>
      </c>
      <c r="S45" s="7">
        <f t="shared" ca="1" si="15"/>
        <v>0</v>
      </c>
      <c r="T45" s="7">
        <f t="shared" ca="1" si="16"/>
        <v>0</v>
      </c>
      <c r="U45" s="7">
        <f t="shared" ca="1" si="17"/>
        <v>12</v>
      </c>
      <c r="V45" s="124">
        <f t="shared" ca="1" si="7"/>
        <v>0</v>
      </c>
      <c r="W45" s="124">
        <f t="shared" ca="1" si="8"/>
        <v>1200</v>
      </c>
      <c r="Z45" s="7">
        <f t="shared" ca="1" si="18"/>
        <v>0</v>
      </c>
      <c r="AA45" s="7">
        <f t="shared" ca="1" si="19"/>
        <v>1</v>
      </c>
      <c r="AB45" s="7">
        <f t="shared" ca="1" si="20"/>
        <v>0</v>
      </c>
    </row>
    <row r="46" spans="2:28">
      <c r="B46" s="7">
        <v>32</v>
      </c>
      <c r="C46" s="65">
        <f t="shared" ca="1" si="9"/>
        <v>0.41879356483992269</v>
      </c>
      <c r="D46" s="7">
        <f t="shared" ca="1" si="1"/>
        <v>6</v>
      </c>
      <c r="E46" s="7">
        <f t="shared" ca="1" si="21"/>
        <v>264</v>
      </c>
      <c r="F46" s="65">
        <f t="shared" ca="1" si="10"/>
        <v>0.86853461218038541</v>
      </c>
      <c r="G46" s="66" t="str">
        <f t="shared" ca="1" si="2"/>
        <v>Small</v>
      </c>
      <c r="H46" s="7">
        <f t="shared" ca="1" si="3"/>
        <v>3</v>
      </c>
      <c r="I46" s="65">
        <f t="shared" ca="1" si="11"/>
        <v>0.37454913903659126</v>
      </c>
      <c r="J46" s="7" t="str">
        <f t="shared" ca="1" si="4"/>
        <v>Take-Off</v>
      </c>
      <c r="K46" s="7">
        <f t="shared" ca="1" si="22"/>
        <v>252</v>
      </c>
      <c r="L46" s="7">
        <f t="shared" ca="1" si="22"/>
        <v>270</v>
      </c>
      <c r="M46" s="7">
        <f t="shared" ca="1" si="12"/>
        <v>1</v>
      </c>
      <c r="N46" s="65">
        <f t="shared" ca="1" si="13"/>
        <v>0.10840316603924049</v>
      </c>
      <c r="O46" s="7">
        <f t="shared" ca="1" si="6"/>
        <v>6</v>
      </c>
      <c r="P46" s="7">
        <f t="shared" ca="1" si="14"/>
        <v>264</v>
      </c>
      <c r="Q46" s="7">
        <f t="shared" ca="1" si="23"/>
        <v>270</v>
      </c>
      <c r="R46" s="7">
        <f t="shared" ca="1" si="24"/>
        <v>270</v>
      </c>
      <c r="S46" s="7">
        <f t="shared" ca="1" si="15"/>
        <v>0</v>
      </c>
      <c r="T46" s="7">
        <f t="shared" ca="1" si="16"/>
        <v>12</v>
      </c>
      <c r="U46" s="7">
        <f t="shared" ca="1" si="17"/>
        <v>0</v>
      </c>
      <c r="V46" s="124">
        <f t="shared" ca="1" si="7"/>
        <v>0</v>
      </c>
      <c r="W46" s="124">
        <f t="shared" ca="1" si="8"/>
        <v>850</v>
      </c>
      <c r="Z46" s="7">
        <f t="shared" ca="1" si="18"/>
        <v>0</v>
      </c>
      <c r="AA46" s="7">
        <f t="shared" ca="1" si="19"/>
        <v>0</v>
      </c>
      <c r="AB46" s="7">
        <f t="shared" ca="1" si="20"/>
        <v>1</v>
      </c>
    </row>
    <row r="47" spans="2:28">
      <c r="B47" s="7">
        <v>33</v>
      </c>
      <c r="C47" s="65">
        <f t="shared" ca="1" si="9"/>
        <v>0.10298133061865034</v>
      </c>
      <c r="D47" s="7">
        <f t="shared" ca="1" si="1"/>
        <v>6</v>
      </c>
      <c r="E47" s="7">
        <f t="shared" ca="1" si="21"/>
        <v>270</v>
      </c>
      <c r="F47" s="65">
        <f t="shared" ca="1" si="10"/>
        <v>0.78113933704817151</v>
      </c>
      <c r="G47" s="66" t="str">
        <f t="shared" ca="1" si="2"/>
        <v>Medium</v>
      </c>
      <c r="H47" s="7">
        <f t="shared" ca="1" si="3"/>
        <v>2</v>
      </c>
      <c r="I47" s="65">
        <f t="shared" ca="1" si="11"/>
        <v>3.0603155386245251E-2</v>
      </c>
      <c r="J47" s="7" t="str">
        <f t="shared" ca="1" si="4"/>
        <v>Take-Off</v>
      </c>
      <c r="K47" s="7">
        <f t="shared" ca="1" si="22"/>
        <v>270</v>
      </c>
      <c r="L47" s="7">
        <f t="shared" ca="1" si="22"/>
        <v>270</v>
      </c>
      <c r="M47" s="7">
        <f t="shared" ca="1" si="12"/>
        <v>1</v>
      </c>
      <c r="N47" s="65">
        <f t="shared" ca="1" si="13"/>
        <v>0.79142102750328724</v>
      </c>
      <c r="O47" s="7">
        <f t="shared" ref="O47:O78" ca="1" si="25">IF(H47=1, VLOOKUP(N47, jumbo_comp,3,TRUE), IF(H47=2, VLOOKUP(N47, mid_comp,3,TRUE), IF(H47=3, VLOOKUP(N47, small_comp, 3, TRUE))))</f>
        <v>9</v>
      </c>
      <c r="P47" s="7">
        <f t="shared" ca="1" si="14"/>
        <v>270</v>
      </c>
      <c r="Q47" s="7">
        <f t="shared" ca="1" si="23"/>
        <v>279</v>
      </c>
      <c r="R47" s="7">
        <f t="shared" ca="1" si="24"/>
        <v>270</v>
      </c>
      <c r="S47" s="7">
        <f t="shared" ca="1" si="15"/>
        <v>0</v>
      </c>
      <c r="T47" s="7">
        <f t="shared" ca="1" si="16"/>
        <v>0</v>
      </c>
      <c r="U47" s="7">
        <f t="shared" ca="1" si="17"/>
        <v>0</v>
      </c>
      <c r="V47" s="124">
        <f t="shared" ref="V47:V78" ca="1" si="26">S47*VLOOKUP(G47,fuel_cost,IF(J47="Landing",3,2),FALSE)</f>
        <v>0</v>
      </c>
      <c r="W47" s="124">
        <f t="shared" ref="W47:W78" ca="1" si="27">VLOOKUP(G47,service_fee,IF(J47="Landing",3,2),FALSE)</f>
        <v>1200</v>
      </c>
      <c r="Z47" s="7">
        <f t="shared" ca="1" si="18"/>
        <v>0</v>
      </c>
      <c r="AA47" s="7">
        <f t="shared" ca="1" si="19"/>
        <v>1</v>
      </c>
      <c r="AB47" s="7">
        <f t="shared" ca="1" si="20"/>
        <v>0</v>
      </c>
    </row>
    <row r="48" spans="2:28">
      <c r="B48" s="7">
        <v>34</v>
      </c>
      <c r="C48" s="65">
        <f t="shared" ca="1" si="9"/>
        <v>0.77459018813924552</v>
      </c>
      <c r="D48" s="7">
        <f t="shared" ca="1" si="1"/>
        <v>9</v>
      </c>
      <c r="E48" s="7">
        <f t="shared" ca="1" si="21"/>
        <v>279</v>
      </c>
      <c r="F48" s="65">
        <f t="shared" ca="1" si="10"/>
        <v>0.52754955762515854</v>
      </c>
      <c r="G48" s="66" t="str">
        <f t="shared" ca="1" si="2"/>
        <v>Medium</v>
      </c>
      <c r="H48" s="7">
        <f t="shared" ca="1" si="3"/>
        <v>2</v>
      </c>
      <c r="I48" s="65">
        <f t="shared" ca="1" si="11"/>
        <v>0.99923252219086178</v>
      </c>
      <c r="J48" s="7" t="str">
        <f t="shared" ca="1" si="4"/>
        <v>Landing</v>
      </c>
      <c r="K48" s="7">
        <f t="shared" ca="1" si="22"/>
        <v>279</v>
      </c>
      <c r="L48" s="7">
        <f t="shared" ca="1" si="22"/>
        <v>270</v>
      </c>
      <c r="M48" s="7">
        <f t="shared" ca="1" si="12"/>
        <v>2</v>
      </c>
      <c r="N48" s="65">
        <f t="shared" ca="1" si="13"/>
        <v>0.40827896290475285</v>
      </c>
      <c r="O48" s="7">
        <f t="shared" ca="1" si="25"/>
        <v>9</v>
      </c>
      <c r="P48" s="7">
        <f t="shared" ca="1" si="14"/>
        <v>279</v>
      </c>
      <c r="Q48" s="7">
        <f t="shared" ca="1" si="23"/>
        <v>279</v>
      </c>
      <c r="R48" s="7">
        <f t="shared" ca="1" si="24"/>
        <v>288</v>
      </c>
      <c r="S48" s="7">
        <f t="shared" ca="1" si="15"/>
        <v>0</v>
      </c>
      <c r="T48" s="7">
        <f t="shared" ca="1" si="16"/>
        <v>0</v>
      </c>
      <c r="U48" s="7">
        <f t="shared" ca="1" si="17"/>
        <v>9</v>
      </c>
      <c r="V48" s="124">
        <f t="shared" ca="1" si="26"/>
        <v>0</v>
      </c>
      <c r="W48" s="124">
        <f t="shared" ca="1" si="27"/>
        <v>1200</v>
      </c>
      <c r="Z48" s="7">
        <f t="shared" ca="1" si="18"/>
        <v>0</v>
      </c>
      <c r="AA48" s="7">
        <f t="shared" ca="1" si="19"/>
        <v>1</v>
      </c>
      <c r="AB48" s="7">
        <f t="shared" ca="1" si="20"/>
        <v>0</v>
      </c>
    </row>
    <row r="49" spans="2:28">
      <c r="B49" s="7">
        <v>35</v>
      </c>
      <c r="C49" s="65">
        <f t="shared" ca="1" si="9"/>
        <v>0.17702110192487985</v>
      </c>
      <c r="D49" s="7">
        <f t="shared" ca="1" si="1"/>
        <v>6</v>
      </c>
      <c r="E49" s="7">
        <f t="shared" ca="1" si="21"/>
        <v>285</v>
      </c>
      <c r="F49" s="65">
        <f t="shared" ca="1" si="10"/>
        <v>0.88053934041655135</v>
      </c>
      <c r="G49" s="66" t="str">
        <f t="shared" ca="1" si="2"/>
        <v>Small</v>
      </c>
      <c r="H49" s="7">
        <f t="shared" ca="1" si="3"/>
        <v>3</v>
      </c>
      <c r="I49" s="65">
        <f t="shared" ca="1" si="11"/>
        <v>0.63998773420348221</v>
      </c>
      <c r="J49" s="7" t="str">
        <f t="shared" ca="1" si="4"/>
        <v>Landing</v>
      </c>
      <c r="K49" s="7">
        <f t="shared" ca="1" si="22"/>
        <v>279</v>
      </c>
      <c r="L49" s="7">
        <f t="shared" ca="1" si="22"/>
        <v>288</v>
      </c>
      <c r="M49" s="7">
        <f t="shared" ca="1" si="12"/>
        <v>1</v>
      </c>
      <c r="N49" s="65">
        <f t="shared" ca="1" si="13"/>
        <v>0.21964056292982825</v>
      </c>
      <c r="O49" s="7">
        <f t="shared" ca="1" si="25"/>
        <v>6</v>
      </c>
      <c r="P49" s="7">
        <f t="shared" ca="1" si="14"/>
        <v>285</v>
      </c>
      <c r="Q49" s="7">
        <f t="shared" ca="1" si="23"/>
        <v>291</v>
      </c>
      <c r="R49" s="7">
        <f t="shared" ca="1" si="24"/>
        <v>288</v>
      </c>
      <c r="S49" s="7">
        <f t="shared" ca="1" si="15"/>
        <v>0</v>
      </c>
      <c r="T49" s="7">
        <f t="shared" ca="1" si="16"/>
        <v>6</v>
      </c>
      <c r="U49" s="7">
        <f t="shared" ca="1" si="17"/>
        <v>0</v>
      </c>
      <c r="V49" s="124">
        <f t="shared" ca="1" si="26"/>
        <v>0</v>
      </c>
      <c r="W49" s="124">
        <f t="shared" ca="1" si="27"/>
        <v>850</v>
      </c>
      <c r="Z49" s="7">
        <f t="shared" ca="1" si="18"/>
        <v>0</v>
      </c>
      <c r="AA49" s="7">
        <f t="shared" ca="1" si="19"/>
        <v>0</v>
      </c>
      <c r="AB49" s="7">
        <f t="shared" ca="1" si="20"/>
        <v>1</v>
      </c>
    </row>
    <row r="50" spans="2:28">
      <c r="B50" s="7">
        <v>36</v>
      </c>
      <c r="C50" s="65">
        <f t="shared" ca="1" si="9"/>
        <v>0.58603984417353805</v>
      </c>
      <c r="D50" s="7">
        <f t="shared" ca="1" si="1"/>
        <v>9</v>
      </c>
      <c r="E50" s="7">
        <f t="shared" ca="1" si="21"/>
        <v>294</v>
      </c>
      <c r="F50" s="65">
        <f t="shared" ca="1" si="10"/>
        <v>0.88589394515844766</v>
      </c>
      <c r="G50" s="66" t="str">
        <f t="shared" ca="1" si="2"/>
        <v>Small</v>
      </c>
      <c r="H50" s="7">
        <f t="shared" ca="1" si="3"/>
        <v>3</v>
      </c>
      <c r="I50" s="65">
        <f t="shared" ca="1" si="11"/>
        <v>0.96795216902815606</v>
      </c>
      <c r="J50" s="7" t="str">
        <f t="shared" ca="1" si="4"/>
        <v>Landing</v>
      </c>
      <c r="K50" s="7">
        <f t="shared" ca="1" si="22"/>
        <v>291</v>
      </c>
      <c r="L50" s="7">
        <f t="shared" ca="1" si="22"/>
        <v>288</v>
      </c>
      <c r="M50" s="7">
        <f t="shared" ca="1" si="12"/>
        <v>2</v>
      </c>
      <c r="N50" s="65">
        <f t="shared" ca="1" si="13"/>
        <v>0.10001341688530929</v>
      </c>
      <c r="O50" s="7">
        <f t="shared" ca="1" si="25"/>
        <v>6</v>
      </c>
      <c r="P50" s="7">
        <f t="shared" ca="1" si="14"/>
        <v>294</v>
      </c>
      <c r="Q50" s="7">
        <f t="shared" ca="1" si="23"/>
        <v>291</v>
      </c>
      <c r="R50" s="7">
        <f t="shared" ca="1" si="24"/>
        <v>300</v>
      </c>
      <c r="S50" s="7">
        <f t="shared" ca="1" si="15"/>
        <v>0</v>
      </c>
      <c r="T50" s="7">
        <f t="shared" ca="1" si="16"/>
        <v>0</v>
      </c>
      <c r="U50" s="7">
        <f t="shared" ca="1" si="17"/>
        <v>6</v>
      </c>
      <c r="V50" s="124">
        <f t="shared" ca="1" si="26"/>
        <v>0</v>
      </c>
      <c r="W50" s="124">
        <f t="shared" ca="1" si="27"/>
        <v>850</v>
      </c>
      <c r="Z50" s="7">
        <f t="shared" ca="1" si="18"/>
        <v>0</v>
      </c>
      <c r="AA50" s="7">
        <f t="shared" ca="1" si="19"/>
        <v>0</v>
      </c>
      <c r="AB50" s="7">
        <f t="shared" ca="1" si="20"/>
        <v>1</v>
      </c>
    </row>
    <row r="51" spans="2:28">
      <c r="B51" s="7">
        <v>37</v>
      </c>
      <c r="C51" s="65">
        <f t="shared" ca="1" si="9"/>
        <v>0.48464057759828205</v>
      </c>
      <c r="D51" s="7">
        <f t="shared" ca="1" si="1"/>
        <v>6</v>
      </c>
      <c r="E51" s="7">
        <f t="shared" ca="1" si="21"/>
        <v>300</v>
      </c>
      <c r="F51" s="65">
        <f t="shared" ca="1" si="10"/>
        <v>0.12887769581272035</v>
      </c>
      <c r="G51" s="66" t="str">
        <f t="shared" ca="1" si="2"/>
        <v>Jumbo</v>
      </c>
      <c r="H51" s="7">
        <f t="shared" ca="1" si="3"/>
        <v>1</v>
      </c>
      <c r="I51" s="65">
        <f t="shared" ca="1" si="11"/>
        <v>0.61299413832721916</v>
      </c>
      <c r="J51" s="7" t="str">
        <f t="shared" ca="1" si="4"/>
        <v>Landing</v>
      </c>
      <c r="K51" s="7">
        <f t="shared" ca="1" si="22"/>
        <v>291</v>
      </c>
      <c r="L51" s="7">
        <f t="shared" ca="1" si="22"/>
        <v>300</v>
      </c>
      <c r="M51" s="7">
        <f t="shared" ca="1" si="12"/>
        <v>1</v>
      </c>
      <c r="N51" s="65">
        <f t="shared" ca="1" si="13"/>
        <v>0.86281391795283824</v>
      </c>
      <c r="O51" s="7">
        <f t="shared" ca="1" si="25"/>
        <v>12</v>
      </c>
      <c r="P51" s="7">
        <f t="shared" ca="1" si="14"/>
        <v>291</v>
      </c>
      <c r="Q51" s="7">
        <f t="shared" ca="1" si="23"/>
        <v>303</v>
      </c>
      <c r="R51" s="7">
        <f t="shared" ca="1" si="24"/>
        <v>300</v>
      </c>
      <c r="S51" s="7">
        <f t="shared" ca="1" si="15"/>
        <v>0</v>
      </c>
      <c r="T51" s="7">
        <f t="shared" ca="1" si="16"/>
        <v>9</v>
      </c>
      <c r="U51" s="7">
        <f t="shared" ca="1" si="17"/>
        <v>0</v>
      </c>
      <c r="V51" s="124">
        <f t="shared" ca="1" si="26"/>
        <v>0</v>
      </c>
      <c r="W51" s="124">
        <f t="shared" ca="1" si="27"/>
        <v>1600</v>
      </c>
      <c r="Z51" s="7">
        <f t="shared" ca="1" si="18"/>
        <v>1</v>
      </c>
      <c r="AA51" s="7">
        <f t="shared" ca="1" si="19"/>
        <v>0</v>
      </c>
      <c r="AB51" s="7">
        <f t="shared" ca="1" si="20"/>
        <v>0</v>
      </c>
    </row>
    <row r="52" spans="2:28">
      <c r="B52" s="7">
        <v>38</v>
      </c>
      <c r="C52" s="65">
        <f t="shared" ca="1" si="9"/>
        <v>0.72120856943226219</v>
      </c>
      <c r="D52" s="7">
        <f t="shared" ca="1" si="1"/>
        <v>9</v>
      </c>
      <c r="E52" s="7">
        <f t="shared" ca="1" si="21"/>
        <v>309</v>
      </c>
      <c r="F52" s="65">
        <f t="shared" ca="1" si="10"/>
        <v>0.79366275382350748</v>
      </c>
      <c r="G52" s="66" t="str">
        <f t="shared" ca="1" si="2"/>
        <v>Medium</v>
      </c>
      <c r="H52" s="7">
        <f t="shared" ca="1" si="3"/>
        <v>2</v>
      </c>
      <c r="I52" s="65">
        <f t="shared" ca="1" si="11"/>
        <v>0.24302099298514379</v>
      </c>
      <c r="J52" s="7" t="str">
        <f t="shared" ca="1" si="4"/>
        <v>Take-Off</v>
      </c>
      <c r="K52" s="7">
        <f t="shared" ca="1" si="22"/>
        <v>303</v>
      </c>
      <c r="L52" s="7">
        <f t="shared" ca="1" si="22"/>
        <v>300</v>
      </c>
      <c r="M52" s="7">
        <f t="shared" ca="1" si="12"/>
        <v>2</v>
      </c>
      <c r="N52" s="65">
        <f t="shared" ca="1" si="13"/>
        <v>0.56178054904189434</v>
      </c>
      <c r="O52" s="7">
        <f t="shared" ca="1" si="25"/>
        <v>9</v>
      </c>
      <c r="P52" s="7">
        <f t="shared" ca="1" si="14"/>
        <v>309</v>
      </c>
      <c r="Q52" s="7">
        <f t="shared" ca="1" si="23"/>
        <v>303</v>
      </c>
      <c r="R52" s="7">
        <f t="shared" ca="1" si="24"/>
        <v>318</v>
      </c>
      <c r="S52" s="7">
        <f t="shared" ca="1" si="15"/>
        <v>0</v>
      </c>
      <c r="T52" s="7">
        <f t="shared" ca="1" si="16"/>
        <v>0</v>
      </c>
      <c r="U52" s="7">
        <f t="shared" ca="1" si="17"/>
        <v>9</v>
      </c>
      <c r="V52" s="124">
        <f t="shared" ca="1" si="26"/>
        <v>0</v>
      </c>
      <c r="W52" s="124">
        <f t="shared" ca="1" si="27"/>
        <v>1200</v>
      </c>
      <c r="Z52" s="7">
        <f t="shared" ca="1" si="18"/>
        <v>0</v>
      </c>
      <c r="AA52" s="7">
        <f t="shared" ca="1" si="19"/>
        <v>1</v>
      </c>
      <c r="AB52" s="7">
        <f t="shared" ca="1" si="20"/>
        <v>0</v>
      </c>
    </row>
    <row r="53" spans="2:28">
      <c r="B53" s="7">
        <v>39</v>
      </c>
      <c r="C53" s="65">
        <f t="shared" ca="1" si="9"/>
        <v>0.5460992452051705</v>
      </c>
      <c r="D53" s="7">
        <f t="shared" ca="1" si="1"/>
        <v>9</v>
      </c>
      <c r="E53" s="7">
        <f t="shared" ca="1" si="21"/>
        <v>318</v>
      </c>
      <c r="F53" s="65">
        <f t="shared" ca="1" si="10"/>
        <v>0.26881150093261608</v>
      </c>
      <c r="G53" s="66" t="str">
        <f t="shared" ca="1" si="2"/>
        <v>Jumbo</v>
      </c>
      <c r="H53" s="7">
        <f t="shared" ca="1" si="3"/>
        <v>1</v>
      </c>
      <c r="I53" s="65">
        <f t="shared" ca="1" si="11"/>
        <v>0.51713258634517179</v>
      </c>
      <c r="J53" s="7" t="str">
        <f t="shared" ca="1" si="4"/>
        <v>Landing</v>
      </c>
      <c r="K53" s="7">
        <f t="shared" ca="1" si="22"/>
        <v>303</v>
      </c>
      <c r="L53" s="7">
        <f t="shared" ca="1" si="22"/>
        <v>318</v>
      </c>
      <c r="M53" s="7">
        <f t="shared" ca="1" si="12"/>
        <v>1</v>
      </c>
      <c r="N53" s="65">
        <f t="shared" ca="1" si="13"/>
        <v>0.87953038598772426</v>
      </c>
      <c r="O53" s="7">
        <f t="shared" ca="1" si="25"/>
        <v>12</v>
      </c>
      <c r="P53" s="7">
        <f t="shared" ca="1" si="14"/>
        <v>303</v>
      </c>
      <c r="Q53" s="7">
        <f t="shared" ca="1" si="23"/>
        <v>315</v>
      </c>
      <c r="R53" s="7">
        <f t="shared" ca="1" si="24"/>
        <v>318</v>
      </c>
      <c r="S53" s="7">
        <f t="shared" ca="1" si="15"/>
        <v>0</v>
      </c>
      <c r="T53" s="7">
        <f t="shared" ca="1" si="16"/>
        <v>15</v>
      </c>
      <c r="U53" s="7">
        <f t="shared" ca="1" si="17"/>
        <v>0</v>
      </c>
      <c r="V53" s="124">
        <f t="shared" ca="1" si="26"/>
        <v>0</v>
      </c>
      <c r="W53" s="124">
        <f t="shared" ca="1" si="27"/>
        <v>1600</v>
      </c>
      <c r="Z53" s="7">
        <f t="shared" ca="1" si="18"/>
        <v>1</v>
      </c>
      <c r="AA53" s="7">
        <f t="shared" ca="1" si="19"/>
        <v>0</v>
      </c>
      <c r="AB53" s="7">
        <f t="shared" ca="1" si="20"/>
        <v>0</v>
      </c>
    </row>
    <row r="54" spans="2:28">
      <c r="B54" s="7">
        <v>40</v>
      </c>
      <c r="C54" s="65">
        <f t="shared" ca="1" si="9"/>
        <v>0.72256027425895553</v>
      </c>
      <c r="D54" s="7">
        <f t="shared" ca="1" si="1"/>
        <v>9</v>
      </c>
      <c r="E54" s="7">
        <f t="shared" ca="1" si="21"/>
        <v>327</v>
      </c>
      <c r="F54" s="65">
        <f t="shared" ca="1" si="10"/>
        <v>0.93706447613453747</v>
      </c>
      <c r="G54" s="66" t="str">
        <f t="shared" ca="1" si="2"/>
        <v>Small</v>
      </c>
      <c r="H54" s="7">
        <f t="shared" ca="1" si="3"/>
        <v>3</v>
      </c>
      <c r="I54" s="65">
        <f t="shared" ca="1" si="11"/>
        <v>0.9725184715993046</v>
      </c>
      <c r="J54" s="7" t="str">
        <f t="shared" ca="1" si="4"/>
        <v>Landing</v>
      </c>
      <c r="K54" s="7">
        <f t="shared" ca="1" si="22"/>
        <v>315</v>
      </c>
      <c r="L54" s="7">
        <f t="shared" ca="1" si="22"/>
        <v>318</v>
      </c>
      <c r="M54" s="7">
        <f t="shared" ca="1" si="12"/>
        <v>1</v>
      </c>
      <c r="N54" s="65">
        <f t="shared" ca="1" si="13"/>
        <v>0.2961733745661197</v>
      </c>
      <c r="O54" s="7">
        <f t="shared" ca="1" si="25"/>
        <v>6</v>
      </c>
      <c r="P54" s="7">
        <f t="shared" ca="1" si="14"/>
        <v>327</v>
      </c>
      <c r="Q54" s="7">
        <f t="shared" ca="1" si="23"/>
        <v>333</v>
      </c>
      <c r="R54" s="7">
        <f t="shared" ca="1" si="24"/>
        <v>318</v>
      </c>
      <c r="S54" s="7">
        <f t="shared" ca="1" si="15"/>
        <v>0</v>
      </c>
      <c r="T54" s="7">
        <f t="shared" ca="1" si="16"/>
        <v>12</v>
      </c>
      <c r="U54" s="7">
        <f t="shared" ca="1" si="17"/>
        <v>0</v>
      </c>
      <c r="V54" s="124">
        <f t="shared" ca="1" si="26"/>
        <v>0</v>
      </c>
      <c r="W54" s="124">
        <f t="shared" ca="1" si="27"/>
        <v>850</v>
      </c>
      <c r="Z54" s="7">
        <f t="shared" ca="1" si="18"/>
        <v>0</v>
      </c>
      <c r="AA54" s="7">
        <f t="shared" ca="1" si="19"/>
        <v>0</v>
      </c>
      <c r="AB54" s="7">
        <f t="shared" ca="1" si="20"/>
        <v>1</v>
      </c>
    </row>
    <row r="55" spans="2:28">
      <c r="B55" s="7">
        <v>41</v>
      </c>
      <c r="C55" s="65">
        <f t="shared" ca="1" si="9"/>
        <v>0.36465255867967739</v>
      </c>
      <c r="D55" s="7">
        <f t="shared" ca="1" si="1"/>
        <v>6</v>
      </c>
      <c r="E55" s="7">
        <f t="shared" ca="1" si="21"/>
        <v>333</v>
      </c>
      <c r="F55" s="65">
        <f t="shared" ca="1" si="10"/>
        <v>0.63076310018423054</v>
      </c>
      <c r="G55" s="66" t="str">
        <f t="shared" ca="1" si="2"/>
        <v>Medium</v>
      </c>
      <c r="H55" s="7">
        <f t="shared" ca="1" si="3"/>
        <v>2</v>
      </c>
      <c r="I55" s="65">
        <f t="shared" ca="1" si="11"/>
        <v>0.51868320304961046</v>
      </c>
      <c r="J55" s="7" t="str">
        <f t="shared" ca="1" si="4"/>
        <v>Landing</v>
      </c>
      <c r="K55" s="7">
        <f t="shared" ca="1" si="22"/>
        <v>333</v>
      </c>
      <c r="L55" s="7">
        <f t="shared" ca="1" si="22"/>
        <v>318</v>
      </c>
      <c r="M55" s="7">
        <f t="shared" ca="1" si="12"/>
        <v>2</v>
      </c>
      <c r="N55" s="65">
        <f t="shared" ca="1" si="13"/>
        <v>0.21655098863219935</v>
      </c>
      <c r="O55" s="7">
        <f t="shared" ca="1" si="25"/>
        <v>6</v>
      </c>
      <c r="P55" s="7">
        <f t="shared" ca="1" si="14"/>
        <v>333</v>
      </c>
      <c r="Q55" s="7">
        <f t="shared" ca="1" si="23"/>
        <v>333</v>
      </c>
      <c r="R55" s="7">
        <f t="shared" ca="1" si="24"/>
        <v>339</v>
      </c>
      <c r="S55" s="7">
        <f t="shared" ca="1" si="15"/>
        <v>0</v>
      </c>
      <c r="T55" s="7">
        <f t="shared" ca="1" si="16"/>
        <v>0</v>
      </c>
      <c r="U55" s="7">
        <f t="shared" ca="1" si="17"/>
        <v>15</v>
      </c>
      <c r="V55" s="124">
        <f t="shared" ca="1" si="26"/>
        <v>0</v>
      </c>
      <c r="W55" s="124">
        <f t="shared" ca="1" si="27"/>
        <v>1200</v>
      </c>
      <c r="Z55" s="7">
        <f t="shared" ca="1" si="18"/>
        <v>0</v>
      </c>
      <c r="AA55" s="7">
        <f t="shared" ca="1" si="19"/>
        <v>1</v>
      </c>
      <c r="AB55" s="7">
        <f t="shared" ca="1" si="20"/>
        <v>0</v>
      </c>
    </row>
    <row r="56" spans="2:28">
      <c r="B56" s="7">
        <v>42</v>
      </c>
      <c r="C56" s="65">
        <f t="shared" ca="1" si="9"/>
        <v>0.34810917673771791</v>
      </c>
      <c r="D56" s="7">
        <f t="shared" ca="1" si="1"/>
        <v>6</v>
      </c>
      <c r="E56" s="7">
        <f t="shared" ca="1" si="21"/>
        <v>339</v>
      </c>
      <c r="F56" s="65">
        <f t="shared" ca="1" si="10"/>
        <v>0.3893324021845993</v>
      </c>
      <c r="G56" s="66" t="str">
        <f t="shared" ca="1" si="2"/>
        <v>Medium</v>
      </c>
      <c r="H56" s="7">
        <f t="shared" ca="1" si="3"/>
        <v>2</v>
      </c>
      <c r="I56" s="65">
        <f t="shared" ca="1" si="11"/>
        <v>0.69828502444504226</v>
      </c>
      <c r="J56" s="7" t="str">
        <f t="shared" ca="1" si="4"/>
        <v>Landing</v>
      </c>
      <c r="K56" s="7">
        <f t="shared" ca="1" si="22"/>
        <v>333</v>
      </c>
      <c r="L56" s="7">
        <f t="shared" ca="1" si="22"/>
        <v>339</v>
      </c>
      <c r="M56" s="7">
        <f t="shared" ca="1" si="12"/>
        <v>1</v>
      </c>
      <c r="N56" s="65">
        <f t="shared" ca="1" si="13"/>
        <v>0.45044160604475181</v>
      </c>
      <c r="O56" s="7">
        <f t="shared" ca="1" si="25"/>
        <v>9</v>
      </c>
      <c r="P56" s="7">
        <f t="shared" ca="1" si="14"/>
        <v>339</v>
      </c>
      <c r="Q56" s="7">
        <f t="shared" ca="1" si="23"/>
        <v>348</v>
      </c>
      <c r="R56" s="7">
        <f t="shared" ca="1" si="24"/>
        <v>339</v>
      </c>
      <c r="S56" s="7">
        <f t="shared" ca="1" si="15"/>
        <v>0</v>
      </c>
      <c r="T56" s="7">
        <f t="shared" ca="1" si="16"/>
        <v>6</v>
      </c>
      <c r="U56" s="7">
        <f t="shared" ca="1" si="17"/>
        <v>0</v>
      </c>
      <c r="V56" s="124">
        <f t="shared" ca="1" si="26"/>
        <v>0</v>
      </c>
      <c r="W56" s="124">
        <f t="shared" ca="1" si="27"/>
        <v>1200</v>
      </c>
      <c r="Z56" s="7">
        <f t="shared" ca="1" si="18"/>
        <v>0</v>
      </c>
      <c r="AA56" s="7">
        <f t="shared" ca="1" si="19"/>
        <v>1</v>
      </c>
      <c r="AB56" s="7">
        <f t="shared" ca="1" si="20"/>
        <v>0</v>
      </c>
    </row>
    <row r="57" spans="2:28">
      <c r="B57" s="7">
        <v>43</v>
      </c>
      <c r="C57" s="65">
        <f t="shared" ca="1" si="9"/>
        <v>0.7180536576671156</v>
      </c>
      <c r="D57" s="7">
        <f t="shared" ca="1" si="1"/>
        <v>9</v>
      </c>
      <c r="E57" s="7">
        <f t="shared" ca="1" si="21"/>
        <v>348</v>
      </c>
      <c r="F57" s="65">
        <f t="shared" ca="1" si="10"/>
        <v>0.90125472017359043</v>
      </c>
      <c r="G57" s="66" t="str">
        <f t="shared" ca="1" si="2"/>
        <v>Small</v>
      </c>
      <c r="H57" s="7">
        <f t="shared" ca="1" si="3"/>
        <v>3</v>
      </c>
      <c r="I57" s="65">
        <f t="shared" ca="1" si="11"/>
        <v>0.75533171001156774</v>
      </c>
      <c r="J57" s="7" t="str">
        <f t="shared" ca="1" si="4"/>
        <v>Landing</v>
      </c>
      <c r="K57" s="7">
        <f t="shared" ca="1" si="22"/>
        <v>348</v>
      </c>
      <c r="L57" s="7">
        <f t="shared" ca="1" si="22"/>
        <v>339</v>
      </c>
      <c r="M57" s="7">
        <f t="shared" ca="1" si="12"/>
        <v>2</v>
      </c>
      <c r="N57" s="65">
        <f t="shared" ca="1" si="13"/>
        <v>0.18008511326219345</v>
      </c>
      <c r="O57" s="7">
        <f t="shared" ca="1" si="25"/>
        <v>6</v>
      </c>
      <c r="P57" s="7">
        <f t="shared" ca="1" si="14"/>
        <v>348</v>
      </c>
      <c r="Q57" s="7">
        <f t="shared" ca="1" si="23"/>
        <v>348</v>
      </c>
      <c r="R57" s="7">
        <f t="shared" ca="1" si="24"/>
        <v>354</v>
      </c>
      <c r="S57" s="7">
        <f t="shared" ca="1" si="15"/>
        <v>0</v>
      </c>
      <c r="T57" s="7">
        <f t="shared" ca="1" si="16"/>
        <v>0</v>
      </c>
      <c r="U57" s="7">
        <f t="shared" ca="1" si="17"/>
        <v>9</v>
      </c>
      <c r="V57" s="124">
        <f t="shared" ca="1" si="26"/>
        <v>0</v>
      </c>
      <c r="W57" s="124">
        <f t="shared" ca="1" si="27"/>
        <v>850</v>
      </c>
      <c r="Z57" s="7">
        <f t="shared" ca="1" si="18"/>
        <v>0</v>
      </c>
      <c r="AA57" s="7">
        <f t="shared" ca="1" si="19"/>
        <v>0</v>
      </c>
      <c r="AB57" s="7">
        <f t="shared" ca="1" si="20"/>
        <v>1</v>
      </c>
    </row>
    <row r="58" spans="2:28">
      <c r="B58" s="7">
        <v>44</v>
      </c>
      <c r="C58" s="65">
        <f t="shared" ca="1" si="9"/>
        <v>0.91918109745061827</v>
      </c>
      <c r="D58" s="7">
        <f t="shared" ca="1" si="1"/>
        <v>12</v>
      </c>
      <c r="E58" s="7">
        <f t="shared" ca="1" si="21"/>
        <v>360</v>
      </c>
      <c r="F58" s="65">
        <f t="shared" ca="1" si="10"/>
        <v>7.2698198884891818E-3</v>
      </c>
      <c r="G58" s="66" t="str">
        <f t="shared" ca="1" si="2"/>
        <v>Jumbo</v>
      </c>
      <c r="H58" s="7">
        <f t="shared" ca="1" si="3"/>
        <v>1</v>
      </c>
      <c r="I58" s="65">
        <f t="shared" ca="1" si="11"/>
        <v>0.38146280127158383</v>
      </c>
      <c r="J58" s="7" t="str">
        <f t="shared" ca="1" si="4"/>
        <v>Take-Off</v>
      </c>
      <c r="K58" s="7">
        <f t="shared" ca="1" si="22"/>
        <v>348</v>
      </c>
      <c r="L58" s="7">
        <f t="shared" ca="1" si="22"/>
        <v>354</v>
      </c>
      <c r="M58" s="7">
        <f t="shared" ca="1" si="12"/>
        <v>1</v>
      </c>
      <c r="N58" s="65">
        <f t="shared" ca="1" si="13"/>
        <v>0.49416015488675269</v>
      </c>
      <c r="O58" s="7">
        <f t="shared" ca="1" si="25"/>
        <v>9</v>
      </c>
      <c r="P58" s="7">
        <f t="shared" ca="1" si="14"/>
        <v>348</v>
      </c>
      <c r="Q58" s="7">
        <f t="shared" ca="1" si="23"/>
        <v>357</v>
      </c>
      <c r="R58" s="7">
        <f t="shared" ca="1" si="24"/>
        <v>354</v>
      </c>
      <c r="S58" s="7">
        <f t="shared" ca="1" si="15"/>
        <v>0</v>
      </c>
      <c r="T58" s="7">
        <f t="shared" ca="1" si="16"/>
        <v>12</v>
      </c>
      <c r="U58" s="7">
        <f t="shared" ca="1" si="17"/>
        <v>0</v>
      </c>
      <c r="V58" s="124">
        <f t="shared" ca="1" si="26"/>
        <v>0</v>
      </c>
      <c r="W58" s="124">
        <f t="shared" ca="1" si="27"/>
        <v>1600</v>
      </c>
      <c r="Z58" s="7">
        <f t="shared" ca="1" si="18"/>
        <v>1</v>
      </c>
      <c r="AA58" s="7">
        <f t="shared" ca="1" si="19"/>
        <v>0</v>
      </c>
      <c r="AB58" s="7">
        <f t="shared" ca="1" si="20"/>
        <v>0</v>
      </c>
    </row>
    <row r="59" spans="2:28">
      <c r="B59" s="7">
        <v>45</v>
      </c>
      <c r="C59" s="65">
        <f t="shared" ca="1" si="9"/>
        <v>0.41222874612049987</v>
      </c>
      <c r="D59" s="7">
        <f t="shared" ca="1" si="1"/>
        <v>6</v>
      </c>
      <c r="E59" s="7">
        <f t="shared" ca="1" si="21"/>
        <v>366</v>
      </c>
      <c r="F59" s="65">
        <f t="shared" ca="1" si="10"/>
        <v>0.28338768835731731</v>
      </c>
      <c r="G59" s="66" t="str">
        <f t="shared" ca="1" si="2"/>
        <v>Jumbo</v>
      </c>
      <c r="H59" s="7">
        <f t="shared" ca="1" si="3"/>
        <v>1</v>
      </c>
      <c r="I59" s="65">
        <f t="shared" ca="1" si="11"/>
        <v>0.24733324510494947</v>
      </c>
      <c r="J59" s="7" t="str">
        <f t="shared" ca="1" si="4"/>
        <v>Take-Off</v>
      </c>
      <c r="K59" s="7">
        <f t="shared" ca="1" si="22"/>
        <v>357</v>
      </c>
      <c r="L59" s="7">
        <f t="shared" ca="1" si="22"/>
        <v>354</v>
      </c>
      <c r="M59" s="7">
        <f t="shared" ca="1" si="12"/>
        <v>1</v>
      </c>
      <c r="N59" s="65">
        <f t="shared" ca="1" si="13"/>
        <v>0.65964211625088964</v>
      </c>
      <c r="O59" s="7">
        <f t="shared" ca="1" si="25"/>
        <v>12</v>
      </c>
      <c r="P59" s="7">
        <f t="shared" ca="1" si="14"/>
        <v>357</v>
      </c>
      <c r="Q59" s="7">
        <f t="shared" ca="1" si="23"/>
        <v>369</v>
      </c>
      <c r="R59" s="7">
        <f t="shared" ca="1" si="24"/>
        <v>354</v>
      </c>
      <c r="S59" s="7">
        <f t="shared" ca="1" si="15"/>
        <v>0</v>
      </c>
      <c r="T59" s="7">
        <f t="shared" ca="1" si="16"/>
        <v>9</v>
      </c>
      <c r="U59" s="7">
        <f t="shared" ca="1" si="17"/>
        <v>0</v>
      </c>
      <c r="V59" s="124">
        <f t="shared" ca="1" si="26"/>
        <v>0</v>
      </c>
      <c r="W59" s="124">
        <f t="shared" ca="1" si="27"/>
        <v>1600</v>
      </c>
      <c r="Z59" s="7">
        <f t="shared" ca="1" si="18"/>
        <v>1</v>
      </c>
      <c r="AA59" s="7">
        <f t="shared" ca="1" si="19"/>
        <v>0</v>
      </c>
      <c r="AB59" s="7">
        <f t="shared" ca="1" si="20"/>
        <v>0</v>
      </c>
    </row>
    <row r="60" spans="2:28">
      <c r="B60" s="7">
        <v>46</v>
      </c>
      <c r="C60" s="65">
        <f t="shared" ca="1" si="9"/>
        <v>0.1903450334116169</v>
      </c>
      <c r="D60" s="7">
        <f t="shared" ca="1" si="1"/>
        <v>6</v>
      </c>
      <c r="E60" s="7">
        <f t="shared" ca="1" si="21"/>
        <v>372</v>
      </c>
      <c r="F60" s="65">
        <f t="shared" ca="1" si="10"/>
        <v>0.15967682670297711</v>
      </c>
      <c r="G60" s="66" t="str">
        <f t="shared" ca="1" si="2"/>
        <v>Jumbo</v>
      </c>
      <c r="H60" s="7">
        <f t="shared" ca="1" si="3"/>
        <v>1</v>
      </c>
      <c r="I60" s="65">
        <f t="shared" ca="1" si="11"/>
        <v>0.18566643521216986</v>
      </c>
      <c r="J60" s="7" t="str">
        <f t="shared" ca="1" si="4"/>
        <v>Take-Off</v>
      </c>
      <c r="K60" s="7">
        <f t="shared" ca="1" si="22"/>
        <v>369</v>
      </c>
      <c r="L60" s="7">
        <f t="shared" ca="1" si="22"/>
        <v>354</v>
      </c>
      <c r="M60" s="7">
        <f t="shared" ca="1" si="12"/>
        <v>1</v>
      </c>
      <c r="N60" s="65">
        <f t="shared" ca="1" si="13"/>
        <v>0.29241342233207945</v>
      </c>
      <c r="O60" s="7">
        <f t="shared" ca="1" si="25"/>
        <v>9</v>
      </c>
      <c r="P60" s="7">
        <f t="shared" ca="1" si="14"/>
        <v>369</v>
      </c>
      <c r="Q60" s="7">
        <f t="shared" ca="1" si="23"/>
        <v>378</v>
      </c>
      <c r="R60" s="7">
        <f t="shared" ca="1" si="24"/>
        <v>354</v>
      </c>
      <c r="S60" s="7">
        <f t="shared" ca="1" si="15"/>
        <v>0</v>
      </c>
      <c r="T60" s="7">
        <f t="shared" ca="1" si="16"/>
        <v>3</v>
      </c>
      <c r="U60" s="7">
        <f t="shared" ca="1" si="17"/>
        <v>0</v>
      </c>
      <c r="V60" s="124">
        <f t="shared" ca="1" si="26"/>
        <v>0</v>
      </c>
      <c r="W60" s="124">
        <f t="shared" ca="1" si="27"/>
        <v>1600</v>
      </c>
      <c r="Z60" s="7">
        <f t="shared" ca="1" si="18"/>
        <v>1</v>
      </c>
      <c r="AA60" s="7">
        <f t="shared" ca="1" si="19"/>
        <v>0</v>
      </c>
      <c r="AB60" s="7">
        <f t="shared" ca="1" si="20"/>
        <v>0</v>
      </c>
    </row>
    <row r="61" spans="2:28">
      <c r="B61" s="7">
        <v>47</v>
      </c>
      <c r="C61" s="65">
        <f t="shared" ca="1" si="9"/>
        <v>0.10879719144167399</v>
      </c>
      <c r="D61" s="7">
        <f t="shared" ca="1" si="1"/>
        <v>6</v>
      </c>
      <c r="E61" s="7">
        <f t="shared" ca="1" si="21"/>
        <v>378</v>
      </c>
      <c r="F61" s="65">
        <f t="shared" ca="1" si="10"/>
        <v>0.65926037834690898</v>
      </c>
      <c r="G61" s="66" t="str">
        <f t="shared" ca="1" si="2"/>
        <v>Medium</v>
      </c>
      <c r="H61" s="7">
        <f t="shared" ca="1" si="3"/>
        <v>2</v>
      </c>
      <c r="I61" s="65">
        <f t="shared" ca="1" si="11"/>
        <v>2.5702065584051192E-2</v>
      </c>
      <c r="J61" s="7" t="str">
        <f t="shared" ca="1" si="4"/>
        <v>Take-Off</v>
      </c>
      <c r="K61" s="7">
        <f t="shared" ca="1" si="22"/>
        <v>378</v>
      </c>
      <c r="L61" s="7">
        <f t="shared" ca="1" si="22"/>
        <v>354</v>
      </c>
      <c r="M61" s="7">
        <f t="shared" ca="1" si="12"/>
        <v>2</v>
      </c>
      <c r="N61" s="65">
        <f t="shared" ca="1" si="13"/>
        <v>0.82088714160329757</v>
      </c>
      <c r="O61" s="7">
        <f t="shared" ca="1" si="25"/>
        <v>9</v>
      </c>
      <c r="P61" s="7">
        <f t="shared" ca="1" si="14"/>
        <v>378</v>
      </c>
      <c r="Q61" s="7">
        <f t="shared" ca="1" si="23"/>
        <v>378</v>
      </c>
      <c r="R61" s="7">
        <f t="shared" ca="1" si="24"/>
        <v>387</v>
      </c>
      <c r="S61" s="7">
        <f t="shared" ca="1" si="15"/>
        <v>0</v>
      </c>
      <c r="T61" s="7">
        <f t="shared" ca="1" si="16"/>
        <v>0</v>
      </c>
      <c r="U61" s="7">
        <f t="shared" ca="1" si="17"/>
        <v>24</v>
      </c>
      <c r="V61" s="124">
        <f t="shared" ca="1" si="26"/>
        <v>0</v>
      </c>
      <c r="W61" s="124">
        <f t="shared" ca="1" si="27"/>
        <v>1200</v>
      </c>
      <c r="Z61" s="7">
        <f t="shared" ca="1" si="18"/>
        <v>0</v>
      </c>
      <c r="AA61" s="7">
        <f t="shared" ca="1" si="19"/>
        <v>1</v>
      </c>
      <c r="AB61" s="7">
        <f t="shared" ca="1" si="20"/>
        <v>0</v>
      </c>
    </row>
    <row r="62" spans="2:28">
      <c r="B62" s="7">
        <v>48</v>
      </c>
      <c r="C62" s="65">
        <f t="shared" ca="1" si="9"/>
        <v>0.77092233669432897</v>
      </c>
      <c r="D62" s="7">
        <f t="shared" ca="1" si="1"/>
        <v>9</v>
      </c>
      <c r="E62" s="7">
        <f t="shared" ca="1" si="21"/>
        <v>387</v>
      </c>
      <c r="F62" s="65">
        <f t="shared" ca="1" si="10"/>
        <v>0.95175887179583263</v>
      </c>
      <c r="G62" s="66" t="str">
        <f t="shared" ca="1" si="2"/>
        <v>Small</v>
      </c>
      <c r="H62" s="7">
        <f t="shared" ca="1" si="3"/>
        <v>3</v>
      </c>
      <c r="I62" s="65">
        <f t="shared" ca="1" si="11"/>
        <v>0.9410422838763014</v>
      </c>
      <c r="J62" s="7" t="str">
        <f t="shared" ca="1" si="4"/>
        <v>Landing</v>
      </c>
      <c r="K62" s="7">
        <f t="shared" ca="1" si="22"/>
        <v>378</v>
      </c>
      <c r="L62" s="7">
        <f t="shared" ca="1" si="22"/>
        <v>387</v>
      </c>
      <c r="M62" s="7">
        <f t="shared" ca="1" si="12"/>
        <v>1</v>
      </c>
      <c r="N62" s="65">
        <f t="shared" ca="1" si="13"/>
        <v>0.93262077022211509</v>
      </c>
      <c r="O62" s="7">
        <f t="shared" ca="1" si="25"/>
        <v>9</v>
      </c>
      <c r="P62" s="7">
        <f t="shared" ca="1" si="14"/>
        <v>387</v>
      </c>
      <c r="Q62" s="7">
        <f t="shared" ca="1" si="23"/>
        <v>396</v>
      </c>
      <c r="R62" s="7">
        <f t="shared" ca="1" si="24"/>
        <v>387</v>
      </c>
      <c r="S62" s="7">
        <f t="shared" ca="1" si="15"/>
        <v>0</v>
      </c>
      <c r="T62" s="7">
        <f t="shared" ca="1" si="16"/>
        <v>9</v>
      </c>
      <c r="U62" s="7">
        <f t="shared" ca="1" si="17"/>
        <v>0</v>
      </c>
      <c r="V62" s="124">
        <f t="shared" ca="1" si="26"/>
        <v>0</v>
      </c>
      <c r="W62" s="124">
        <f t="shared" ca="1" si="27"/>
        <v>850</v>
      </c>
      <c r="Z62" s="7">
        <f t="shared" ca="1" si="18"/>
        <v>0</v>
      </c>
      <c r="AA62" s="7">
        <f t="shared" ca="1" si="19"/>
        <v>0</v>
      </c>
      <c r="AB62" s="7">
        <f t="shared" ca="1" si="20"/>
        <v>1</v>
      </c>
    </row>
    <row r="63" spans="2:28">
      <c r="B63" s="7">
        <v>49</v>
      </c>
      <c r="C63" s="65">
        <f t="shared" ca="1" si="9"/>
        <v>0.68688142409035668</v>
      </c>
      <c r="D63" s="7">
        <f t="shared" ca="1" si="1"/>
        <v>9</v>
      </c>
      <c r="E63" s="7">
        <f t="shared" ca="1" si="21"/>
        <v>396</v>
      </c>
      <c r="F63" s="65">
        <f t="shared" ca="1" si="10"/>
        <v>0.35233667304120131</v>
      </c>
      <c r="G63" s="66" t="str">
        <f t="shared" ca="1" si="2"/>
        <v>Medium</v>
      </c>
      <c r="H63" s="7">
        <f t="shared" ca="1" si="3"/>
        <v>2</v>
      </c>
      <c r="I63" s="65">
        <f t="shared" ca="1" si="11"/>
        <v>0.85119181217611206</v>
      </c>
      <c r="J63" s="7" t="str">
        <f t="shared" ca="1" si="4"/>
        <v>Landing</v>
      </c>
      <c r="K63" s="7">
        <f t="shared" ca="1" si="22"/>
        <v>396</v>
      </c>
      <c r="L63" s="7">
        <f t="shared" ca="1" si="22"/>
        <v>387</v>
      </c>
      <c r="M63" s="7">
        <f t="shared" ca="1" si="12"/>
        <v>2</v>
      </c>
      <c r="N63" s="65">
        <f t="shared" ca="1" si="13"/>
        <v>0.67100766453380534</v>
      </c>
      <c r="O63" s="7">
        <f t="shared" ca="1" si="25"/>
        <v>9</v>
      </c>
      <c r="P63" s="7">
        <f t="shared" ca="1" si="14"/>
        <v>396</v>
      </c>
      <c r="Q63" s="7">
        <f t="shared" ca="1" si="23"/>
        <v>396</v>
      </c>
      <c r="R63" s="7">
        <f t="shared" ca="1" si="24"/>
        <v>405</v>
      </c>
      <c r="S63" s="7">
        <f t="shared" ca="1" si="15"/>
        <v>0</v>
      </c>
      <c r="T63" s="7">
        <f t="shared" ca="1" si="16"/>
        <v>0</v>
      </c>
      <c r="U63" s="7">
        <f t="shared" ca="1" si="17"/>
        <v>9</v>
      </c>
      <c r="V63" s="124">
        <f t="shared" ca="1" si="26"/>
        <v>0</v>
      </c>
      <c r="W63" s="124">
        <f t="shared" ca="1" si="27"/>
        <v>1200</v>
      </c>
      <c r="Z63" s="7">
        <f t="shared" ca="1" si="18"/>
        <v>0</v>
      </c>
      <c r="AA63" s="7">
        <f t="shared" ca="1" si="19"/>
        <v>1</v>
      </c>
      <c r="AB63" s="7">
        <f t="shared" ca="1" si="20"/>
        <v>0</v>
      </c>
    </row>
    <row r="64" spans="2:28">
      <c r="B64" s="7">
        <v>50</v>
      </c>
      <c r="C64" s="65">
        <f t="shared" ca="1" si="9"/>
        <v>0.89011695776741995</v>
      </c>
      <c r="D64" s="7">
        <f t="shared" ca="1" si="1"/>
        <v>12</v>
      </c>
      <c r="E64" s="7">
        <f t="shared" ca="1" si="21"/>
        <v>408</v>
      </c>
      <c r="F64" s="65">
        <f t="shared" ca="1" si="10"/>
        <v>0.76402668731601131</v>
      </c>
      <c r="G64" s="66" t="str">
        <f t="shared" ca="1" si="2"/>
        <v>Medium</v>
      </c>
      <c r="H64" s="7">
        <f t="shared" ca="1" si="3"/>
        <v>2</v>
      </c>
      <c r="I64" s="65">
        <f t="shared" ca="1" si="11"/>
        <v>0.24445487640907504</v>
      </c>
      <c r="J64" s="7" t="str">
        <f t="shared" ca="1" si="4"/>
        <v>Take-Off</v>
      </c>
      <c r="K64" s="7">
        <f t="shared" ca="1" si="22"/>
        <v>396</v>
      </c>
      <c r="L64" s="7">
        <f t="shared" ca="1" si="22"/>
        <v>405</v>
      </c>
      <c r="M64" s="7">
        <f t="shared" ca="1" si="12"/>
        <v>1</v>
      </c>
      <c r="N64" s="65">
        <f t="shared" ca="1" si="13"/>
        <v>0.77664460816200109</v>
      </c>
      <c r="O64" s="7">
        <f t="shared" ca="1" si="25"/>
        <v>9</v>
      </c>
      <c r="P64" s="7">
        <f t="shared" ca="1" si="14"/>
        <v>408</v>
      </c>
      <c r="Q64" s="7">
        <f t="shared" ca="1" si="23"/>
        <v>417</v>
      </c>
      <c r="R64" s="7">
        <f t="shared" ca="1" si="24"/>
        <v>405</v>
      </c>
      <c r="S64" s="7">
        <f t="shared" ca="1" si="15"/>
        <v>0</v>
      </c>
      <c r="T64" s="7">
        <f t="shared" ca="1" si="16"/>
        <v>12</v>
      </c>
      <c r="U64" s="7">
        <f t="shared" ca="1" si="17"/>
        <v>0</v>
      </c>
      <c r="V64" s="124">
        <f t="shared" ca="1" si="26"/>
        <v>0</v>
      </c>
      <c r="W64" s="124">
        <f t="shared" ca="1" si="27"/>
        <v>1200</v>
      </c>
      <c r="Z64" s="7">
        <f t="shared" ca="1" si="18"/>
        <v>0</v>
      </c>
      <c r="AA64" s="7">
        <f t="shared" ca="1" si="19"/>
        <v>1</v>
      </c>
      <c r="AB64" s="7">
        <f t="shared" ca="1" si="20"/>
        <v>0</v>
      </c>
    </row>
    <row r="65" spans="2:28">
      <c r="B65" s="7">
        <v>51</v>
      </c>
      <c r="C65" s="65">
        <f t="shared" ca="1" si="9"/>
        <v>0.6660151452150842</v>
      </c>
      <c r="D65" s="7">
        <f t="shared" ca="1" si="1"/>
        <v>9</v>
      </c>
      <c r="E65" s="7">
        <f t="shared" ca="1" si="21"/>
        <v>417</v>
      </c>
      <c r="F65" s="65">
        <f t="shared" ca="1" si="10"/>
        <v>0.70431072009746687</v>
      </c>
      <c r="G65" s="66" t="str">
        <f t="shared" ca="1" si="2"/>
        <v>Medium</v>
      </c>
      <c r="H65" s="7">
        <f t="shared" ca="1" si="3"/>
        <v>2</v>
      </c>
      <c r="I65" s="65">
        <f t="shared" ca="1" si="11"/>
        <v>0.88897693450273874</v>
      </c>
      <c r="J65" s="7" t="str">
        <f t="shared" ca="1" si="4"/>
        <v>Landing</v>
      </c>
      <c r="K65" s="7">
        <f t="shared" ca="1" si="22"/>
        <v>417</v>
      </c>
      <c r="L65" s="7">
        <f t="shared" ca="1" si="22"/>
        <v>405</v>
      </c>
      <c r="M65" s="7">
        <f t="shared" ca="1" si="12"/>
        <v>2</v>
      </c>
      <c r="N65" s="65">
        <f t="shared" ca="1" si="13"/>
        <v>0.26442479047839007</v>
      </c>
      <c r="O65" s="7">
        <f t="shared" ca="1" si="25"/>
        <v>6</v>
      </c>
      <c r="P65" s="7">
        <f t="shared" ca="1" si="14"/>
        <v>417</v>
      </c>
      <c r="Q65" s="7">
        <f t="shared" ca="1" si="23"/>
        <v>417</v>
      </c>
      <c r="R65" s="7">
        <f t="shared" ca="1" si="24"/>
        <v>423</v>
      </c>
      <c r="S65" s="7">
        <f t="shared" ca="1" si="15"/>
        <v>0</v>
      </c>
      <c r="T65" s="7">
        <f t="shared" ca="1" si="16"/>
        <v>0</v>
      </c>
      <c r="U65" s="7">
        <f t="shared" ca="1" si="17"/>
        <v>12</v>
      </c>
      <c r="V65" s="124">
        <f t="shared" ca="1" si="26"/>
        <v>0</v>
      </c>
      <c r="W65" s="124">
        <f t="shared" ca="1" si="27"/>
        <v>1200</v>
      </c>
      <c r="Z65" s="7">
        <f t="shared" ca="1" si="18"/>
        <v>0</v>
      </c>
      <c r="AA65" s="7">
        <f t="shared" ca="1" si="19"/>
        <v>1</v>
      </c>
      <c r="AB65" s="7">
        <f t="shared" ca="1" si="20"/>
        <v>0</v>
      </c>
    </row>
    <row r="66" spans="2:28">
      <c r="B66" s="7">
        <v>52</v>
      </c>
      <c r="C66" s="65">
        <f t="shared" ca="1" si="9"/>
        <v>0.48817954190545521</v>
      </c>
      <c r="D66" s="7">
        <f t="shared" ca="1" si="1"/>
        <v>6</v>
      </c>
      <c r="E66" s="7">
        <f t="shared" ca="1" si="21"/>
        <v>423</v>
      </c>
      <c r="F66" s="65">
        <f t="shared" ca="1" si="10"/>
        <v>0.48632552014716324</v>
      </c>
      <c r="G66" s="66" t="str">
        <f t="shared" ca="1" si="2"/>
        <v>Medium</v>
      </c>
      <c r="H66" s="7">
        <f t="shared" ca="1" si="3"/>
        <v>2</v>
      </c>
      <c r="I66" s="65">
        <f t="shared" ca="1" si="11"/>
        <v>0.13459247209113101</v>
      </c>
      <c r="J66" s="7" t="str">
        <f t="shared" ca="1" si="4"/>
        <v>Take-Off</v>
      </c>
      <c r="K66" s="7">
        <f t="shared" ca="1" si="22"/>
        <v>417</v>
      </c>
      <c r="L66" s="7">
        <f t="shared" ca="1" si="22"/>
        <v>423</v>
      </c>
      <c r="M66" s="7">
        <f t="shared" ca="1" si="12"/>
        <v>1</v>
      </c>
      <c r="N66" s="65">
        <f t="shared" ca="1" si="13"/>
        <v>9.410601685069464E-3</v>
      </c>
      <c r="O66" s="7">
        <f t="shared" ca="1" si="25"/>
        <v>6</v>
      </c>
      <c r="P66" s="7">
        <f t="shared" ca="1" si="14"/>
        <v>423</v>
      </c>
      <c r="Q66" s="7">
        <f t="shared" ca="1" si="23"/>
        <v>429</v>
      </c>
      <c r="R66" s="7">
        <f t="shared" ca="1" si="24"/>
        <v>423</v>
      </c>
      <c r="S66" s="7">
        <f t="shared" ca="1" si="15"/>
        <v>0</v>
      </c>
      <c r="T66" s="7">
        <f t="shared" ca="1" si="16"/>
        <v>6</v>
      </c>
      <c r="U66" s="7">
        <f t="shared" ca="1" si="17"/>
        <v>0</v>
      </c>
      <c r="V66" s="124">
        <f t="shared" ca="1" si="26"/>
        <v>0</v>
      </c>
      <c r="W66" s="124">
        <f t="shared" ca="1" si="27"/>
        <v>1200</v>
      </c>
      <c r="Z66" s="7">
        <f t="shared" ca="1" si="18"/>
        <v>0</v>
      </c>
      <c r="AA66" s="7">
        <f t="shared" ca="1" si="19"/>
        <v>1</v>
      </c>
      <c r="AB66" s="7">
        <f t="shared" ca="1" si="20"/>
        <v>0</v>
      </c>
    </row>
    <row r="67" spans="2:28">
      <c r="B67" s="7">
        <v>53</v>
      </c>
      <c r="C67" s="65">
        <f t="shared" ca="1" si="9"/>
        <v>0.3123232197817486</v>
      </c>
      <c r="D67" s="7">
        <f t="shared" ca="1" si="1"/>
        <v>6</v>
      </c>
      <c r="E67" s="7">
        <f t="shared" ca="1" si="21"/>
        <v>429</v>
      </c>
      <c r="F67" s="65">
        <f t="shared" ca="1" si="10"/>
        <v>0.30429705562011289</v>
      </c>
      <c r="G67" s="66" t="str">
        <f t="shared" ca="1" si="2"/>
        <v>Jumbo</v>
      </c>
      <c r="H67" s="7">
        <f t="shared" ca="1" si="3"/>
        <v>1</v>
      </c>
      <c r="I67" s="65">
        <f t="shared" ca="1" si="11"/>
        <v>0.99399210652993775</v>
      </c>
      <c r="J67" s="7" t="str">
        <f t="shared" ca="1" si="4"/>
        <v>Landing</v>
      </c>
      <c r="K67" s="7">
        <f t="shared" ca="1" si="22"/>
        <v>429</v>
      </c>
      <c r="L67" s="7">
        <f t="shared" ca="1" si="22"/>
        <v>423</v>
      </c>
      <c r="M67" s="7">
        <f t="shared" ca="1" si="12"/>
        <v>1</v>
      </c>
      <c r="N67" s="65">
        <f t="shared" ca="1" si="13"/>
        <v>0.60827535334521554</v>
      </c>
      <c r="O67" s="7">
        <f t="shared" ca="1" si="25"/>
        <v>12</v>
      </c>
      <c r="P67" s="7">
        <f t="shared" ca="1" si="14"/>
        <v>429</v>
      </c>
      <c r="Q67" s="7">
        <f t="shared" ca="1" si="23"/>
        <v>441</v>
      </c>
      <c r="R67" s="7">
        <f t="shared" ca="1" si="24"/>
        <v>423</v>
      </c>
      <c r="S67" s="7">
        <f t="shared" ca="1" si="15"/>
        <v>0</v>
      </c>
      <c r="T67" s="7">
        <f t="shared" ca="1" si="16"/>
        <v>0</v>
      </c>
      <c r="U67" s="7">
        <f t="shared" ca="1" si="17"/>
        <v>0</v>
      </c>
      <c r="V67" s="124">
        <f t="shared" ca="1" si="26"/>
        <v>0</v>
      </c>
      <c r="W67" s="124">
        <f t="shared" ca="1" si="27"/>
        <v>1600</v>
      </c>
      <c r="Z67" s="7">
        <f t="shared" ca="1" si="18"/>
        <v>1</v>
      </c>
      <c r="AA67" s="7">
        <f t="shared" ca="1" si="19"/>
        <v>0</v>
      </c>
      <c r="AB67" s="7">
        <f t="shared" ca="1" si="20"/>
        <v>0</v>
      </c>
    </row>
    <row r="68" spans="2:28">
      <c r="B68" s="7">
        <v>54</v>
      </c>
      <c r="C68" s="65">
        <f t="shared" ca="1" si="9"/>
        <v>0.82746657610861496</v>
      </c>
      <c r="D68" s="7">
        <f t="shared" ca="1" si="1"/>
        <v>12</v>
      </c>
      <c r="E68" s="7">
        <f t="shared" ca="1" si="21"/>
        <v>441</v>
      </c>
      <c r="F68" s="65">
        <f t="shared" ca="1" si="10"/>
        <v>0.69972941920458331</v>
      </c>
      <c r="G68" s="66" t="str">
        <f t="shared" ca="1" si="2"/>
        <v>Medium</v>
      </c>
      <c r="H68" s="7">
        <f t="shared" ca="1" si="3"/>
        <v>2</v>
      </c>
      <c r="I68" s="65">
        <f t="shared" ca="1" si="11"/>
        <v>0.77920839862782931</v>
      </c>
      <c r="J68" s="7" t="str">
        <f t="shared" ca="1" si="4"/>
        <v>Landing</v>
      </c>
      <c r="K68" s="7">
        <f t="shared" ca="1" si="22"/>
        <v>441</v>
      </c>
      <c r="L68" s="7">
        <f t="shared" ca="1" si="22"/>
        <v>423</v>
      </c>
      <c r="M68" s="7">
        <f t="shared" ca="1" si="12"/>
        <v>2</v>
      </c>
      <c r="N68" s="65">
        <f t="shared" ca="1" si="13"/>
        <v>0.92195991344480144</v>
      </c>
      <c r="O68" s="7">
        <f t="shared" ca="1" si="25"/>
        <v>12</v>
      </c>
      <c r="P68" s="7">
        <f t="shared" ca="1" si="14"/>
        <v>441</v>
      </c>
      <c r="Q68" s="7">
        <f t="shared" ca="1" si="23"/>
        <v>441</v>
      </c>
      <c r="R68" s="7">
        <f t="shared" ca="1" si="24"/>
        <v>453</v>
      </c>
      <c r="S68" s="7">
        <f t="shared" ca="1" si="15"/>
        <v>0</v>
      </c>
      <c r="T68" s="7">
        <f t="shared" ca="1" si="16"/>
        <v>0</v>
      </c>
      <c r="U68" s="7">
        <f t="shared" ca="1" si="17"/>
        <v>18</v>
      </c>
      <c r="V68" s="124">
        <f t="shared" ca="1" si="26"/>
        <v>0</v>
      </c>
      <c r="W68" s="124">
        <f t="shared" ca="1" si="27"/>
        <v>1200</v>
      </c>
      <c r="Z68" s="7">
        <f t="shared" ca="1" si="18"/>
        <v>0</v>
      </c>
      <c r="AA68" s="7">
        <f t="shared" ca="1" si="19"/>
        <v>1</v>
      </c>
      <c r="AB68" s="7">
        <f t="shared" ca="1" si="20"/>
        <v>0</v>
      </c>
    </row>
    <row r="69" spans="2:28">
      <c r="B69" s="7">
        <v>55</v>
      </c>
      <c r="C69" s="65">
        <f t="shared" ca="1" si="9"/>
        <v>0.95443450228540416</v>
      </c>
      <c r="D69" s="7">
        <f t="shared" ca="1" si="1"/>
        <v>12</v>
      </c>
      <c r="E69" s="7">
        <f t="shared" ca="1" si="21"/>
        <v>453</v>
      </c>
      <c r="F69" s="65">
        <f t="shared" ca="1" si="10"/>
        <v>0.6511939809980114</v>
      </c>
      <c r="G69" s="66" t="str">
        <f t="shared" ca="1" si="2"/>
        <v>Medium</v>
      </c>
      <c r="H69" s="7">
        <f t="shared" ca="1" si="3"/>
        <v>2</v>
      </c>
      <c r="I69" s="65">
        <f t="shared" ca="1" si="11"/>
        <v>0.21708725063056511</v>
      </c>
      <c r="J69" s="7" t="str">
        <f t="shared" ca="1" si="4"/>
        <v>Take-Off</v>
      </c>
      <c r="K69" s="7">
        <f t="shared" ca="1" si="22"/>
        <v>441</v>
      </c>
      <c r="L69" s="7">
        <f t="shared" ca="1" si="22"/>
        <v>453</v>
      </c>
      <c r="M69" s="7">
        <f t="shared" ca="1" si="12"/>
        <v>1</v>
      </c>
      <c r="N69" s="65">
        <f t="shared" ca="1" si="13"/>
        <v>7.8617897073832821E-2</v>
      </c>
      <c r="O69" s="7">
        <f t="shared" ca="1" si="25"/>
        <v>6</v>
      </c>
      <c r="P69" s="7">
        <f t="shared" ca="1" si="14"/>
        <v>453</v>
      </c>
      <c r="Q69" s="7">
        <f t="shared" ca="1" si="23"/>
        <v>459</v>
      </c>
      <c r="R69" s="7">
        <f t="shared" ca="1" si="24"/>
        <v>453</v>
      </c>
      <c r="S69" s="7">
        <f t="shared" ca="1" si="15"/>
        <v>0</v>
      </c>
      <c r="T69" s="7">
        <f t="shared" ca="1" si="16"/>
        <v>12</v>
      </c>
      <c r="U69" s="7">
        <f t="shared" ca="1" si="17"/>
        <v>0</v>
      </c>
      <c r="V69" s="124">
        <f t="shared" ca="1" si="26"/>
        <v>0</v>
      </c>
      <c r="W69" s="124">
        <f t="shared" ca="1" si="27"/>
        <v>1200</v>
      </c>
      <c r="Z69" s="7">
        <f t="shared" ca="1" si="18"/>
        <v>0</v>
      </c>
      <c r="AA69" s="7">
        <f t="shared" ca="1" si="19"/>
        <v>1</v>
      </c>
      <c r="AB69" s="7">
        <f t="shared" ca="1" si="20"/>
        <v>0</v>
      </c>
    </row>
    <row r="70" spans="2:28">
      <c r="B70" s="7">
        <v>56</v>
      </c>
      <c r="C70" s="65">
        <f t="shared" ca="1" si="9"/>
        <v>0.63205319948149008</v>
      </c>
      <c r="D70" s="7">
        <f t="shared" ca="1" si="1"/>
        <v>9</v>
      </c>
      <c r="E70" s="7">
        <f t="shared" ca="1" si="21"/>
        <v>462</v>
      </c>
      <c r="F70" s="65">
        <f t="shared" ca="1" si="10"/>
        <v>0.9420179967186384</v>
      </c>
      <c r="G70" s="66" t="str">
        <f t="shared" ca="1" si="2"/>
        <v>Small</v>
      </c>
      <c r="H70" s="7">
        <f t="shared" ca="1" si="3"/>
        <v>3</v>
      </c>
      <c r="I70" s="65">
        <f t="shared" ca="1" si="11"/>
        <v>0.73250875042543839</v>
      </c>
      <c r="J70" s="7" t="str">
        <f t="shared" ca="1" si="4"/>
        <v>Landing</v>
      </c>
      <c r="K70" s="7">
        <f t="shared" ca="1" si="22"/>
        <v>459</v>
      </c>
      <c r="L70" s="7">
        <f t="shared" ca="1" si="22"/>
        <v>453</v>
      </c>
      <c r="M70" s="7">
        <f t="shared" ca="1" si="12"/>
        <v>2</v>
      </c>
      <c r="N70" s="65">
        <f t="shared" ca="1" si="13"/>
        <v>0.69556697754909347</v>
      </c>
      <c r="O70" s="7">
        <f t="shared" ca="1" si="25"/>
        <v>6</v>
      </c>
      <c r="P70" s="7">
        <f t="shared" ca="1" si="14"/>
        <v>462</v>
      </c>
      <c r="Q70" s="7">
        <f t="shared" ca="1" si="23"/>
        <v>459</v>
      </c>
      <c r="R70" s="7">
        <f t="shared" ca="1" si="24"/>
        <v>468</v>
      </c>
      <c r="S70" s="7">
        <f t="shared" ca="1" si="15"/>
        <v>0</v>
      </c>
      <c r="T70" s="7">
        <f t="shared" ca="1" si="16"/>
        <v>0</v>
      </c>
      <c r="U70" s="7">
        <f t="shared" ca="1" si="17"/>
        <v>9</v>
      </c>
      <c r="V70" s="124">
        <f t="shared" ca="1" si="26"/>
        <v>0</v>
      </c>
      <c r="W70" s="124">
        <f t="shared" ca="1" si="27"/>
        <v>850</v>
      </c>
      <c r="Z70" s="7">
        <f t="shared" ca="1" si="18"/>
        <v>0</v>
      </c>
      <c r="AA70" s="7">
        <f t="shared" ca="1" si="19"/>
        <v>0</v>
      </c>
      <c r="AB70" s="7">
        <f t="shared" ca="1" si="20"/>
        <v>1</v>
      </c>
    </row>
    <row r="71" spans="2:28">
      <c r="B71" s="7">
        <v>57</v>
      </c>
      <c r="C71" s="65">
        <f t="shared" ca="1" si="9"/>
        <v>0.86664538418178627</v>
      </c>
      <c r="D71" s="7">
        <f t="shared" ca="1" si="1"/>
        <v>12</v>
      </c>
      <c r="E71" s="7">
        <f t="shared" ca="1" si="21"/>
        <v>474</v>
      </c>
      <c r="F71" s="65">
        <f t="shared" ca="1" si="10"/>
        <v>0.19305071001520102</v>
      </c>
      <c r="G71" s="66" t="str">
        <f t="shared" ca="1" si="2"/>
        <v>Jumbo</v>
      </c>
      <c r="H71" s="7">
        <f t="shared" ca="1" si="3"/>
        <v>1</v>
      </c>
      <c r="I71" s="65">
        <f t="shared" ca="1" si="11"/>
        <v>0.20684863536897002</v>
      </c>
      <c r="J71" s="7" t="str">
        <f t="shared" ca="1" si="4"/>
        <v>Take-Off</v>
      </c>
      <c r="K71" s="7">
        <f t="shared" ca="1" si="22"/>
        <v>459</v>
      </c>
      <c r="L71" s="7">
        <f t="shared" ca="1" si="22"/>
        <v>468</v>
      </c>
      <c r="M71" s="7">
        <f t="shared" ca="1" si="12"/>
        <v>1</v>
      </c>
      <c r="N71" s="65">
        <f t="shared" ca="1" si="13"/>
        <v>0.72596945638249166</v>
      </c>
      <c r="O71" s="7">
        <f t="shared" ca="1" si="25"/>
        <v>12</v>
      </c>
      <c r="P71" s="7">
        <f t="shared" ca="1" si="14"/>
        <v>459</v>
      </c>
      <c r="Q71" s="7">
        <f t="shared" ca="1" si="23"/>
        <v>471</v>
      </c>
      <c r="R71" s="7">
        <f t="shared" ca="1" si="24"/>
        <v>468</v>
      </c>
      <c r="S71" s="7">
        <f t="shared" ca="1" si="15"/>
        <v>0</v>
      </c>
      <c r="T71" s="7">
        <f t="shared" ca="1" si="16"/>
        <v>15</v>
      </c>
      <c r="U71" s="7">
        <f t="shared" ca="1" si="17"/>
        <v>0</v>
      </c>
      <c r="V71" s="124">
        <f t="shared" ca="1" si="26"/>
        <v>0</v>
      </c>
      <c r="W71" s="124">
        <f t="shared" ca="1" si="27"/>
        <v>1600</v>
      </c>
      <c r="Z71" s="7">
        <f t="shared" ca="1" si="18"/>
        <v>1</v>
      </c>
      <c r="AA71" s="7">
        <f t="shared" ca="1" si="19"/>
        <v>0</v>
      </c>
      <c r="AB71" s="7">
        <f t="shared" ca="1" si="20"/>
        <v>0</v>
      </c>
    </row>
    <row r="72" spans="2:28">
      <c r="B72" s="7">
        <v>58</v>
      </c>
      <c r="C72" s="65">
        <f t="shared" ca="1" si="9"/>
        <v>0.90929431959779594</v>
      </c>
      <c r="D72" s="7">
        <f t="shared" ca="1" si="1"/>
        <v>12</v>
      </c>
      <c r="E72" s="7">
        <f t="shared" ca="1" si="21"/>
        <v>486</v>
      </c>
      <c r="F72" s="65">
        <f t="shared" ca="1" si="10"/>
        <v>0.99216470703880233</v>
      </c>
      <c r="G72" s="66" t="str">
        <f t="shared" ca="1" si="2"/>
        <v>Small</v>
      </c>
      <c r="H72" s="7">
        <f t="shared" ca="1" si="3"/>
        <v>3</v>
      </c>
      <c r="I72" s="65">
        <f t="shared" ca="1" si="11"/>
        <v>0.20618759953111299</v>
      </c>
      <c r="J72" s="7" t="str">
        <f t="shared" ca="1" si="4"/>
        <v>Take-Off</v>
      </c>
      <c r="K72" s="7">
        <f t="shared" ca="1" si="22"/>
        <v>471</v>
      </c>
      <c r="L72" s="7">
        <f t="shared" ca="1" si="22"/>
        <v>468</v>
      </c>
      <c r="M72" s="7">
        <f t="shared" ca="1" si="12"/>
        <v>2</v>
      </c>
      <c r="N72" s="65">
        <f t="shared" ca="1" si="13"/>
        <v>0.46803001804525524</v>
      </c>
      <c r="O72" s="7">
        <f t="shared" ca="1" si="25"/>
        <v>6</v>
      </c>
      <c r="P72" s="7">
        <f t="shared" ca="1" si="14"/>
        <v>486</v>
      </c>
      <c r="Q72" s="7">
        <f t="shared" ca="1" si="23"/>
        <v>471</v>
      </c>
      <c r="R72" s="7">
        <f t="shared" ca="1" si="24"/>
        <v>492</v>
      </c>
      <c r="S72" s="7">
        <f t="shared" ca="1" si="15"/>
        <v>0</v>
      </c>
      <c r="T72" s="7">
        <f t="shared" ca="1" si="16"/>
        <v>0</v>
      </c>
      <c r="U72" s="7">
        <f t="shared" ca="1" si="17"/>
        <v>18</v>
      </c>
      <c r="V72" s="124">
        <f t="shared" ca="1" si="26"/>
        <v>0</v>
      </c>
      <c r="W72" s="124">
        <f t="shared" ca="1" si="27"/>
        <v>850</v>
      </c>
      <c r="Z72" s="7">
        <f t="shared" ca="1" si="18"/>
        <v>0</v>
      </c>
      <c r="AA72" s="7">
        <f t="shared" ca="1" si="19"/>
        <v>0</v>
      </c>
      <c r="AB72" s="7">
        <f t="shared" ca="1" si="20"/>
        <v>1</v>
      </c>
    </row>
    <row r="73" spans="2:28">
      <c r="B73" s="7">
        <v>59</v>
      </c>
      <c r="C73" s="65">
        <f t="shared" ca="1" si="9"/>
        <v>6.7714713992165998E-2</v>
      </c>
      <c r="D73" s="7">
        <f t="shared" ca="1" si="1"/>
        <v>0</v>
      </c>
      <c r="E73" s="7">
        <f t="shared" ca="1" si="21"/>
        <v>486</v>
      </c>
      <c r="F73" s="65">
        <f t="shared" ca="1" si="10"/>
        <v>0.76783715138054198</v>
      </c>
      <c r="G73" s="66" t="str">
        <f t="shared" ca="1" si="2"/>
        <v>Medium</v>
      </c>
      <c r="H73" s="7">
        <f t="shared" ca="1" si="3"/>
        <v>2</v>
      </c>
      <c r="I73" s="65">
        <f t="shared" ca="1" si="11"/>
        <v>0.82492331073400116</v>
      </c>
      <c r="J73" s="7" t="str">
        <f t="shared" ca="1" si="4"/>
        <v>Landing</v>
      </c>
      <c r="K73" s="7">
        <f t="shared" ca="1" si="22"/>
        <v>471</v>
      </c>
      <c r="L73" s="7">
        <f t="shared" ca="1" si="22"/>
        <v>492</v>
      </c>
      <c r="M73" s="7">
        <f t="shared" ca="1" si="12"/>
        <v>1</v>
      </c>
      <c r="N73" s="65">
        <f t="shared" ca="1" si="13"/>
        <v>0.27820229592278123</v>
      </c>
      <c r="O73" s="7">
        <f t="shared" ca="1" si="25"/>
        <v>6</v>
      </c>
      <c r="P73" s="7">
        <f t="shared" ca="1" si="14"/>
        <v>486</v>
      </c>
      <c r="Q73" s="7">
        <f t="shared" ca="1" si="23"/>
        <v>492</v>
      </c>
      <c r="R73" s="7">
        <f t="shared" ca="1" si="24"/>
        <v>492</v>
      </c>
      <c r="S73" s="7">
        <f t="shared" ca="1" si="15"/>
        <v>0</v>
      </c>
      <c r="T73" s="7">
        <f t="shared" ca="1" si="16"/>
        <v>15</v>
      </c>
      <c r="U73" s="7">
        <f t="shared" ca="1" si="17"/>
        <v>0</v>
      </c>
      <c r="V73" s="124">
        <f t="shared" ca="1" si="26"/>
        <v>0</v>
      </c>
      <c r="W73" s="124">
        <f t="shared" ca="1" si="27"/>
        <v>1200</v>
      </c>
      <c r="Z73" s="7">
        <f t="shared" ca="1" si="18"/>
        <v>0</v>
      </c>
      <c r="AA73" s="7">
        <f t="shared" ca="1" si="19"/>
        <v>1</v>
      </c>
      <c r="AB73" s="7">
        <f t="shared" ca="1" si="20"/>
        <v>0</v>
      </c>
    </row>
    <row r="74" spans="2:28">
      <c r="B74" s="7">
        <v>60</v>
      </c>
      <c r="C74" s="65">
        <f t="shared" ca="1" si="9"/>
        <v>0.36812075363200092</v>
      </c>
      <c r="D74" s="7">
        <f t="shared" ca="1" si="1"/>
        <v>6</v>
      </c>
      <c r="E74" s="7">
        <f t="shared" ca="1" si="21"/>
        <v>492</v>
      </c>
      <c r="F74" s="65">
        <f t="shared" ca="1" si="10"/>
        <v>0.18282729636370598</v>
      </c>
      <c r="G74" s="66" t="str">
        <f t="shared" ca="1" si="2"/>
        <v>Jumbo</v>
      </c>
      <c r="H74" s="7">
        <f t="shared" ca="1" si="3"/>
        <v>1</v>
      </c>
      <c r="I74" s="65">
        <f t="shared" ca="1" si="11"/>
        <v>0.94290240422780813</v>
      </c>
      <c r="J74" s="7" t="str">
        <f t="shared" ca="1" si="4"/>
        <v>Landing</v>
      </c>
      <c r="K74" s="7">
        <f t="shared" ca="1" si="22"/>
        <v>492</v>
      </c>
      <c r="L74" s="7">
        <f t="shared" ca="1" si="22"/>
        <v>492</v>
      </c>
      <c r="M74" s="7">
        <f t="shared" ca="1" si="12"/>
        <v>1</v>
      </c>
      <c r="N74" s="65">
        <f t="shared" ca="1" si="13"/>
        <v>0.14620187781702709</v>
      </c>
      <c r="O74" s="7">
        <f t="shared" ca="1" si="25"/>
        <v>9</v>
      </c>
      <c r="P74" s="7">
        <f t="shared" ca="1" si="14"/>
        <v>492</v>
      </c>
      <c r="Q74" s="7">
        <f t="shared" ca="1" si="23"/>
        <v>501</v>
      </c>
      <c r="R74" s="7">
        <f t="shared" ca="1" si="24"/>
        <v>492</v>
      </c>
      <c r="S74" s="7">
        <f t="shared" ca="1" si="15"/>
        <v>0</v>
      </c>
      <c r="T74" s="7">
        <f t="shared" ca="1" si="16"/>
        <v>0</v>
      </c>
      <c r="U74" s="7">
        <f t="shared" ca="1" si="17"/>
        <v>0</v>
      </c>
      <c r="V74" s="124">
        <f t="shared" ca="1" si="26"/>
        <v>0</v>
      </c>
      <c r="W74" s="124">
        <f t="shared" ca="1" si="27"/>
        <v>1600</v>
      </c>
      <c r="Z74" s="7">
        <f t="shared" ca="1" si="18"/>
        <v>1</v>
      </c>
      <c r="AA74" s="7">
        <f t="shared" ca="1" si="19"/>
        <v>0</v>
      </c>
      <c r="AB74" s="7">
        <f t="shared" ca="1" si="20"/>
        <v>0</v>
      </c>
    </row>
    <row r="75" spans="2:28">
      <c r="B75" s="7">
        <v>61</v>
      </c>
      <c r="C75" s="65">
        <f t="shared" ca="1" si="9"/>
        <v>0.32617916722756846</v>
      </c>
      <c r="D75" s="7">
        <f t="shared" ca="1" si="1"/>
        <v>6</v>
      </c>
      <c r="E75" s="7">
        <f t="shared" ca="1" si="21"/>
        <v>498</v>
      </c>
      <c r="F75" s="65">
        <f t="shared" ca="1" si="10"/>
        <v>0.29110629473738081</v>
      </c>
      <c r="G75" s="66" t="str">
        <f t="shared" ca="1" si="2"/>
        <v>Jumbo</v>
      </c>
      <c r="H75" s="7">
        <f t="shared" ca="1" si="3"/>
        <v>1</v>
      </c>
      <c r="I75" s="65">
        <f t="shared" ca="1" si="11"/>
        <v>0.56143441955202855</v>
      </c>
      <c r="J75" s="7" t="str">
        <f t="shared" ca="1" si="4"/>
        <v>Landing</v>
      </c>
      <c r="K75" s="7">
        <f t="shared" ca="1" si="22"/>
        <v>501</v>
      </c>
      <c r="L75" s="7">
        <f t="shared" ca="1" si="22"/>
        <v>492</v>
      </c>
      <c r="M75" s="7">
        <f t="shared" ca="1" si="12"/>
        <v>1</v>
      </c>
      <c r="N75" s="65">
        <f t="shared" ca="1" si="13"/>
        <v>0.6080817132483145</v>
      </c>
      <c r="O75" s="7">
        <f t="shared" ca="1" si="25"/>
        <v>12</v>
      </c>
      <c r="P75" s="7">
        <f t="shared" ca="1" si="14"/>
        <v>501</v>
      </c>
      <c r="Q75" s="7">
        <f t="shared" ca="1" si="23"/>
        <v>513</v>
      </c>
      <c r="R75" s="7">
        <f t="shared" ca="1" si="24"/>
        <v>492</v>
      </c>
      <c r="S75" s="7">
        <f t="shared" ca="1" si="15"/>
        <v>3</v>
      </c>
      <c r="T75" s="7">
        <f t="shared" ca="1" si="16"/>
        <v>0</v>
      </c>
      <c r="U75" s="7">
        <f t="shared" ca="1" si="17"/>
        <v>0</v>
      </c>
      <c r="V75" s="124">
        <f t="shared" ca="1" si="26"/>
        <v>267.71400000000006</v>
      </c>
      <c r="W75" s="124">
        <f t="shared" ca="1" si="27"/>
        <v>1600</v>
      </c>
      <c r="Z75" s="7">
        <f t="shared" ca="1" si="18"/>
        <v>1</v>
      </c>
      <c r="AA75" s="7">
        <f t="shared" ca="1" si="19"/>
        <v>0</v>
      </c>
      <c r="AB75" s="7">
        <f t="shared" ca="1" si="20"/>
        <v>0</v>
      </c>
    </row>
    <row r="76" spans="2:28">
      <c r="B76" s="7">
        <v>62</v>
      </c>
      <c r="C76" s="65">
        <f t="shared" ca="1" si="9"/>
        <v>0.69757427126951776</v>
      </c>
      <c r="D76" s="7">
        <f t="shared" ca="1" si="1"/>
        <v>9</v>
      </c>
      <c r="E76" s="7">
        <f t="shared" ca="1" si="21"/>
        <v>507</v>
      </c>
      <c r="F76" s="65">
        <f t="shared" ca="1" si="10"/>
        <v>0.67054415841850867</v>
      </c>
      <c r="G76" s="66" t="str">
        <f t="shared" ca="1" si="2"/>
        <v>Medium</v>
      </c>
      <c r="H76" s="7">
        <f t="shared" ca="1" si="3"/>
        <v>2</v>
      </c>
      <c r="I76" s="65">
        <f t="shared" ca="1" si="11"/>
        <v>0.32981525891344188</v>
      </c>
      <c r="J76" s="7" t="str">
        <f t="shared" ca="1" si="4"/>
        <v>Take-Off</v>
      </c>
      <c r="K76" s="7">
        <f t="shared" ca="1" si="22"/>
        <v>513</v>
      </c>
      <c r="L76" s="7">
        <f t="shared" ca="1" si="22"/>
        <v>492</v>
      </c>
      <c r="M76" s="7">
        <f t="shared" ca="1" si="12"/>
        <v>2</v>
      </c>
      <c r="N76" s="65">
        <f t="shared" ca="1" si="13"/>
        <v>0.97354654519643646</v>
      </c>
      <c r="O76" s="7">
        <f t="shared" ca="1" si="25"/>
        <v>12</v>
      </c>
      <c r="P76" s="7">
        <f t="shared" ca="1" si="14"/>
        <v>507</v>
      </c>
      <c r="Q76" s="7">
        <f t="shared" ca="1" si="23"/>
        <v>513</v>
      </c>
      <c r="R76" s="7">
        <f t="shared" ca="1" si="24"/>
        <v>519</v>
      </c>
      <c r="S76" s="7">
        <f t="shared" ca="1" si="15"/>
        <v>0</v>
      </c>
      <c r="T76" s="7">
        <f t="shared" ca="1" si="16"/>
        <v>0</v>
      </c>
      <c r="U76" s="7">
        <f t="shared" ca="1" si="17"/>
        <v>15</v>
      </c>
      <c r="V76" s="124">
        <f t="shared" ca="1" si="26"/>
        <v>0</v>
      </c>
      <c r="W76" s="124">
        <f t="shared" ca="1" si="27"/>
        <v>1200</v>
      </c>
      <c r="Z76" s="7">
        <f t="shared" ca="1" si="18"/>
        <v>0</v>
      </c>
      <c r="AA76" s="7">
        <f t="shared" ca="1" si="19"/>
        <v>1</v>
      </c>
      <c r="AB76" s="7">
        <f t="shared" ca="1" si="20"/>
        <v>0</v>
      </c>
    </row>
    <row r="77" spans="2:28">
      <c r="B77" s="7">
        <v>63</v>
      </c>
      <c r="C77" s="65">
        <f t="shared" ca="1" si="9"/>
        <v>0.79246979295929376</v>
      </c>
      <c r="D77" s="7">
        <f t="shared" ca="1" si="1"/>
        <v>12</v>
      </c>
      <c r="E77" s="7">
        <f t="shared" ca="1" si="21"/>
        <v>519</v>
      </c>
      <c r="F77" s="65">
        <f t="shared" ca="1" si="10"/>
        <v>0.51191935948349099</v>
      </c>
      <c r="G77" s="66" t="str">
        <f t="shared" ca="1" si="2"/>
        <v>Medium</v>
      </c>
      <c r="H77" s="7">
        <f t="shared" ca="1" si="3"/>
        <v>2</v>
      </c>
      <c r="I77" s="65">
        <f t="shared" ca="1" si="11"/>
        <v>0.72739202223774269</v>
      </c>
      <c r="J77" s="7" t="str">
        <f t="shared" ca="1" si="4"/>
        <v>Landing</v>
      </c>
      <c r="K77" s="7">
        <f t="shared" ca="1" si="22"/>
        <v>513</v>
      </c>
      <c r="L77" s="7">
        <f t="shared" ca="1" si="22"/>
        <v>519</v>
      </c>
      <c r="M77" s="7">
        <f t="shared" ca="1" si="12"/>
        <v>1</v>
      </c>
      <c r="N77" s="65">
        <f t="shared" ca="1" si="13"/>
        <v>0.83320134112044586</v>
      </c>
      <c r="O77" s="7">
        <f t="shared" ca="1" si="25"/>
        <v>9</v>
      </c>
      <c r="P77" s="7">
        <f t="shared" ca="1" si="14"/>
        <v>519</v>
      </c>
      <c r="Q77" s="7">
        <f t="shared" ca="1" si="23"/>
        <v>528</v>
      </c>
      <c r="R77" s="7">
        <f t="shared" ca="1" si="24"/>
        <v>519</v>
      </c>
      <c r="S77" s="7">
        <f t="shared" ca="1" si="15"/>
        <v>0</v>
      </c>
      <c r="T77" s="7">
        <f t="shared" ca="1" si="16"/>
        <v>6</v>
      </c>
      <c r="U77" s="7">
        <f t="shared" ca="1" si="17"/>
        <v>0</v>
      </c>
      <c r="V77" s="124">
        <f t="shared" ca="1" si="26"/>
        <v>0</v>
      </c>
      <c r="W77" s="124">
        <f t="shared" ca="1" si="27"/>
        <v>1200</v>
      </c>
      <c r="Z77" s="7">
        <f t="shared" ca="1" si="18"/>
        <v>0</v>
      </c>
      <c r="AA77" s="7">
        <f t="shared" ca="1" si="19"/>
        <v>1</v>
      </c>
      <c r="AB77" s="7">
        <f t="shared" ca="1" si="20"/>
        <v>0</v>
      </c>
    </row>
    <row r="78" spans="2:28">
      <c r="B78" s="7">
        <v>64</v>
      </c>
      <c r="C78" s="65">
        <f t="shared" ca="1" si="9"/>
        <v>0.61422008108046433</v>
      </c>
      <c r="D78" s="7">
        <f t="shared" ca="1" si="1"/>
        <v>9</v>
      </c>
      <c r="E78" s="7">
        <f t="shared" ca="1" si="21"/>
        <v>528</v>
      </c>
      <c r="F78" s="65">
        <f t="shared" ca="1" si="10"/>
        <v>0.51889088318524912</v>
      </c>
      <c r="G78" s="66" t="str">
        <f t="shared" ca="1" si="2"/>
        <v>Medium</v>
      </c>
      <c r="H78" s="7">
        <f t="shared" ca="1" si="3"/>
        <v>2</v>
      </c>
      <c r="I78" s="65">
        <f t="shared" ca="1" si="11"/>
        <v>0.58794561459769246</v>
      </c>
      <c r="J78" s="7" t="str">
        <f t="shared" ca="1" si="4"/>
        <v>Landing</v>
      </c>
      <c r="K78" s="7">
        <f t="shared" ca="1" si="22"/>
        <v>528</v>
      </c>
      <c r="L78" s="7">
        <f t="shared" ca="1" si="22"/>
        <v>519</v>
      </c>
      <c r="M78" s="7">
        <f t="shared" ca="1" si="12"/>
        <v>2</v>
      </c>
      <c r="N78" s="65">
        <f t="shared" ca="1" si="13"/>
        <v>0.80295914153599024</v>
      </c>
      <c r="O78" s="7">
        <f t="shared" ca="1" si="25"/>
        <v>9</v>
      </c>
      <c r="P78" s="7">
        <f t="shared" ca="1" si="14"/>
        <v>528</v>
      </c>
      <c r="Q78" s="7">
        <f t="shared" ca="1" si="23"/>
        <v>528</v>
      </c>
      <c r="R78" s="7">
        <f t="shared" ca="1" si="24"/>
        <v>537</v>
      </c>
      <c r="S78" s="7">
        <f t="shared" ca="1" si="15"/>
        <v>0</v>
      </c>
      <c r="T78" s="7">
        <f t="shared" ca="1" si="16"/>
        <v>0</v>
      </c>
      <c r="U78" s="7">
        <f t="shared" ca="1" si="17"/>
        <v>9</v>
      </c>
      <c r="V78" s="124">
        <f t="shared" ca="1" si="26"/>
        <v>0</v>
      </c>
      <c r="W78" s="124">
        <f t="shared" ca="1" si="27"/>
        <v>1200</v>
      </c>
      <c r="Z78" s="7">
        <f t="shared" ca="1" si="18"/>
        <v>0</v>
      </c>
      <c r="AA78" s="7">
        <f t="shared" ca="1" si="19"/>
        <v>1</v>
      </c>
      <c r="AB78" s="7">
        <f t="shared" ca="1" si="20"/>
        <v>0</v>
      </c>
    </row>
    <row r="79" spans="2:28">
      <c r="B79" s="7">
        <v>65</v>
      </c>
      <c r="C79" s="65">
        <f t="shared" ca="1" si="9"/>
        <v>7.2075180062956101E-2</v>
      </c>
      <c r="D79" s="7">
        <f t="shared" ref="D79:D142" ca="1" si="28">VLOOKUP(C79,arrival_gap,3,TRUE)</f>
        <v>0</v>
      </c>
      <c r="E79" s="7">
        <f t="shared" ca="1" si="21"/>
        <v>528</v>
      </c>
      <c r="F79" s="65">
        <f t="shared" ca="1" si="10"/>
        <v>0.60487835632972409</v>
      </c>
      <c r="G79" s="66" t="str">
        <f t="shared" ref="G79:G142" ca="1" si="29">VLOOKUP(F79,jet_type,3,TRUE)</f>
        <v>Medium</v>
      </c>
      <c r="H79" s="7">
        <f t="shared" ref="H79:H142" ca="1" si="30">VLOOKUP(G79,jet_indicator,2,)</f>
        <v>2</v>
      </c>
      <c r="I79" s="65">
        <f t="shared" ca="1" si="11"/>
        <v>8.6559041820783E-2</v>
      </c>
      <c r="J79" s="7" t="str">
        <f t="shared" ref="J79:J142" ca="1" si="31">VLOOKUP(I79,action_type,3,TRUE)</f>
        <v>Take-Off</v>
      </c>
      <c r="K79" s="7">
        <f t="shared" ca="1" si="22"/>
        <v>528</v>
      </c>
      <c r="L79" s="7">
        <f t="shared" ca="1" si="22"/>
        <v>537</v>
      </c>
      <c r="M79" s="7">
        <f t="shared" ca="1" si="12"/>
        <v>1</v>
      </c>
      <c r="N79" s="65">
        <f t="shared" ca="1" si="13"/>
        <v>0.44067662226497673</v>
      </c>
      <c r="O79" s="7">
        <f t="shared" ref="O79:O110" ca="1" si="32">IF(H79=1, VLOOKUP(N79, jumbo_comp,3,TRUE), IF(H79=2, VLOOKUP(N79, mid_comp,3,TRUE), IF(H79=3, VLOOKUP(N79, small_comp, 3, TRUE))))</f>
        <v>9</v>
      </c>
      <c r="P79" s="7">
        <f t="shared" ca="1" si="14"/>
        <v>528</v>
      </c>
      <c r="Q79" s="7">
        <f t="shared" ca="1" si="23"/>
        <v>537</v>
      </c>
      <c r="R79" s="7">
        <f t="shared" ca="1" si="24"/>
        <v>537</v>
      </c>
      <c r="S79" s="7">
        <f t="shared" ca="1" si="15"/>
        <v>0</v>
      </c>
      <c r="T79" s="7">
        <f t="shared" ca="1" si="16"/>
        <v>0</v>
      </c>
      <c r="U79" s="7">
        <f t="shared" ca="1" si="17"/>
        <v>0</v>
      </c>
      <c r="V79" s="124">
        <f t="shared" ref="V79:V110" ca="1" si="33">S79*VLOOKUP(G79,fuel_cost,IF(J79="Landing",3,2),FALSE)</f>
        <v>0</v>
      </c>
      <c r="W79" s="124">
        <f t="shared" ref="W79:W110" ca="1" si="34">VLOOKUP(G79,service_fee,IF(J79="Landing",3,2),FALSE)</f>
        <v>1200</v>
      </c>
      <c r="Z79" s="7">
        <f t="shared" ca="1" si="18"/>
        <v>0</v>
      </c>
      <c r="AA79" s="7">
        <f t="shared" ca="1" si="19"/>
        <v>1</v>
      </c>
      <c r="AB79" s="7">
        <f t="shared" ca="1" si="20"/>
        <v>0</v>
      </c>
    </row>
    <row r="80" spans="2:28">
      <c r="B80" s="7">
        <v>66</v>
      </c>
      <c r="C80" s="65">
        <f t="shared" ref="C80:C143" ca="1" si="35">RAND()</f>
        <v>0.32445626674647643</v>
      </c>
      <c r="D80" s="7">
        <f t="shared" ca="1" si="28"/>
        <v>6</v>
      </c>
      <c r="E80" s="7">
        <f t="shared" ca="1" si="21"/>
        <v>534</v>
      </c>
      <c r="F80" s="65">
        <f t="shared" ref="F80:F143" ca="1" si="36">RAND()</f>
        <v>0.14032777493778203</v>
      </c>
      <c r="G80" s="66" t="str">
        <f t="shared" ca="1" si="29"/>
        <v>Jumbo</v>
      </c>
      <c r="H80" s="7">
        <f t="shared" ca="1" si="30"/>
        <v>1</v>
      </c>
      <c r="I80" s="65">
        <f t="shared" ref="I80:I143" ca="1" si="37">RAND()</f>
        <v>2.9238682231805591E-2</v>
      </c>
      <c r="J80" s="7" t="str">
        <f t="shared" ca="1" si="31"/>
        <v>Take-Off</v>
      </c>
      <c r="K80" s="7">
        <f t="shared" ca="1" si="22"/>
        <v>537</v>
      </c>
      <c r="L80" s="7">
        <f t="shared" ca="1" si="22"/>
        <v>537</v>
      </c>
      <c r="M80" s="7">
        <f t="shared" ref="M80:M143" ca="1" si="38">IF(H80&lt;&gt;1,IF(K80&lt;=L80,1,2),1)</f>
        <v>1</v>
      </c>
      <c r="N80" s="65">
        <f t="shared" ref="N80:N143" ca="1" si="39">RAND()</f>
        <v>0.77795000389983349</v>
      </c>
      <c r="O80" s="7">
        <f t="shared" ca="1" si="32"/>
        <v>12</v>
      </c>
      <c r="P80" s="7">
        <f t="shared" ref="P80:P143" ca="1" si="40">IF(H80&lt;&gt;1,IF(E80&gt;MIN(K80:L80),E80,MIN(Q79:R79)),Q79)</f>
        <v>537</v>
      </c>
      <c r="Q80" s="7">
        <f t="shared" ca="1" si="23"/>
        <v>549</v>
      </c>
      <c r="R80" s="7">
        <f t="shared" ca="1" si="24"/>
        <v>537</v>
      </c>
      <c r="S80" s="7">
        <f t="shared" ca="1" si="15"/>
        <v>3</v>
      </c>
      <c r="T80" s="7">
        <f t="shared" ca="1" si="16"/>
        <v>0</v>
      </c>
      <c r="U80" s="7">
        <f t="shared" ca="1" si="17"/>
        <v>0</v>
      </c>
      <c r="V80" s="124">
        <f t="shared" ca="1" si="33"/>
        <v>65.441200000000009</v>
      </c>
      <c r="W80" s="124">
        <f t="shared" ca="1" si="34"/>
        <v>1600</v>
      </c>
      <c r="Z80" s="7">
        <f t="shared" ca="1" si="18"/>
        <v>1</v>
      </c>
      <c r="AA80" s="7">
        <f t="shared" ca="1" si="19"/>
        <v>0</v>
      </c>
      <c r="AB80" s="7">
        <f t="shared" ca="1" si="20"/>
        <v>0</v>
      </c>
    </row>
    <row r="81" spans="2:28">
      <c r="B81" s="7">
        <v>67</v>
      </c>
      <c r="C81" s="65">
        <f t="shared" ca="1" si="35"/>
        <v>7.8701755336693102E-2</v>
      </c>
      <c r="D81" s="7">
        <f t="shared" ca="1" si="28"/>
        <v>0</v>
      </c>
      <c r="E81" s="7">
        <f t="shared" ca="1" si="21"/>
        <v>534</v>
      </c>
      <c r="F81" s="65">
        <f t="shared" ca="1" si="36"/>
        <v>0.47446565587383893</v>
      </c>
      <c r="G81" s="66" t="str">
        <f t="shared" ca="1" si="29"/>
        <v>Medium</v>
      </c>
      <c r="H81" s="7">
        <f t="shared" ca="1" si="30"/>
        <v>2</v>
      </c>
      <c r="I81" s="65">
        <f t="shared" ca="1" si="37"/>
        <v>0.30563280261399184</v>
      </c>
      <c r="J81" s="7" t="str">
        <f t="shared" ca="1" si="31"/>
        <v>Take-Off</v>
      </c>
      <c r="K81" s="7">
        <f t="shared" ca="1" si="22"/>
        <v>549</v>
      </c>
      <c r="L81" s="7">
        <f t="shared" ca="1" si="22"/>
        <v>537</v>
      </c>
      <c r="M81" s="7">
        <f t="shared" ca="1" si="38"/>
        <v>2</v>
      </c>
      <c r="N81" s="65">
        <f t="shared" ca="1" si="39"/>
        <v>0.53341014166402356</v>
      </c>
      <c r="O81" s="7">
        <f t="shared" ca="1" si="32"/>
        <v>9</v>
      </c>
      <c r="P81" s="7">
        <f t="shared" ca="1" si="40"/>
        <v>537</v>
      </c>
      <c r="Q81" s="7">
        <f t="shared" ca="1" si="23"/>
        <v>549</v>
      </c>
      <c r="R81" s="7">
        <f t="shared" ca="1" si="24"/>
        <v>546</v>
      </c>
      <c r="S81" s="7">
        <f t="shared" ref="S81:S144" ca="1" si="41">IF(P81&gt;E81,P81-E81,0)</f>
        <v>3</v>
      </c>
      <c r="T81" s="7">
        <f t="shared" ref="T81:T144" ca="1" si="42">IF(M81=1,IF(Q80&lt;E81,E81-Q80,0),0)</f>
        <v>0</v>
      </c>
      <c r="U81" s="7">
        <f t="shared" ref="U81:U144" ca="1" si="43">IF(M81=2,IF(R80&lt;E81,E81-R80,0),0)</f>
        <v>0</v>
      </c>
      <c r="V81" s="124">
        <f t="shared" ca="1" si="33"/>
        <v>23.796800000000005</v>
      </c>
      <c r="W81" s="124">
        <f t="shared" ca="1" si="34"/>
        <v>1200</v>
      </c>
      <c r="Z81" s="7">
        <f t="shared" ref="Z81:Z144" ca="1" si="44">IF(H81=1,1,0)</f>
        <v>0</v>
      </c>
      <c r="AA81" s="7">
        <f t="shared" ref="AA81:AA144" ca="1" si="45">IF(H81=2,1,0)</f>
        <v>1</v>
      </c>
      <c r="AB81" s="7">
        <f t="shared" ref="AB81:AB144" ca="1" si="46">IF(H81=3,1,0)</f>
        <v>0</v>
      </c>
    </row>
    <row r="82" spans="2:28">
      <c r="B82" s="7">
        <v>68</v>
      </c>
      <c r="C82" s="65">
        <f t="shared" ca="1" si="35"/>
        <v>0.57770552817703336</v>
      </c>
      <c r="D82" s="7">
        <f t="shared" ca="1" si="28"/>
        <v>9</v>
      </c>
      <c r="E82" s="7">
        <f t="shared" ref="E82:E145" ca="1" si="47">E81+D82</f>
        <v>543</v>
      </c>
      <c r="F82" s="65">
        <f t="shared" ca="1" si="36"/>
        <v>0.26873314518534397</v>
      </c>
      <c r="G82" s="66" t="str">
        <f t="shared" ca="1" si="29"/>
        <v>Jumbo</v>
      </c>
      <c r="H82" s="7">
        <f t="shared" ca="1" si="30"/>
        <v>1</v>
      </c>
      <c r="I82" s="65">
        <f t="shared" ca="1" si="37"/>
        <v>5.9730907358313434E-2</v>
      </c>
      <c r="J82" s="7" t="str">
        <f t="shared" ca="1" si="31"/>
        <v>Take-Off</v>
      </c>
      <c r="K82" s="7">
        <f t="shared" ref="K82:L145" ca="1" si="48">Q81</f>
        <v>549</v>
      </c>
      <c r="L82" s="7">
        <f t="shared" ca="1" si="48"/>
        <v>546</v>
      </c>
      <c r="M82" s="7">
        <f t="shared" ca="1" si="38"/>
        <v>1</v>
      </c>
      <c r="N82" s="65">
        <f t="shared" ca="1" si="39"/>
        <v>0.32498856975032753</v>
      </c>
      <c r="O82" s="7">
        <f t="shared" ca="1" si="32"/>
        <v>9</v>
      </c>
      <c r="P82" s="7">
        <f t="shared" ca="1" si="40"/>
        <v>549</v>
      </c>
      <c r="Q82" s="7">
        <f t="shared" ref="Q82:Q145" ca="1" si="49">IF(M82=1,P82+O82,Q81)</f>
        <v>558</v>
      </c>
      <c r="R82" s="7">
        <f t="shared" ref="R82:R145" ca="1" si="50">IF(M82=2,P82+O82,R81)</f>
        <v>546</v>
      </c>
      <c r="S82" s="7">
        <f t="shared" ca="1" si="41"/>
        <v>6</v>
      </c>
      <c r="T82" s="7">
        <f t="shared" ca="1" si="42"/>
        <v>0</v>
      </c>
      <c r="U82" s="7">
        <f t="shared" ca="1" si="43"/>
        <v>0</v>
      </c>
      <c r="V82" s="124">
        <f t="shared" ca="1" si="33"/>
        <v>130.88240000000002</v>
      </c>
      <c r="W82" s="124">
        <f t="shared" ca="1" si="34"/>
        <v>1600</v>
      </c>
      <c r="Z82" s="7">
        <f t="shared" ca="1" si="44"/>
        <v>1</v>
      </c>
      <c r="AA82" s="7">
        <f t="shared" ca="1" si="45"/>
        <v>0</v>
      </c>
      <c r="AB82" s="7">
        <f t="shared" ca="1" si="46"/>
        <v>0</v>
      </c>
    </row>
    <row r="83" spans="2:28">
      <c r="B83" s="7">
        <v>69</v>
      </c>
      <c r="C83" s="65">
        <f t="shared" ca="1" si="35"/>
        <v>0.79980745414945709</v>
      </c>
      <c r="D83" s="7">
        <f t="shared" ca="1" si="28"/>
        <v>12</v>
      </c>
      <c r="E83" s="7">
        <f t="shared" ca="1" si="47"/>
        <v>555</v>
      </c>
      <c r="F83" s="65">
        <f t="shared" ca="1" si="36"/>
        <v>0.78352414853500096</v>
      </c>
      <c r="G83" s="66" t="str">
        <f t="shared" ca="1" si="29"/>
        <v>Medium</v>
      </c>
      <c r="H83" s="7">
        <f t="shared" ca="1" si="30"/>
        <v>2</v>
      </c>
      <c r="I83" s="65">
        <f t="shared" ca="1" si="37"/>
        <v>0.568994941106445</v>
      </c>
      <c r="J83" s="7" t="str">
        <f t="shared" ca="1" si="31"/>
        <v>Landing</v>
      </c>
      <c r="K83" s="7">
        <f t="shared" ca="1" si="48"/>
        <v>558</v>
      </c>
      <c r="L83" s="7">
        <f t="shared" ca="1" si="48"/>
        <v>546</v>
      </c>
      <c r="M83" s="7">
        <f t="shared" ca="1" si="38"/>
        <v>2</v>
      </c>
      <c r="N83" s="65">
        <f t="shared" ca="1" si="39"/>
        <v>0.38994904106598949</v>
      </c>
      <c r="O83" s="7">
        <f t="shared" ca="1" si="32"/>
        <v>9</v>
      </c>
      <c r="P83" s="7">
        <f t="shared" ca="1" si="40"/>
        <v>555</v>
      </c>
      <c r="Q83" s="7">
        <f t="shared" ca="1" si="49"/>
        <v>558</v>
      </c>
      <c r="R83" s="7">
        <f t="shared" ca="1" si="50"/>
        <v>564</v>
      </c>
      <c r="S83" s="7">
        <f t="shared" ca="1" si="41"/>
        <v>0</v>
      </c>
      <c r="T83" s="7">
        <f t="shared" ca="1" si="42"/>
        <v>0</v>
      </c>
      <c r="U83" s="7">
        <f t="shared" ca="1" si="43"/>
        <v>9</v>
      </c>
      <c r="V83" s="124">
        <f t="shared" ca="1" si="33"/>
        <v>0</v>
      </c>
      <c r="W83" s="124">
        <f t="shared" ca="1" si="34"/>
        <v>1200</v>
      </c>
      <c r="Z83" s="7">
        <f t="shared" ca="1" si="44"/>
        <v>0</v>
      </c>
      <c r="AA83" s="7">
        <f t="shared" ca="1" si="45"/>
        <v>1</v>
      </c>
      <c r="AB83" s="7">
        <f t="shared" ca="1" si="46"/>
        <v>0</v>
      </c>
    </row>
    <row r="84" spans="2:28">
      <c r="B84" s="7">
        <v>70</v>
      </c>
      <c r="C84" s="65">
        <f t="shared" ca="1" si="35"/>
        <v>0.85105506564042521</v>
      </c>
      <c r="D84" s="7">
        <f t="shared" ca="1" si="28"/>
        <v>12</v>
      </c>
      <c r="E84" s="7">
        <f t="shared" ca="1" si="47"/>
        <v>567</v>
      </c>
      <c r="F84" s="65">
        <f t="shared" ca="1" si="36"/>
        <v>0.73854837755973213</v>
      </c>
      <c r="G84" s="66" t="str">
        <f t="shared" ca="1" si="29"/>
        <v>Medium</v>
      </c>
      <c r="H84" s="7">
        <f t="shared" ca="1" si="30"/>
        <v>2</v>
      </c>
      <c r="I84" s="65">
        <f t="shared" ca="1" si="37"/>
        <v>0.70993542228292172</v>
      </c>
      <c r="J84" s="7" t="str">
        <f t="shared" ca="1" si="31"/>
        <v>Landing</v>
      </c>
      <c r="K84" s="7">
        <f t="shared" ca="1" si="48"/>
        <v>558</v>
      </c>
      <c r="L84" s="7">
        <f t="shared" ca="1" si="48"/>
        <v>564</v>
      </c>
      <c r="M84" s="7">
        <f t="shared" ca="1" si="38"/>
        <v>1</v>
      </c>
      <c r="N84" s="65">
        <f t="shared" ca="1" si="39"/>
        <v>0.93032234566108385</v>
      </c>
      <c r="O84" s="7">
        <f t="shared" ca="1" si="32"/>
        <v>12</v>
      </c>
      <c r="P84" s="7">
        <f t="shared" ca="1" si="40"/>
        <v>567</v>
      </c>
      <c r="Q84" s="7">
        <f t="shared" ca="1" si="49"/>
        <v>579</v>
      </c>
      <c r="R84" s="7">
        <f t="shared" ca="1" si="50"/>
        <v>564</v>
      </c>
      <c r="S84" s="7">
        <f t="shared" ca="1" si="41"/>
        <v>0</v>
      </c>
      <c r="T84" s="7">
        <f t="shared" ca="1" si="42"/>
        <v>9</v>
      </c>
      <c r="U84" s="7">
        <f t="shared" ca="1" si="43"/>
        <v>0</v>
      </c>
      <c r="V84" s="124">
        <f t="shared" ca="1" si="33"/>
        <v>0</v>
      </c>
      <c r="W84" s="124">
        <f t="shared" ca="1" si="34"/>
        <v>1200</v>
      </c>
      <c r="Z84" s="7">
        <f t="shared" ca="1" si="44"/>
        <v>0</v>
      </c>
      <c r="AA84" s="7">
        <f t="shared" ca="1" si="45"/>
        <v>1</v>
      </c>
      <c r="AB84" s="7">
        <f t="shared" ca="1" si="46"/>
        <v>0</v>
      </c>
    </row>
    <row r="85" spans="2:28">
      <c r="B85" s="7">
        <v>71</v>
      </c>
      <c r="C85" s="65">
        <f t="shared" ca="1" si="35"/>
        <v>0.41204494781174394</v>
      </c>
      <c r="D85" s="7">
        <f t="shared" ca="1" si="28"/>
        <v>6</v>
      </c>
      <c r="E85" s="7">
        <f t="shared" ca="1" si="47"/>
        <v>573</v>
      </c>
      <c r="F85" s="65">
        <f t="shared" ca="1" si="36"/>
        <v>0.40029747179593422</v>
      </c>
      <c r="G85" s="66" t="str">
        <f t="shared" ca="1" si="29"/>
        <v>Medium</v>
      </c>
      <c r="H85" s="7">
        <f t="shared" ca="1" si="30"/>
        <v>2</v>
      </c>
      <c r="I85" s="65">
        <f t="shared" ca="1" si="37"/>
        <v>0.68050822841972458</v>
      </c>
      <c r="J85" s="7" t="str">
        <f t="shared" ca="1" si="31"/>
        <v>Landing</v>
      </c>
      <c r="K85" s="7">
        <f t="shared" ca="1" si="48"/>
        <v>579</v>
      </c>
      <c r="L85" s="7">
        <f t="shared" ca="1" si="48"/>
        <v>564</v>
      </c>
      <c r="M85" s="7">
        <f t="shared" ca="1" si="38"/>
        <v>2</v>
      </c>
      <c r="N85" s="65">
        <f t="shared" ca="1" si="39"/>
        <v>0.80442437226950858</v>
      </c>
      <c r="O85" s="7">
        <f t="shared" ca="1" si="32"/>
        <v>9</v>
      </c>
      <c r="P85" s="7">
        <f t="shared" ca="1" si="40"/>
        <v>573</v>
      </c>
      <c r="Q85" s="7">
        <f t="shared" ca="1" si="49"/>
        <v>579</v>
      </c>
      <c r="R85" s="7">
        <f t="shared" ca="1" si="50"/>
        <v>582</v>
      </c>
      <c r="S85" s="7">
        <f t="shared" ca="1" si="41"/>
        <v>0</v>
      </c>
      <c r="T85" s="7">
        <f t="shared" ca="1" si="42"/>
        <v>0</v>
      </c>
      <c r="U85" s="7">
        <f t="shared" ca="1" si="43"/>
        <v>9</v>
      </c>
      <c r="V85" s="124">
        <f t="shared" ca="1" si="33"/>
        <v>0</v>
      </c>
      <c r="W85" s="124">
        <f t="shared" ca="1" si="34"/>
        <v>1200</v>
      </c>
      <c r="Z85" s="7">
        <f t="shared" ca="1" si="44"/>
        <v>0</v>
      </c>
      <c r="AA85" s="7">
        <f t="shared" ca="1" si="45"/>
        <v>1</v>
      </c>
      <c r="AB85" s="7">
        <f t="shared" ca="1" si="46"/>
        <v>0</v>
      </c>
    </row>
    <row r="86" spans="2:28">
      <c r="B86" s="7">
        <v>72</v>
      </c>
      <c r="C86" s="65">
        <f t="shared" ca="1" si="35"/>
        <v>0.70884732049624033</v>
      </c>
      <c r="D86" s="7">
        <f t="shared" ca="1" si="28"/>
        <v>9</v>
      </c>
      <c r="E86" s="7">
        <f t="shared" ca="1" si="47"/>
        <v>582</v>
      </c>
      <c r="F86" s="65">
        <f t="shared" ca="1" si="36"/>
        <v>0.60511474867349713</v>
      </c>
      <c r="G86" s="66" t="str">
        <f t="shared" ca="1" si="29"/>
        <v>Medium</v>
      </c>
      <c r="H86" s="7">
        <f t="shared" ca="1" si="30"/>
        <v>2</v>
      </c>
      <c r="I86" s="65">
        <f t="shared" ca="1" si="37"/>
        <v>0.23052477994983944</v>
      </c>
      <c r="J86" s="7" t="str">
        <f t="shared" ca="1" si="31"/>
        <v>Take-Off</v>
      </c>
      <c r="K86" s="7">
        <f t="shared" ca="1" si="48"/>
        <v>579</v>
      </c>
      <c r="L86" s="7">
        <f t="shared" ca="1" si="48"/>
        <v>582</v>
      </c>
      <c r="M86" s="7">
        <f t="shared" ca="1" si="38"/>
        <v>1</v>
      </c>
      <c r="N86" s="65">
        <f t="shared" ca="1" si="39"/>
        <v>5.3603706518231875E-2</v>
      </c>
      <c r="O86" s="7">
        <f t="shared" ca="1" si="32"/>
        <v>6</v>
      </c>
      <c r="P86" s="7">
        <f t="shared" ca="1" si="40"/>
        <v>582</v>
      </c>
      <c r="Q86" s="7">
        <f t="shared" ca="1" si="49"/>
        <v>588</v>
      </c>
      <c r="R86" s="7">
        <f t="shared" ca="1" si="50"/>
        <v>582</v>
      </c>
      <c r="S86" s="7">
        <f t="shared" ca="1" si="41"/>
        <v>0</v>
      </c>
      <c r="T86" s="7">
        <f t="shared" ca="1" si="42"/>
        <v>3</v>
      </c>
      <c r="U86" s="7">
        <f t="shared" ca="1" si="43"/>
        <v>0</v>
      </c>
      <c r="V86" s="124">
        <f t="shared" ca="1" si="33"/>
        <v>0</v>
      </c>
      <c r="W86" s="124">
        <f t="shared" ca="1" si="34"/>
        <v>1200</v>
      </c>
      <c r="Z86" s="7">
        <f t="shared" ca="1" si="44"/>
        <v>0</v>
      </c>
      <c r="AA86" s="7">
        <f t="shared" ca="1" si="45"/>
        <v>1</v>
      </c>
      <c r="AB86" s="7">
        <f t="shared" ca="1" si="46"/>
        <v>0</v>
      </c>
    </row>
    <row r="87" spans="2:28">
      <c r="B87" s="7">
        <v>73</v>
      </c>
      <c r="C87" s="65">
        <f t="shared" ca="1" si="35"/>
        <v>0.46384753744155771</v>
      </c>
      <c r="D87" s="7">
        <f t="shared" ca="1" si="28"/>
        <v>6</v>
      </c>
      <c r="E87" s="7">
        <f t="shared" ca="1" si="47"/>
        <v>588</v>
      </c>
      <c r="F87" s="65">
        <f t="shared" ca="1" si="36"/>
        <v>0.99791881056161347</v>
      </c>
      <c r="G87" s="66" t="str">
        <f t="shared" ca="1" si="29"/>
        <v>Small</v>
      </c>
      <c r="H87" s="7">
        <f t="shared" ca="1" si="30"/>
        <v>3</v>
      </c>
      <c r="I87" s="65">
        <f t="shared" ca="1" si="37"/>
        <v>4.7592772338370781E-2</v>
      </c>
      <c r="J87" s="7" t="str">
        <f t="shared" ca="1" si="31"/>
        <v>Take-Off</v>
      </c>
      <c r="K87" s="7">
        <f t="shared" ca="1" si="48"/>
        <v>588</v>
      </c>
      <c r="L87" s="7">
        <f t="shared" ca="1" si="48"/>
        <v>582</v>
      </c>
      <c r="M87" s="7">
        <f t="shared" ca="1" si="38"/>
        <v>2</v>
      </c>
      <c r="N87" s="65">
        <f t="shared" ca="1" si="39"/>
        <v>0.61925733155386153</v>
      </c>
      <c r="O87" s="7">
        <f t="shared" ca="1" si="32"/>
        <v>6</v>
      </c>
      <c r="P87" s="7">
        <f t="shared" ca="1" si="40"/>
        <v>588</v>
      </c>
      <c r="Q87" s="7">
        <f t="shared" ca="1" si="49"/>
        <v>588</v>
      </c>
      <c r="R87" s="7">
        <f t="shared" ca="1" si="50"/>
        <v>594</v>
      </c>
      <c r="S87" s="7">
        <f t="shared" ca="1" si="41"/>
        <v>0</v>
      </c>
      <c r="T87" s="7">
        <f t="shared" ca="1" si="42"/>
        <v>0</v>
      </c>
      <c r="U87" s="7">
        <f t="shared" ca="1" si="43"/>
        <v>6</v>
      </c>
      <c r="V87" s="124">
        <f t="shared" ca="1" si="33"/>
        <v>0</v>
      </c>
      <c r="W87" s="124">
        <f t="shared" ca="1" si="34"/>
        <v>850</v>
      </c>
      <c r="Z87" s="7">
        <f t="shared" ca="1" si="44"/>
        <v>0</v>
      </c>
      <c r="AA87" s="7">
        <f t="shared" ca="1" si="45"/>
        <v>0</v>
      </c>
      <c r="AB87" s="7">
        <f t="shared" ca="1" si="46"/>
        <v>1</v>
      </c>
    </row>
    <row r="88" spans="2:28">
      <c r="B88" s="7">
        <v>74</v>
      </c>
      <c r="C88" s="65">
        <f t="shared" ca="1" si="35"/>
        <v>0.9530916700243045</v>
      </c>
      <c r="D88" s="7">
        <f t="shared" ca="1" si="28"/>
        <v>12</v>
      </c>
      <c r="E88" s="7">
        <f t="shared" ca="1" si="47"/>
        <v>600</v>
      </c>
      <c r="F88" s="65">
        <f t="shared" ca="1" si="36"/>
        <v>0.98736399957518162</v>
      </c>
      <c r="G88" s="66" t="str">
        <f t="shared" ca="1" si="29"/>
        <v>Small</v>
      </c>
      <c r="H88" s="7">
        <f t="shared" ca="1" si="30"/>
        <v>3</v>
      </c>
      <c r="I88" s="65">
        <f t="shared" ca="1" si="37"/>
        <v>0.37631082462235133</v>
      </c>
      <c r="J88" s="7" t="str">
        <f t="shared" ca="1" si="31"/>
        <v>Take-Off</v>
      </c>
      <c r="K88" s="7">
        <f t="shared" ca="1" si="48"/>
        <v>588</v>
      </c>
      <c r="L88" s="7">
        <f t="shared" ca="1" si="48"/>
        <v>594</v>
      </c>
      <c r="M88" s="7">
        <f t="shared" ca="1" si="38"/>
        <v>1</v>
      </c>
      <c r="N88" s="65">
        <f t="shared" ca="1" si="39"/>
        <v>0.56610787577690957</v>
      </c>
      <c r="O88" s="7">
        <f t="shared" ca="1" si="32"/>
        <v>6</v>
      </c>
      <c r="P88" s="7">
        <f t="shared" ca="1" si="40"/>
        <v>600</v>
      </c>
      <c r="Q88" s="7">
        <f t="shared" ca="1" si="49"/>
        <v>606</v>
      </c>
      <c r="R88" s="7">
        <f t="shared" ca="1" si="50"/>
        <v>594</v>
      </c>
      <c r="S88" s="7">
        <f t="shared" ca="1" si="41"/>
        <v>0</v>
      </c>
      <c r="T88" s="7">
        <f t="shared" ca="1" si="42"/>
        <v>12</v>
      </c>
      <c r="U88" s="7">
        <f t="shared" ca="1" si="43"/>
        <v>0</v>
      </c>
      <c r="V88" s="124">
        <f t="shared" ca="1" si="33"/>
        <v>0</v>
      </c>
      <c r="W88" s="124">
        <f t="shared" ca="1" si="34"/>
        <v>850</v>
      </c>
      <c r="Z88" s="7">
        <f t="shared" ca="1" si="44"/>
        <v>0</v>
      </c>
      <c r="AA88" s="7">
        <f t="shared" ca="1" si="45"/>
        <v>0</v>
      </c>
      <c r="AB88" s="7">
        <f t="shared" ca="1" si="46"/>
        <v>1</v>
      </c>
    </row>
    <row r="89" spans="2:28">
      <c r="B89" s="7">
        <v>75</v>
      </c>
      <c r="C89" s="65">
        <f t="shared" ca="1" si="35"/>
        <v>0.79370017377586766</v>
      </c>
      <c r="D89" s="7">
        <f t="shared" ca="1" si="28"/>
        <v>12</v>
      </c>
      <c r="E89" s="7">
        <f t="shared" ca="1" si="47"/>
        <v>612</v>
      </c>
      <c r="F89" s="65">
        <f t="shared" ca="1" si="36"/>
        <v>0.64878641866097797</v>
      </c>
      <c r="G89" s="66" t="str">
        <f t="shared" ca="1" si="29"/>
        <v>Medium</v>
      </c>
      <c r="H89" s="7">
        <f t="shared" ca="1" si="30"/>
        <v>2</v>
      </c>
      <c r="I89" s="65">
        <f t="shared" ca="1" si="37"/>
        <v>0.99347159407061791</v>
      </c>
      <c r="J89" s="7" t="str">
        <f t="shared" ca="1" si="31"/>
        <v>Landing</v>
      </c>
      <c r="K89" s="7">
        <f t="shared" ca="1" si="48"/>
        <v>606</v>
      </c>
      <c r="L89" s="7">
        <f t="shared" ca="1" si="48"/>
        <v>594</v>
      </c>
      <c r="M89" s="7">
        <f t="shared" ca="1" si="38"/>
        <v>2</v>
      </c>
      <c r="N89" s="65">
        <f t="shared" ca="1" si="39"/>
        <v>0.74491340572424081</v>
      </c>
      <c r="O89" s="7">
        <f t="shared" ca="1" si="32"/>
        <v>9</v>
      </c>
      <c r="P89" s="7">
        <f t="shared" ca="1" si="40"/>
        <v>612</v>
      </c>
      <c r="Q89" s="7">
        <f t="shared" ca="1" si="49"/>
        <v>606</v>
      </c>
      <c r="R89" s="7">
        <f t="shared" ca="1" si="50"/>
        <v>621</v>
      </c>
      <c r="S89" s="7">
        <f t="shared" ca="1" si="41"/>
        <v>0</v>
      </c>
      <c r="T89" s="7">
        <f t="shared" ca="1" si="42"/>
        <v>0</v>
      </c>
      <c r="U89" s="7">
        <f t="shared" ca="1" si="43"/>
        <v>18</v>
      </c>
      <c r="V89" s="124">
        <f t="shared" ca="1" si="33"/>
        <v>0</v>
      </c>
      <c r="W89" s="124">
        <f t="shared" ca="1" si="34"/>
        <v>1200</v>
      </c>
      <c r="Z89" s="7">
        <f t="shared" ca="1" si="44"/>
        <v>0</v>
      </c>
      <c r="AA89" s="7">
        <f t="shared" ca="1" si="45"/>
        <v>1</v>
      </c>
      <c r="AB89" s="7">
        <f t="shared" ca="1" si="46"/>
        <v>0</v>
      </c>
    </row>
    <row r="90" spans="2:28">
      <c r="B90" s="7">
        <v>76</v>
      </c>
      <c r="C90" s="65">
        <f t="shared" ca="1" si="35"/>
        <v>0.35089837960954473</v>
      </c>
      <c r="D90" s="7">
        <f t="shared" ca="1" si="28"/>
        <v>6</v>
      </c>
      <c r="E90" s="7">
        <f t="shared" ca="1" si="47"/>
        <v>618</v>
      </c>
      <c r="F90" s="65">
        <f t="shared" ca="1" si="36"/>
        <v>0.31325950330969388</v>
      </c>
      <c r="G90" s="66" t="str">
        <f t="shared" ca="1" si="29"/>
        <v>Jumbo</v>
      </c>
      <c r="H90" s="7">
        <f t="shared" ca="1" si="30"/>
        <v>1</v>
      </c>
      <c r="I90" s="65">
        <f t="shared" ca="1" si="37"/>
        <v>0.67374490945138532</v>
      </c>
      <c r="J90" s="7" t="str">
        <f t="shared" ca="1" si="31"/>
        <v>Landing</v>
      </c>
      <c r="K90" s="7">
        <f t="shared" ca="1" si="48"/>
        <v>606</v>
      </c>
      <c r="L90" s="7">
        <f t="shared" ca="1" si="48"/>
        <v>621</v>
      </c>
      <c r="M90" s="7">
        <f t="shared" ca="1" si="38"/>
        <v>1</v>
      </c>
      <c r="N90" s="65">
        <f t="shared" ca="1" si="39"/>
        <v>0.594841998368841</v>
      </c>
      <c r="O90" s="7">
        <f t="shared" ca="1" si="32"/>
        <v>12</v>
      </c>
      <c r="P90" s="7">
        <f t="shared" ca="1" si="40"/>
        <v>606</v>
      </c>
      <c r="Q90" s="7">
        <f t="shared" ca="1" si="49"/>
        <v>618</v>
      </c>
      <c r="R90" s="7">
        <f t="shared" ca="1" si="50"/>
        <v>621</v>
      </c>
      <c r="S90" s="7">
        <f t="shared" ca="1" si="41"/>
        <v>0</v>
      </c>
      <c r="T90" s="7">
        <f t="shared" ca="1" si="42"/>
        <v>12</v>
      </c>
      <c r="U90" s="7">
        <f t="shared" ca="1" si="43"/>
        <v>0</v>
      </c>
      <c r="V90" s="124">
        <f t="shared" ca="1" si="33"/>
        <v>0</v>
      </c>
      <c r="W90" s="124">
        <f t="shared" ca="1" si="34"/>
        <v>1600</v>
      </c>
      <c r="Z90" s="7">
        <f t="shared" ca="1" si="44"/>
        <v>1</v>
      </c>
      <c r="AA90" s="7">
        <f t="shared" ca="1" si="45"/>
        <v>0</v>
      </c>
      <c r="AB90" s="7">
        <f t="shared" ca="1" si="46"/>
        <v>0</v>
      </c>
    </row>
    <row r="91" spans="2:28">
      <c r="B91" s="7">
        <v>77</v>
      </c>
      <c r="C91" s="65">
        <f t="shared" ca="1" si="35"/>
        <v>0.8649976179617811</v>
      </c>
      <c r="D91" s="7">
        <f t="shared" ca="1" si="28"/>
        <v>12</v>
      </c>
      <c r="E91" s="7">
        <f t="shared" ca="1" si="47"/>
        <v>630</v>
      </c>
      <c r="F91" s="65">
        <f t="shared" ca="1" si="36"/>
        <v>0.88618535378749452</v>
      </c>
      <c r="G91" s="66" t="str">
        <f t="shared" ca="1" si="29"/>
        <v>Small</v>
      </c>
      <c r="H91" s="7">
        <f t="shared" ca="1" si="30"/>
        <v>3</v>
      </c>
      <c r="I91" s="65">
        <f t="shared" ca="1" si="37"/>
        <v>0.10513564170493073</v>
      </c>
      <c r="J91" s="7" t="str">
        <f t="shared" ca="1" si="31"/>
        <v>Take-Off</v>
      </c>
      <c r="K91" s="7">
        <f t="shared" ca="1" si="48"/>
        <v>618</v>
      </c>
      <c r="L91" s="7">
        <f t="shared" ca="1" si="48"/>
        <v>621</v>
      </c>
      <c r="M91" s="7">
        <f t="shared" ca="1" si="38"/>
        <v>1</v>
      </c>
      <c r="N91" s="65">
        <f t="shared" ca="1" si="39"/>
        <v>0.82305829018182275</v>
      </c>
      <c r="O91" s="7">
        <f t="shared" ca="1" si="32"/>
        <v>9</v>
      </c>
      <c r="P91" s="7">
        <f t="shared" ca="1" si="40"/>
        <v>630</v>
      </c>
      <c r="Q91" s="7">
        <f t="shared" ca="1" si="49"/>
        <v>639</v>
      </c>
      <c r="R91" s="7">
        <f t="shared" ca="1" si="50"/>
        <v>621</v>
      </c>
      <c r="S91" s="7">
        <f t="shared" ca="1" si="41"/>
        <v>0</v>
      </c>
      <c r="T91" s="7">
        <f t="shared" ca="1" si="42"/>
        <v>12</v>
      </c>
      <c r="U91" s="7">
        <f t="shared" ca="1" si="43"/>
        <v>0</v>
      </c>
      <c r="V91" s="124">
        <f t="shared" ca="1" si="33"/>
        <v>0</v>
      </c>
      <c r="W91" s="124">
        <f t="shared" ca="1" si="34"/>
        <v>850</v>
      </c>
      <c r="Z91" s="7">
        <f t="shared" ca="1" si="44"/>
        <v>0</v>
      </c>
      <c r="AA91" s="7">
        <f t="shared" ca="1" si="45"/>
        <v>0</v>
      </c>
      <c r="AB91" s="7">
        <f t="shared" ca="1" si="46"/>
        <v>1</v>
      </c>
    </row>
    <row r="92" spans="2:28">
      <c r="B92" s="7">
        <v>78</v>
      </c>
      <c r="C92" s="65">
        <f t="shared" ca="1" si="35"/>
        <v>6.7224516822317337E-4</v>
      </c>
      <c r="D92" s="7">
        <f t="shared" ca="1" si="28"/>
        <v>0</v>
      </c>
      <c r="E92" s="7">
        <f t="shared" ca="1" si="47"/>
        <v>630</v>
      </c>
      <c r="F92" s="65">
        <f t="shared" ca="1" si="36"/>
        <v>0.49175412684934494</v>
      </c>
      <c r="G92" s="66" t="str">
        <f t="shared" ca="1" si="29"/>
        <v>Medium</v>
      </c>
      <c r="H92" s="7">
        <f t="shared" ca="1" si="30"/>
        <v>2</v>
      </c>
      <c r="I92" s="65">
        <f t="shared" ca="1" si="37"/>
        <v>0.8632540844599822</v>
      </c>
      <c r="J92" s="7" t="str">
        <f t="shared" ca="1" si="31"/>
        <v>Landing</v>
      </c>
      <c r="K92" s="7">
        <f t="shared" ca="1" si="48"/>
        <v>639</v>
      </c>
      <c r="L92" s="7">
        <f t="shared" ca="1" si="48"/>
        <v>621</v>
      </c>
      <c r="M92" s="7">
        <f t="shared" ca="1" si="38"/>
        <v>2</v>
      </c>
      <c r="N92" s="65">
        <f t="shared" ca="1" si="39"/>
        <v>0.28977102121814557</v>
      </c>
      <c r="O92" s="7">
        <f t="shared" ca="1" si="32"/>
        <v>6</v>
      </c>
      <c r="P92" s="7">
        <f t="shared" ca="1" si="40"/>
        <v>630</v>
      </c>
      <c r="Q92" s="7">
        <f t="shared" ca="1" si="49"/>
        <v>639</v>
      </c>
      <c r="R92" s="7">
        <f t="shared" ca="1" si="50"/>
        <v>636</v>
      </c>
      <c r="S92" s="7">
        <f t="shared" ca="1" si="41"/>
        <v>0</v>
      </c>
      <c r="T92" s="7">
        <f t="shared" ca="1" si="42"/>
        <v>0</v>
      </c>
      <c r="U92" s="7">
        <f t="shared" ca="1" si="43"/>
        <v>9</v>
      </c>
      <c r="V92" s="124">
        <f t="shared" ca="1" si="33"/>
        <v>0</v>
      </c>
      <c r="W92" s="124">
        <f t="shared" ca="1" si="34"/>
        <v>1200</v>
      </c>
      <c r="Z92" s="7">
        <f t="shared" ca="1" si="44"/>
        <v>0</v>
      </c>
      <c r="AA92" s="7">
        <f t="shared" ca="1" si="45"/>
        <v>1</v>
      </c>
      <c r="AB92" s="7">
        <f t="shared" ca="1" si="46"/>
        <v>0</v>
      </c>
    </row>
    <row r="93" spans="2:28">
      <c r="B93" s="7">
        <v>79</v>
      </c>
      <c r="C93" s="65">
        <f t="shared" ca="1" si="35"/>
        <v>0.14112013289406433</v>
      </c>
      <c r="D93" s="7">
        <f t="shared" ca="1" si="28"/>
        <v>6</v>
      </c>
      <c r="E93" s="7">
        <f t="shared" ca="1" si="47"/>
        <v>636</v>
      </c>
      <c r="F93" s="65">
        <f t="shared" ca="1" si="36"/>
        <v>0.79665075956181119</v>
      </c>
      <c r="G93" s="66" t="str">
        <f t="shared" ca="1" si="29"/>
        <v>Medium</v>
      </c>
      <c r="H93" s="7">
        <f t="shared" ca="1" si="30"/>
        <v>2</v>
      </c>
      <c r="I93" s="65">
        <f t="shared" ca="1" si="37"/>
        <v>0.80840467735330279</v>
      </c>
      <c r="J93" s="7" t="str">
        <f t="shared" ca="1" si="31"/>
        <v>Landing</v>
      </c>
      <c r="K93" s="7">
        <f t="shared" ca="1" si="48"/>
        <v>639</v>
      </c>
      <c r="L93" s="7">
        <f t="shared" ca="1" si="48"/>
        <v>636</v>
      </c>
      <c r="M93" s="7">
        <f t="shared" ca="1" si="38"/>
        <v>2</v>
      </c>
      <c r="N93" s="65">
        <f t="shared" ca="1" si="39"/>
        <v>0.99599103219004548</v>
      </c>
      <c r="O93" s="7">
        <f t="shared" ca="1" si="32"/>
        <v>12</v>
      </c>
      <c r="P93" s="7">
        <f t="shared" ca="1" si="40"/>
        <v>636</v>
      </c>
      <c r="Q93" s="7">
        <f t="shared" ca="1" si="49"/>
        <v>639</v>
      </c>
      <c r="R93" s="7">
        <f t="shared" ca="1" si="50"/>
        <v>648</v>
      </c>
      <c r="S93" s="7">
        <f t="shared" ca="1" si="41"/>
        <v>0</v>
      </c>
      <c r="T93" s="7">
        <f t="shared" ca="1" si="42"/>
        <v>0</v>
      </c>
      <c r="U93" s="7">
        <f t="shared" ca="1" si="43"/>
        <v>0</v>
      </c>
      <c r="V93" s="124">
        <f t="shared" ca="1" si="33"/>
        <v>0</v>
      </c>
      <c r="W93" s="124">
        <f t="shared" ca="1" si="34"/>
        <v>1200</v>
      </c>
      <c r="Z93" s="7">
        <f t="shared" ca="1" si="44"/>
        <v>0</v>
      </c>
      <c r="AA93" s="7">
        <f t="shared" ca="1" si="45"/>
        <v>1</v>
      </c>
      <c r="AB93" s="7">
        <f t="shared" ca="1" si="46"/>
        <v>0</v>
      </c>
    </row>
    <row r="94" spans="2:28">
      <c r="B94" s="7">
        <v>80</v>
      </c>
      <c r="C94" s="65">
        <f t="shared" ca="1" si="35"/>
        <v>0.67739009890287261</v>
      </c>
      <c r="D94" s="7">
        <f t="shared" ca="1" si="28"/>
        <v>9</v>
      </c>
      <c r="E94" s="7">
        <f t="shared" ca="1" si="47"/>
        <v>645</v>
      </c>
      <c r="F94" s="65">
        <f t="shared" ca="1" si="36"/>
        <v>0.56620967735695438</v>
      </c>
      <c r="G94" s="66" t="str">
        <f t="shared" ca="1" si="29"/>
        <v>Medium</v>
      </c>
      <c r="H94" s="7">
        <f t="shared" ca="1" si="30"/>
        <v>2</v>
      </c>
      <c r="I94" s="65">
        <f t="shared" ca="1" si="37"/>
        <v>0.58990957761453378</v>
      </c>
      <c r="J94" s="7" t="str">
        <f t="shared" ca="1" si="31"/>
        <v>Landing</v>
      </c>
      <c r="K94" s="7">
        <f t="shared" ca="1" si="48"/>
        <v>639</v>
      </c>
      <c r="L94" s="7">
        <f t="shared" ca="1" si="48"/>
        <v>648</v>
      </c>
      <c r="M94" s="7">
        <f t="shared" ca="1" si="38"/>
        <v>1</v>
      </c>
      <c r="N94" s="65">
        <f t="shared" ca="1" si="39"/>
        <v>0.77900762584268879</v>
      </c>
      <c r="O94" s="7">
        <f t="shared" ca="1" si="32"/>
        <v>9</v>
      </c>
      <c r="P94" s="7">
        <f t="shared" ca="1" si="40"/>
        <v>645</v>
      </c>
      <c r="Q94" s="7">
        <f t="shared" ca="1" si="49"/>
        <v>654</v>
      </c>
      <c r="R94" s="7">
        <f t="shared" ca="1" si="50"/>
        <v>648</v>
      </c>
      <c r="S94" s="7">
        <f t="shared" ca="1" si="41"/>
        <v>0</v>
      </c>
      <c r="T94" s="7">
        <f t="shared" ca="1" si="42"/>
        <v>6</v>
      </c>
      <c r="U94" s="7">
        <f t="shared" ca="1" si="43"/>
        <v>0</v>
      </c>
      <c r="V94" s="124">
        <f t="shared" ca="1" si="33"/>
        <v>0</v>
      </c>
      <c r="W94" s="124">
        <f t="shared" ca="1" si="34"/>
        <v>1200</v>
      </c>
      <c r="Z94" s="7">
        <f t="shared" ca="1" si="44"/>
        <v>0</v>
      </c>
      <c r="AA94" s="7">
        <f t="shared" ca="1" si="45"/>
        <v>1</v>
      </c>
      <c r="AB94" s="7">
        <f t="shared" ca="1" si="46"/>
        <v>0</v>
      </c>
    </row>
    <row r="95" spans="2:28">
      <c r="B95" s="7">
        <v>81</v>
      </c>
      <c r="C95" s="65">
        <f t="shared" ca="1" si="35"/>
        <v>0.96586762007787264</v>
      </c>
      <c r="D95" s="7">
        <f t="shared" ca="1" si="28"/>
        <v>12</v>
      </c>
      <c r="E95" s="7">
        <f t="shared" ca="1" si="47"/>
        <v>657</v>
      </c>
      <c r="F95" s="65">
        <f t="shared" ca="1" si="36"/>
        <v>0.91716092827206042</v>
      </c>
      <c r="G95" s="66" t="str">
        <f t="shared" ca="1" si="29"/>
        <v>Small</v>
      </c>
      <c r="H95" s="7">
        <f t="shared" ca="1" si="30"/>
        <v>3</v>
      </c>
      <c r="I95" s="65">
        <f t="shared" ca="1" si="37"/>
        <v>0.91606862219919405</v>
      </c>
      <c r="J95" s="7" t="str">
        <f t="shared" ca="1" si="31"/>
        <v>Landing</v>
      </c>
      <c r="K95" s="7">
        <f t="shared" ca="1" si="48"/>
        <v>654</v>
      </c>
      <c r="L95" s="7">
        <f t="shared" ca="1" si="48"/>
        <v>648</v>
      </c>
      <c r="M95" s="7">
        <f t="shared" ca="1" si="38"/>
        <v>2</v>
      </c>
      <c r="N95" s="65">
        <f t="shared" ca="1" si="39"/>
        <v>0.12294335344384777</v>
      </c>
      <c r="O95" s="7">
        <f t="shared" ca="1" si="32"/>
        <v>6</v>
      </c>
      <c r="P95" s="7">
        <f t="shared" ca="1" si="40"/>
        <v>657</v>
      </c>
      <c r="Q95" s="7">
        <f t="shared" ca="1" si="49"/>
        <v>654</v>
      </c>
      <c r="R95" s="7">
        <f t="shared" ca="1" si="50"/>
        <v>663</v>
      </c>
      <c r="S95" s="7">
        <f t="shared" ca="1" si="41"/>
        <v>0</v>
      </c>
      <c r="T95" s="7">
        <f t="shared" ca="1" si="42"/>
        <v>0</v>
      </c>
      <c r="U95" s="7">
        <f t="shared" ca="1" si="43"/>
        <v>9</v>
      </c>
      <c r="V95" s="124">
        <f t="shared" ca="1" si="33"/>
        <v>0</v>
      </c>
      <c r="W95" s="124">
        <f t="shared" ca="1" si="34"/>
        <v>850</v>
      </c>
      <c r="Z95" s="7">
        <f t="shared" ca="1" si="44"/>
        <v>0</v>
      </c>
      <c r="AA95" s="7">
        <f t="shared" ca="1" si="45"/>
        <v>0</v>
      </c>
      <c r="AB95" s="7">
        <f t="shared" ca="1" si="46"/>
        <v>1</v>
      </c>
    </row>
    <row r="96" spans="2:28">
      <c r="B96" s="7">
        <v>82</v>
      </c>
      <c r="C96" s="65">
        <f t="shared" ca="1" si="35"/>
        <v>0.96152376796065941</v>
      </c>
      <c r="D96" s="7">
        <f t="shared" ca="1" si="28"/>
        <v>12</v>
      </c>
      <c r="E96" s="7">
        <f t="shared" ca="1" si="47"/>
        <v>669</v>
      </c>
      <c r="F96" s="65">
        <f t="shared" ca="1" si="36"/>
        <v>0.83322613449427418</v>
      </c>
      <c r="G96" s="66" t="str">
        <f t="shared" ca="1" si="29"/>
        <v>Small</v>
      </c>
      <c r="H96" s="7">
        <f t="shared" ca="1" si="30"/>
        <v>3</v>
      </c>
      <c r="I96" s="65">
        <f t="shared" ca="1" si="37"/>
        <v>0.39265623372176073</v>
      </c>
      <c r="J96" s="7" t="str">
        <f t="shared" ca="1" si="31"/>
        <v>Take-Off</v>
      </c>
      <c r="K96" s="7">
        <f t="shared" ca="1" si="48"/>
        <v>654</v>
      </c>
      <c r="L96" s="7">
        <f t="shared" ca="1" si="48"/>
        <v>663</v>
      </c>
      <c r="M96" s="7">
        <f t="shared" ca="1" si="38"/>
        <v>1</v>
      </c>
      <c r="N96" s="65">
        <f t="shared" ca="1" si="39"/>
        <v>0.54753417702500384</v>
      </c>
      <c r="O96" s="7">
        <f t="shared" ca="1" si="32"/>
        <v>6</v>
      </c>
      <c r="P96" s="7">
        <f t="shared" ca="1" si="40"/>
        <v>669</v>
      </c>
      <c r="Q96" s="7">
        <f t="shared" ca="1" si="49"/>
        <v>675</v>
      </c>
      <c r="R96" s="7">
        <f t="shared" ca="1" si="50"/>
        <v>663</v>
      </c>
      <c r="S96" s="7">
        <f t="shared" ca="1" si="41"/>
        <v>0</v>
      </c>
      <c r="T96" s="7">
        <f t="shared" ca="1" si="42"/>
        <v>15</v>
      </c>
      <c r="U96" s="7">
        <f t="shared" ca="1" si="43"/>
        <v>0</v>
      </c>
      <c r="V96" s="124">
        <f t="shared" ca="1" si="33"/>
        <v>0</v>
      </c>
      <c r="W96" s="124">
        <f t="shared" ca="1" si="34"/>
        <v>850</v>
      </c>
      <c r="Z96" s="7">
        <f t="shared" ca="1" si="44"/>
        <v>0</v>
      </c>
      <c r="AA96" s="7">
        <f t="shared" ca="1" si="45"/>
        <v>0</v>
      </c>
      <c r="AB96" s="7">
        <f t="shared" ca="1" si="46"/>
        <v>1</v>
      </c>
    </row>
    <row r="97" spans="2:28">
      <c r="B97" s="7">
        <v>83</v>
      </c>
      <c r="C97" s="65">
        <f t="shared" ca="1" si="35"/>
        <v>3.7249021862519216E-2</v>
      </c>
      <c r="D97" s="7">
        <f t="shared" ca="1" si="28"/>
        <v>0</v>
      </c>
      <c r="E97" s="7">
        <f t="shared" ca="1" si="47"/>
        <v>669</v>
      </c>
      <c r="F97" s="65">
        <f t="shared" ca="1" si="36"/>
        <v>0.53876440568404815</v>
      </c>
      <c r="G97" s="66" t="str">
        <f t="shared" ca="1" si="29"/>
        <v>Medium</v>
      </c>
      <c r="H97" s="7">
        <f t="shared" ca="1" si="30"/>
        <v>2</v>
      </c>
      <c r="I97" s="65">
        <f t="shared" ca="1" si="37"/>
        <v>0.78118853479293304</v>
      </c>
      <c r="J97" s="7" t="str">
        <f t="shared" ca="1" si="31"/>
        <v>Landing</v>
      </c>
      <c r="K97" s="7">
        <f t="shared" ca="1" si="48"/>
        <v>675</v>
      </c>
      <c r="L97" s="7">
        <f t="shared" ca="1" si="48"/>
        <v>663</v>
      </c>
      <c r="M97" s="7">
        <f t="shared" ca="1" si="38"/>
        <v>2</v>
      </c>
      <c r="N97" s="65">
        <f t="shared" ca="1" si="39"/>
        <v>0.85800829082869401</v>
      </c>
      <c r="O97" s="7">
        <f t="shared" ca="1" si="32"/>
        <v>12</v>
      </c>
      <c r="P97" s="7">
        <f t="shared" ca="1" si="40"/>
        <v>669</v>
      </c>
      <c r="Q97" s="7">
        <f t="shared" ca="1" si="49"/>
        <v>675</v>
      </c>
      <c r="R97" s="7">
        <f t="shared" ca="1" si="50"/>
        <v>681</v>
      </c>
      <c r="S97" s="7">
        <f t="shared" ca="1" si="41"/>
        <v>0</v>
      </c>
      <c r="T97" s="7">
        <f t="shared" ca="1" si="42"/>
        <v>0</v>
      </c>
      <c r="U97" s="7">
        <f t="shared" ca="1" si="43"/>
        <v>6</v>
      </c>
      <c r="V97" s="124">
        <f t="shared" ca="1" si="33"/>
        <v>0</v>
      </c>
      <c r="W97" s="124">
        <f t="shared" ca="1" si="34"/>
        <v>1200</v>
      </c>
      <c r="Z97" s="7">
        <f t="shared" ca="1" si="44"/>
        <v>0</v>
      </c>
      <c r="AA97" s="7">
        <f t="shared" ca="1" si="45"/>
        <v>1</v>
      </c>
      <c r="AB97" s="7">
        <f t="shared" ca="1" si="46"/>
        <v>0</v>
      </c>
    </row>
    <row r="98" spans="2:28">
      <c r="B98" s="7">
        <v>84</v>
      </c>
      <c r="C98" s="65">
        <f t="shared" ca="1" si="35"/>
        <v>0.19538231675794415</v>
      </c>
      <c r="D98" s="7">
        <f t="shared" ca="1" si="28"/>
        <v>6</v>
      </c>
      <c r="E98" s="7">
        <f t="shared" ca="1" si="47"/>
        <v>675</v>
      </c>
      <c r="F98" s="65">
        <f t="shared" ca="1" si="36"/>
        <v>4.1968487948069622E-2</v>
      </c>
      <c r="G98" s="66" t="str">
        <f t="shared" ca="1" si="29"/>
        <v>Jumbo</v>
      </c>
      <c r="H98" s="7">
        <f t="shared" ca="1" si="30"/>
        <v>1</v>
      </c>
      <c r="I98" s="65">
        <f t="shared" ca="1" si="37"/>
        <v>0.33172880353834189</v>
      </c>
      <c r="J98" s="7" t="str">
        <f t="shared" ca="1" si="31"/>
        <v>Take-Off</v>
      </c>
      <c r="K98" s="7">
        <f t="shared" ca="1" si="48"/>
        <v>675</v>
      </c>
      <c r="L98" s="7">
        <f t="shared" ca="1" si="48"/>
        <v>681</v>
      </c>
      <c r="M98" s="7">
        <f t="shared" ca="1" si="38"/>
        <v>1</v>
      </c>
      <c r="N98" s="65">
        <f t="shared" ca="1" si="39"/>
        <v>0.50336551718172806</v>
      </c>
      <c r="O98" s="7">
        <f t="shared" ca="1" si="32"/>
        <v>12</v>
      </c>
      <c r="P98" s="7">
        <f t="shared" ca="1" si="40"/>
        <v>675</v>
      </c>
      <c r="Q98" s="7">
        <f t="shared" ca="1" si="49"/>
        <v>687</v>
      </c>
      <c r="R98" s="7">
        <f t="shared" ca="1" si="50"/>
        <v>681</v>
      </c>
      <c r="S98" s="7">
        <f t="shared" ca="1" si="41"/>
        <v>0</v>
      </c>
      <c r="T98" s="7">
        <f t="shared" ca="1" si="42"/>
        <v>0</v>
      </c>
      <c r="U98" s="7">
        <f t="shared" ca="1" si="43"/>
        <v>0</v>
      </c>
      <c r="V98" s="124">
        <f t="shared" ca="1" si="33"/>
        <v>0</v>
      </c>
      <c r="W98" s="124">
        <f t="shared" ca="1" si="34"/>
        <v>1600</v>
      </c>
      <c r="Z98" s="7">
        <f t="shared" ca="1" si="44"/>
        <v>1</v>
      </c>
      <c r="AA98" s="7">
        <f t="shared" ca="1" si="45"/>
        <v>0</v>
      </c>
      <c r="AB98" s="7">
        <f t="shared" ca="1" si="46"/>
        <v>0</v>
      </c>
    </row>
    <row r="99" spans="2:28">
      <c r="B99" s="7">
        <v>85</v>
      </c>
      <c r="C99" s="65">
        <f t="shared" ca="1" si="35"/>
        <v>0.71879717363658246</v>
      </c>
      <c r="D99" s="7">
        <f t="shared" ca="1" si="28"/>
        <v>9</v>
      </c>
      <c r="E99" s="7">
        <f t="shared" ca="1" si="47"/>
        <v>684</v>
      </c>
      <c r="F99" s="65">
        <f t="shared" ca="1" si="36"/>
        <v>0.72277821215188609</v>
      </c>
      <c r="G99" s="66" t="str">
        <f t="shared" ca="1" si="29"/>
        <v>Medium</v>
      </c>
      <c r="H99" s="7">
        <f t="shared" ca="1" si="30"/>
        <v>2</v>
      </c>
      <c r="I99" s="65">
        <f t="shared" ca="1" si="37"/>
        <v>0.50837562313910667</v>
      </c>
      <c r="J99" s="7" t="str">
        <f t="shared" ca="1" si="31"/>
        <v>Landing</v>
      </c>
      <c r="K99" s="7">
        <f t="shared" ca="1" si="48"/>
        <v>687</v>
      </c>
      <c r="L99" s="7">
        <f t="shared" ca="1" si="48"/>
        <v>681</v>
      </c>
      <c r="M99" s="7">
        <f t="shared" ca="1" si="38"/>
        <v>2</v>
      </c>
      <c r="N99" s="65">
        <f t="shared" ca="1" si="39"/>
        <v>0.58986780576577491</v>
      </c>
      <c r="O99" s="7">
        <f t="shared" ca="1" si="32"/>
        <v>9</v>
      </c>
      <c r="P99" s="7">
        <f t="shared" ca="1" si="40"/>
        <v>684</v>
      </c>
      <c r="Q99" s="7">
        <f t="shared" ca="1" si="49"/>
        <v>687</v>
      </c>
      <c r="R99" s="7">
        <f t="shared" ca="1" si="50"/>
        <v>693</v>
      </c>
      <c r="S99" s="7">
        <f t="shared" ca="1" si="41"/>
        <v>0</v>
      </c>
      <c r="T99" s="7">
        <f t="shared" ca="1" si="42"/>
        <v>0</v>
      </c>
      <c r="U99" s="7">
        <f t="shared" ca="1" si="43"/>
        <v>3</v>
      </c>
      <c r="V99" s="124">
        <f t="shared" ca="1" si="33"/>
        <v>0</v>
      </c>
      <c r="W99" s="124">
        <f t="shared" ca="1" si="34"/>
        <v>1200</v>
      </c>
      <c r="Z99" s="7">
        <f t="shared" ca="1" si="44"/>
        <v>0</v>
      </c>
      <c r="AA99" s="7">
        <f t="shared" ca="1" si="45"/>
        <v>1</v>
      </c>
      <c r="AB99" s="7">
        <f t="shared" ca="1" si="46"/>
        <v>0</v>
      </c>
    </row>
    <row r="100" spans="2:28">
      <c r="B100" s="7">
        <v>86</v>
      </c>
      <c r="C100" s="65">
        <f t="shared" ca="1" si="35"/>
        <v>0.72782721478914436</v>
      </c>
      <c r="D100" s="7">
        <f t="shared" ca="1" si="28"/>
        <v>9</v>
      </c>
      <c r="E100" s="7">
        <f t="shared" ca="1" si="47"/>
        <v>693</v>
      </c>
      <c r="F100" s="65">
        <f t="shared" ca="1" si="36"/>
        <v>0.22683175555540747</v>
      </c>
      <c r="G100" s="66" t="str">
        <f t="shared" ca="1" si="29"/>
        <v>Jumbo</v>
      </c>
      <c r="H100" s="7">
        <f t="shared" ca="1" si="30"/>
        <v>1</v>
      </c>
      <c r="I100" s="65">
        <f t="shared" ca="1" si="37"/>
        <v>0.51738229552404758</v>
      </c>
      <c r="J100" s="7" t="str">
        <f t="shared" ca="1" si="31"/>
        <v>Landing</v>
      </c>
      <c r="K100" s="7">
        <f t="shared" ca="1" si="48"/>
        <v>687</v>
      </c>
      <c r="L100" s="7">
        <f t="shared" ca="1" si="48"/>
        <v>693</v>
      </c>
      <c r="M100" s="7">
        <f t="shared" ca="1" si="38"/>
        <v>1</v>
      </c>
      <c r="N100" s="65">
        <f t="shared" ca="1" si="39"/>
        <v>0.80094113814459844</v>
      </c>
      <c r="O100" s="7">
        <f t="shared" ca="1" si="32"/>
        <v>12</v>
      </c>
      <c r="P100" s="7">
        <f t="shared" ca="1" si="40"/>
        <v>687</v>
      </c>
      <c r="Q100" s="7">
        <f t="shared" ca="1" si="49"/>
        <v>699</v>
      </c>
      <c r="R100" s="7">
        <f t="shared" ca="1" si="50"/>
        <v>693</v>
      </c>
      <c r="S100" s="7">
        <f t="shared" ca="1" si="41"/>
        <v>0</v>
      </c>
      <c r="T100" s="7">
        <f t="shared" ca="1" si="42"/>
        <v>6</v>
      </c>
      <c r="U100" s="7">
        <f t="shared" ca="1" si="43"/>
        <v>0</v>
      </c>
      <c r="V100" s="124">
        <f t="shared" ca="1" si="33"/>
        <v>0</v>
      </c>
      <c r="W100" s="124">
        <f t="shared" ca="1" si="34"/>
        <v>1600</v>
      </c>
      <c r="Z100" s="7">
        <f t="shared" ca="1" si="44"/>
        <v>1</v>
      </c>
      <c r="AA100" s="7">
        <f t="shared" ca="1" si="45"/>
        <v>0</v>
      </c>
      <c r="AB100" s="7">
        <f t="shared" ca="1" si="46"/>
        <v>0</v>
      </c>
    </row>
    <row r="101" spans="2:28">
      <c r="B101" s="7">
        <v>87</v>
      </c>
      <c r="C101" s="65">
        <f t="shared" ca="1" si="35"/>
        <v>0.75621957680237328</v>
      </c>
      <c r="D101" s="7">
        <f t="shared" ca="1" si="28"/>
        <v>9</v>
      </c>
      <c r="E101" s="7">
        <f t="shared" ca="1" si="47"/>
        <v>702</v>
      </c>
      <c r="F101" s="65">
        <f t="shared" ca="1" si="36"/>
        <v>0.45339347290233545</v>
      </c>
      <c r="G101" s="66" t="str">
        <f t="shared" ca="1" si="29"/>
        <v>Medium</v>
      </c>
      <c r="H101" s="7">
        <f t="shared" ca="1" si="30"/>
        <v>2</v>
      </c>
      <c r="I101" s="65">
        <f t="shared" ca="1" si="37"/>
        <v>0.73115653932764735</v>
      </c>
      <c r="J101" s="7" t="str">
        <f t="shared" ca="1" si="31"/>
        <v>Landing</v>
      </c>
      <c r="K101" s="7">
        <f t="shared" ca="1" si="48"/>
        <v>699</v>
      </c>
      <c r="L101" s="7">
        <f t="shared" ca="1" si="48"/>
        <v>693</v>
      </c>
      <c r="M101" s="7">
        <f t="shared" ca="1" si="38"/>
        <v>2</v>
      </c>
      <c r="N101" s="65">
        <f t="shared" ca="1" si="39"/>
        <v>0.23660790219376326</v>
      </c>
      <c r="O101" s="7">
        <f t="shared" ca="1" si="32"/>
        <v>6</v>
      </c>
      <c r="P101" s="7">
        <f t="shared" ca="1" si="40"/>
        <v>702</v>
      </c>
      <c r="Q101" s="7">
        <f t="shared" ca="1" si="49"/>
        <v>699</v>
      </c>
      <c r="R101" s="7">
        <f t="shared" ca="1" si="50"/>
        <v>708</v>
      </c>
      <c r="S101" s="7">
        <f t="shared" ca="1" si="41"/>
        <v>0</v>
      </c>
      <c r="T101" s="7">
        <f t="shared" ca="1" si="42"/>
        <v>0</v>
      </c>
      <c r="U101" s="7">
        <f t="shared" ca="1" si="43"/>
        <v>9</v>
      </c>
      <c r="V101" s="124">
        <f t="shared" ca="1" si="33"/>
        <v>0</v>
      </c>
      <c r="W101" s="124">
        <f t="shared" ca="1" si="34"/>
        <v>1200</v>
      </c>
      <c r="Z101" s="7">
        <f t="shared" ca="1" si="44"/>
        <v>0</v>
      </c>
      <c r="AA101" s="7">
        <f t="shared" ca="1" si="45"/>
        <v>1</v>
      </c>
      <c r="AB101" s="7">
        <f t="shared" ca="1" si="46"/>
        <v>0</v>
      </c>
    </row>
    <row r="102" spans="2:28">
      <c r="B102" s="7">
        <v>88</v>
      </c>
      <c r="C102" s="65">
        <f t="shared" ca="1" si="35"/>
        <v>0.76006862449491752</v>
      </c>
      <c r="D102" s="7">
        <f t="shared" ca="1" si="28"/>
        <v>9</v>
      </c>
      <c r="E102" s="7">
        <f t="shared" ca="1" si="47"/>
        <v>711</v>
      </c>
      <c r="F102" s="65">
        <f t="shared" ca="1" si="36"/>
        <v>0.91208756041586092</v>
      </c>
      <c r="G102" s="66" t="str">
        <f t="shared" ca="1" si="29"/>
        <v>Small</v>
      </c>
      <c r="H102" s="7">
        <f t="shared" ca="1" si="30"/>
        <v>3</v>
      </c>
      <c r="I102" s="65">
        <f t="shared" ca="1" si="37"/>
        <v>0.93497952324489597</v>
      </c>
      <c r="J102" s="7" t="str">
        <f t="shared" ca="1" si="31"/>
        <v>Landing</v>
      </c>
      <c r="K102" s="7">
        <f t="shared" ca="1" si="48"/>
        <v>699</v>
      </c>
      <c r="L102" s="7">
        <f t="shared" ca="1" si="48"/>
        <v>708</v>
      </c>
      <c r="M102" s="7">
        <f t="shared" ca="1" si="38"/>
        <v>1</v>
      </c>
      <c r="N102" s="65">
        <f t="shared" ca="1" si="39"/>
        <v>0.62883367433032189</v>
      </c>
      <c r="O102" s="7">
        <f t="shared" ca="1" si="32"/>
        <v>6</v>
      </c>
      <c r="P102" s="7">
        <f t="shared" ca="1" si="40"/>
        <v>711</v>
      </c>
      <c r="Q102" s="7">
        <f t="shared" ca="1" si="49"/>
        <v>717</v>
      </c>
      <c r="R102" s="7">
        <f t="shared" ca="1" si="50"/>
        <v>708</v>
      </c>
      <c r="S102" s="7">
        <f t="shared" ca="1" si="41"/>
        <v>0</v>
      </c>
      <c r="T102" s="7">
        <f t="shared" ca="1" si="42"/>
        <v>12</v>
      </c>
      <c r="U102" s="7">
        <f t="shared" ca="1" si="43"/>
        <v>0</v>
      </c>
      <c r="V102" s="124">
        <f t="shared" ca="1" si="33"/>
        <v>0</v>
      </c>
      <c r="W102" s="124">
        <f t="shared" ca="1" si="34"/>
        <v>850</v>
      </c>
      <c r="Z102" s="7">
        <f t="shared" ca="1" si="44"/>
        <v>0</v>
      </c>
      <c r="AA102" s="7">
        <f t="shared" ca="1" si="45"/>
        <v>0</v>
      </c>
      <c r="AB102" s="7">
        <f t="shared" ca="1" si="46"/>
        <v>1</v>
      </c>
    </row>
    <row r="103" spans="2:28">
      <c r="B103" s="7">
        <v>89</v>
      </c>
      <c r="C103" s="65">
        <f t="shared" ca="1" si="35"/>
        <v>0.13878855944302881</v>
      </c>
      <c r="D103" s="7">
        <f t="shared" ca="1" si="28"/>
        <v>6</v>
      </c>
      <c r="E103" s="7">
        <f t="shared" ca="1" si="47"/>
        <v>717</v>
      </c>
      <c r="F103" s="65">
        <f t="shared" ca="1" si="36"/>
        <v>0.20286422882412003</v>
      </c>
      <c r="G103" s="66" t="str">
        <f t="shared" ca="1" si="29"/>
        <v>Jumbo</v>
      </c>
      <c r="H103" s="7">
        <f t="shared" ca="1" si="30"/>
        <v>1</v>
      </c>
      <c r="I103" s="65">
        <f t="shared" ca="1" si="37"/>
        <v>0.62363818053516107</v>
      </c>
      <c r="J103" s="7" t="str">
        <f t="shared" ca="1" si="31"/>
        <v>Landing</v>
      </c>
      <c r="K103" s="7">
        <f t="shared" ca="1" si="48"/>
        <v>717</v>
      </c>
      <c r="L103" s="7">
        <f t="shared" ca="1" si="48"/>
        <v>708</v>
      </c>
      <c r="M103" s="7">
        <f t="shared" ca="1" si="38"/>
        <v>1</v>
      </c>
      <c r="N103" s="65">
        <f t="shared" ca="1" si="39"/>
        <v>0.60427037610393808</v>
      </c>
      <c r="O103" s="7">
        <f t="shared" ca="1" si="32"/>
        <v>12</v>
      </c>
      <c r="P103" s="7">
        <f t="shared" ca="1" si="40"/>
        <v>717</v>
      </c>
      <c r="Q103" s="7">
        <f t="shared" ca="1" si="49"/>
        <v>729</v>
      </c>
      <c r="R103" s="7">
        <f t="shared" ca="1" si="50"/>
        <v>708</v>
      </c>
      <c r="S103" s="7">
        <f t="shared" ca="1" si="41"/>
        <v>0</v>
      </c>
      <c r="T103" s="7">
        <f t="shared" ca="1" si="42"/>
        <v>0</v>
      </c>
      <c r="U103" s="7">
        <f t="shared" ca="1" si="43"/>
        <v>0</v>
      </c>
      <c r="V103" s="124">
        <f t="shared" ca="1" si="33"/>
        <v>0</v>
      </c>
      <c r="W103" s="124">
        <f t="shared" ca="1" si="34"/>
        <v>1600</v>
      </c>
      <c r="Z103" s="7">
        <f t="shared" ca="1" si="44"/>
        <v>1</v>
      </c>
      <c r="AA103" s="7">
        <f t="shared" ca="1" si="45"/>
        <v>0</v>
      </c>
      <c r="AB103" s="7">
        <f t="shared" ca="1" si="46"/>
        <v>0</v>
      </c>
    </row>
    <row r="104" spans="2:28">
      <c r="B104" s="7">
        <v>90</v>
      </c>
      <c r="C104" s="65">
        <f t="shared" ca="1" si="35"/>
        <v>7.0211748725137801E-2</v>
      </c>
      <c r="D104" s="7">
        <f t="shared" ca="1" si="28"/>
        <v>0</v>
      </c>
      <c r="E104" s="7">
        <f t="shared" ca="1" si="47"/>
        <v>717</v>
      </c>
      <c r="F104" s="65">
        <f t="shared" ca="1" si="36"/>
        <v>0.8127474521156306</v>
      </c>
      <c r="G104" s="66" t="str">
        <f t="shared" ca="1" si="29"/>
        <v>Small</v>
      </c>
      <c r="H104" s="7">
        <f t="shared" ca="1" si="30"/>
        <v>3</v>
      </c>
      <c r="I104" s="65">
        <f t="shared" ca="1" si="37"/>
        <v>0.98224512598206226</v>
      </c>
      <c r="J104" s="7" t="str">
        <f t="shared" ca="1" si="31"/>
        <v>Landing</v>
      </c>
      <c r="K104" s="7">
        <f t="shared" ca="1" si="48"/>
        <v>729</v>
      </c>
      <c r="L104" s="7">
        <f t="shared" ca="1" si="48"/>
        <v>708</v>
      </c>
      <c r="M104" s="7">
        <f t="shared" ca="1" si="38"/>
        <v>2</v>
      </c>
      <c r="N104" s="65">
        <f t="shared" ca="1" si="39"/>
        <v>0.71050590441664552</v>
      </c>
      <c r="O104" s="7">
        <f t="shared" ca="1" si="32"/>
        <v>6</v>
      </c>
      <c r="P104" s="7">
        <f t="shared" ca="1" si="40"/>
        <v>717</v>
      </c>
      <c r="Q104" s="7">
        <f t="shared" ca="1" si="49"/>
        <v>729</v>
      </c>
      <c r="R104" s="7">
        <f t="shared" ca="1" si="50"/>
        <v>723</v>
      </c>
      <c r="S104" s="7">
        <f t="shared" ca="1" si="41"/>
        <v>0</v>
      </c>
      <c r="T104" s="7">
        <f t="shared" ca="1" si="42"/>
        <v>0</v>
      </c>
      <c r="U104" s="7">
        <f t="shared" ca="1" si="43"/>
        <v>9</v>
      </c>
      <c r="V104" s="124">
        <f t="shared" ca="1" si="33"/>
        <v>0</v>
      </c>
      <c r="W104" s="124">
        <f t="shared" ca="1" si="34"/>
        <v>850</v>
      </c>
      <c r="Z104" s="7">
        <f t="shared" ca="1" si="44"/>
        <v>0</v>
      </c>
      <c r="AA104" s="7">
        <f t="shared" ca="1" si="45"/>
        <v>0</v>
      </c>
      <c r="AB104" s="7">
        <f t="shared" ca="1" si="46"/>
        <v>1</v>
      </c>
    </row>
    <row r="105" spans="2:28">
      <c r="B105" s="7">
        <v>91</v>
      </c>
      <c r="C105" s="65">
        <f t="shared" ca="1" si="35"/>
        <v>0.51108611716007757</v>
      </c>
      <c r="D105" s="7">
        <f t="shared" ca="1" si="28"/>
        <v>9</v>
      </c>
      <c r="E105" s="7">
        <f t="shared" ca="1" si="47"/>
        <v>726</v>
      </c>
      <c r="F105" s="65">
        <f t="shared" ca="1" si="36"/>
        <v>0.20357733525387178</v>
      </c>
      <c r="G105" s="66" t="str">
        <f t="shared" ca="1" si="29"/>
        <v>Jumbo</v>
      </c>
      <c r="H105" s="7">
        <f t="shared" ca="1" si="30"/>
        <v>1</v>
      </c>
      <c r="I105" s="65">
        <f t="shared" ca="1" si="37"/>
        <v>0.48921346700761337</v>
      </c>
      <c r="J105" s="7" t="str">
        <f t="shared" ca="1" si="31"/>
        <v>Take-Off</v>
      </c>
      <c r="K105" s="7">
        <f t="shared" ca="1" si="48"/>
        <v>729</v>
      </c>
      <c r="L105" s="7">
        <f t="shared" ca="1" si="48"/>
        <v>723</v>
      </c>
      <c r="M105" s="7">
        <f t="shared" ca="1" si="38"/>
        <v>1</v>
      </c>
      <c r="N105" s="65">
        <f t="shared" ca="1" si="39"/>
        <v>0.54570543958529405</v>
      </c>
      <c r="O105" s="7">
        <f t="shared" ca="1" si="32"/>
        <v>12</v>
      </c>
      <c r="P105" s="7">
        <f t="shared" ca="1" si="40"/>
        <v>729</v>
      </c>
      <c r="Q105" s="7">
        <f t="shared" ca="1" si="49"/>
        <v>741</v>
      </c>
      <c r="R105" s="7">
        <f t="shared" ca="1" si="50"/>
        <v>723</v>
      </c>
      <c r="S105" s="7">
        <f t="shared" ca="1" si="41"/>
        <v>3</v>
      </c>
      <c r="T105" s="7">
        <f t="shared" ca="1" si="42"/>
        <v>0</v>
      </c>
      <c r="U105" s="7">
        <f t="shared" ca="1" si="43"/>
        <v>0</v>
      </c>
      <c r="V105" s="124">
        <f t="shared" ca="1" si="33"/>
        <v>65.441200000000009</v>
      </c>
      <c r="W105" s="124">
        <f t="shared" ca="1" si="34"/>
        <v>1600</v>
      </c>
      <c r="Z105" s="7">
        <f t="shared" ca="1" si="44"/>
        <v>1</v>
      </c>
      <c r="AA105" s="7">
        <f t="shared" ca="1" si="45"/>
        <v>0</v>
      </c>
      <c r="AB105" s="7">
        <f t="shared" ca="1" si="46"/>
        <v>0</v>
      </c>
    </row>
    <row r="106" spans="2:28">
      <c r="B106" s="7">
        <v>92</v>
      </c>
      <c r="C106" s="65">
        <f t="shared" ca="1" si="35"/>
        <v>0.22820585277660321</v>
      </c>
      <c r="D106" s="7">
        <f t="shared" ca="1" si="28"/>
        <v>6</v>
      </c>
      <c r="E106" s="7">
        <f t="shared" ca="1" si="47"/>
        <v>732</v>
      </c>
      <c r="F106" s="65">
        <f t="shared" ca="1" si="36"/>
        <v>0.9847565778174413</v>
      </c>
      <c r="G106" s="66" t="str">
        <f t="shared" ca="1" si="29"/>
        <v>Small</v>
      </c>
      <c r="H106" s="7">
        <f t="shared" ca="1" si="30"/>
        <v>3</v>
      </c>
      <c r="I106" s="65">
        <f t="shared" ca="1" si="37"/>
        <v>0.82319080303114989</v>
      </c>
      <c r="J106" s="7" t="str">
        <f t="shared" ca="1" si="31"/>
        <v>Landing</v>
      </c>
      <c r="K106" s="7">
        <f t="shared" ca="1" si="48"/>
        <v>741</v>
      </c>
      <c r="L106" s="7">
        <f t="shared" ca="1" si="48"/>
        <v>723</v>
      </c>
      <c r="M106" s="7">
        <f t="shared" ca="1" si="38"/>
        <v>2</v>
      </c>
      <c r="N106" s="65">
        <f t="shared" ca="1" si="39"/>
        <v>0.29786170251957622</v>
      </c>
      <c r="O106" s="7">
        <f t="shared" ca="1" si="32"/>
        <v>6</v>
      </c>
      <c r="P106" s="7">
        <f t="shared" ca="1" si="40"/>
        <v>732</v>
      </c>
      <c r="Q106" s="7">
        <f t="shared" ca="1" si="49"/>
        <v>741</v>
      </c>
      <c r="R106" s="7">
        <f t="shared" ca="1" si="50"/>
        <v>738</v>
      </c>
      <c r="S106" s="7">
        <f t="shared" ca="1" si="41"/>
        <v>0</v>
      </c>
      <c r="T106" s="7">
        <f t="shared" ca="1" si="42"/>
        <v>0</v>
      </c>
      <c r="U106" s="7">
        <f t="shared" ca="1" si="43"/>
        <v>9</v>
      </c>
      <c r="V106" s="124">
        <f t="shared" ca="1" si="33"/>
        <v>0</v>
      </c>
      <c r="W106" s="124">
        <f t="shared" ca="1" si="34"/>
        <v>850</v>
      </c>
      <c r="Z106" s="7">
        <f t="shared" ca="1" si="44"/>
        <v>0</v>
      </c>
      <c r="AA106" s="7">
        <f t="shared" ca="1" si="45"/>
        <v>0</v>
      </c>
      <c r="AB106" s="7">
        <f t="shared" ca="1" si="46"/>
        <v>1</v>
      </c>
    </row>
    <row r="107" spans="2:28">
      <c r="B107" s="7">
        <v>93</v>
      </c>
      <c r="C107" s="65">
        <f t="shared" ca="1" si="35"/>
        <v>0.29815754773230452</v>
      </c>
      <c r="D107" s="7">
        <f t="shared" ca="1" si="28"/>
        <v>6</v>
      </c>
      <c r="E107" s="7">
        <f t="shared" ca="1" si="47"/>
        <v>738</v>
      </c>
      <c r="F107" s="65">
        <f t="shared" ca="1" si="36"/>
        <v>0.20549211085449914</v>
      </c>
      <c r="G107" s="66" t="str">
        <f t="shared" ca="1" si="29"/>
        <v>Jumbo</v>
      </c>
      <c r="H107" s="7">
        <f t="shared" ca="1" si="30"/>
        <v>1</v>
      </c>
      <c r="I107" s="65">
        <f t="shared" ca="1" si="37"/>
        <v>0.25932515321398175</v>
      </c>
      <c r="J107" s="7" t="str">
        <f t="shared" ca="1" si="31"/>
        <v>Take-Off</v>
      </c>
      <c r="K107" s="7">
        <f t="shared" ca="1" si="48"/>
        <v>741</v>
      </c>
      <c r="L107" s="7">
        <f t="shared" ca="1" si="48"/>
        <v>738</v>
      </c>
      <c r="M107" s="7">
        <f t="shared" ca="1" si="38"/>
        <v>1</v>
      </c>
      <c r="N107" s="65">
        <f t="shared" ca="1" si="39"/>
        <v>1.7114025308337832E-2</v>
      </c>
      <c r="O107" s="7">
        <f t="shared" ca="1" si="32"/>
        <v>6</v>
      </c>
      <c r="P107" s="7">
        <f t="shared" ca="1" si="40"/>
        <v>741</v>
      </c>
      <c r="Q107" s="7">
        <f t="shared" ca="1" si="49"/>
        <v>747</v>
      </c>
      <c r="R107" s="7">
        <f t="shared" ca="1" si="50"/>
        <v>738</v>
      </c>
      <c r="S107" s="7">
        <f t="shared" ca="1" si="41"/>
        <v>3</v>
      </c>
      <c r="T107" s="7">
        <f t="shared" ca="1" si="42"/>
        <v>0</v>
      </c>
      <c r="U107" s="7">
        <f t="shared" ca="1" si="43"/>
        <v>0</v>
      </c>
      <c r="V107" s="124">
        <f t="shared" ca="1" si="33"/>
        <v>65.441200000000009</v>
      </c>
      <c r="W107" s="124">
        <f t="shared" ca="1" si="34"/>
        <v>1600</v>
      </c>
      <c r="Z107" s="7">
        <f t="shared" ca="1" si="44"/>
        <v>1</v>
      </c>
      <c r="AA107" s="7">
        <f t="shared" ca="1" si="45"/>
        <v>0</v>
      </c>
      <c r="AB107" s="7">
        <f t="shared" ca="1" si="46"/>
        <v>0</v>
      </c>
    </row>
    <row r="108" spans="2:28">
      <c r="B108" s="7">
        <v>94</v>
      </c>
      <c r="C108" s="65">
        <f t="shared" ca="1" si="35"/>
        <v>0.72648744343186289</v>
      </c>
      <c r="D108" s="7">
        <f t="shared" ca="1" si="28"/>
        <v>9</v>
      </c>
      <c r="E108" s="7">
        <f t="shared" ca="1" si="47"/>
        <v>747</v>
      </c>
      <c r="F108" s="65">
        <f t="shared" ca="1" si="36"/>
        <v>5.1070591024318879E-2</v>
      </c>
      <c r="G108" s="66" t="str">
        <f t="shared" ca="1" si="29"/>
        <v>Jumbo</v>
      </c>
      <c r="H108" s="7">
        <f t="shared" ca="1" si="30"/>
        <v>1</v>
      </c>
      <c r="I108" s="65">
        <f t="shared" ca="1" si="37"/>
        <v>0.787757539371711</v>
      </c>
      <c r="J108" s="7" t="str">
        <f t="shared" ca="1" si="31"/>
        <v>Landing</v>
      </c>
      <c r="K108" s="7">
        <f t="shared" ca="1" si="48"/>
        <v>747</v>
      </c>
      <c r="L108" s="7">
        <f t="shared" ca="1" si="48"/>
        <v>738</v>
      </c>
      <c r="M108" s="7">
        <f t="shared" ca="1" si="38"/>
        <v>1</v>
      </c>
      <c r="N108" s="65">
        <f t="shared" ca="1" si="39"/>
        <v>0.29218648182877893</v>
      </c>
      <c r="O108" s="7">
        <f t="shared" ca="1" si="32"/>
        <v>9</v>
      </c>
      <c r="P108" s="7">
        <f t="shared" ca="1" si="40"/>
        <v>747</v>
      </c>
      <c r="Q108" s="7">
        <f t="shared" ca="1" si="49"/>
        <v>756</v>
      </c>
      <c r="R108" s="7">
        <f t="shared" ca="1" si="50"/>
        <v>738</v>
      </c>
      <c r="S108" s="7">
        <f t="shared" ca="1" si="41"/>
        <v>0</v>
      </c>
      <c r="T108" s="7">
        <f t="shared" ca="1" si="42"/>
        <v>0</v>
      </c>
      <c r="U108" s="7">
        <f t="shared" ca="1" si="43"/>
        <v>0</v>
      </c>
      <c r="V108" s="124">
        <f t="shared" ca="1" si="33"/>
        <v>0</v>
      </c>
      <c r="W108" s="124">
        <f t="shared" ca="1" si="34"/>
        <v>1600</v>
      </c>
      <c r="Z108" s="7">
        <f t="shared" ca="1" si="44"/>
        <v>1</v>
      </c>
      <c r="AA108" s="7">
        <f t="shared" ca="1" si="45"/>
        <v>0</v>
      </c>
      <c r="AB108" s="7">
        <f t="shared" ca="1" si="46"/>
        <v>0</v>
      </c>
    </row>
    <row r="109" spans="2:28">
      <c r="B109" s="7">
        <v>95</v>
      </c>
      <c r="C109" s="65">
        <f t="shared" ca="1" si="35"/>
        <v>9.5762712715211973E-2</v>
      </c>
      <c r="D109" s="7">
        <f t="shared" ca="1" si="28"/>
        <v>0</v>
      </c>
      <c r="E109" s="7">
        <f t="shared" ca="1" si="47"/>
        <v>747</v>
      </c>
      <c r="F109" s="65">
        <f t="shared" ca="1" si="36"/>
        <v>0.76285292092550938</v>
      </c>
      <c r="G109" s="66" t="str">
        <f t="shared" ca="1" si="29"/>
        <v>Medium</v>
      </c>
      <c r="H109" s="7">
        <f t="shared" ca="1" si="30"/>
        <v>2</v>
      </c>
      <c r="I109" s="65">
        <f t="shared" ca="1" si="37"/>
        <v>0.78505385230265035</v>
      </c>
      <c r="J109" s="7" t="str">
        <f t="shared" ca="1" si="31"/>
        <v>Landing</v>
      </c>
      <c r="K109" s="7">
        <f t="shared" ca="1" si="48"/>
        <v>756</v>
      </c>
      <c r="L109" s="7">
        <f t="shared" ca="1" si="48"/>
        <v>738</v>
      </c>
      <c r="M109" s="7">
        <f t="shared" ca="1" si="38"/>
        <v>2</v>
      </c>
      <c r="N109" s="65">
        <f t="shared" ca="1" si="39"/>
        <v>0.37997266406201513</v>
      </c>
      <c r="O109" s="7">
        <f t="shared" ca="1" si="32"/>
        <v>9</v>
      </c>
      <c r="P109" s="7">
        <f t="shared" ca="1" si="40"/>
        <v>747</v>
      </c>
      <c r="Q109" s="7">
        <f t="shared" ca="1" si="49"/>
        <v>756</v>
      </c>
      <c r="R109" s="7">
        <f t="shared" ca="1" si="50"/>
        <v>756</v>
      </c>
      <c r="S109" s="7">
        <f t="shared" ca="1" si="41"/>
        <v>0</v>
      </c>
      <c r="T109" s="7">
        <f t="shared" ca="1" si="42"/>
        <v>0</v>
      </c>
      <c r="U109" s="7">
        <f t="shared" ca="1" si="43"/>
        <v>9</v>
      </c>
      <c r="V109" s="124">
        <f t="shared" ca="1" si="33"/>
        <v>0</v>
      </c>
      <c r="W109" s="124">
        <f t="shared" ca="1" si="34"/>
        <v>1200</v>
      </c>
      <c r="Z109" s="7">
        <f t="shared" ca="1" si="44"/>
        <v>0</v>
      </c>
      <c r="AA109" s="7">
        <f t="shared" ca="1" si="45"/>
        <v>1</v>
      </c>
      <c r="AB109" s="7">
        <f t="shared" ca="1" si="46"/>
        <v>0</v>
      </c>
    </row>
    <row r="110" spans="2:28">
      <c r="B110" s="7">
        <v>96</v>
      </c>
      <c r="C110" s="65">
        <f t="shared" ca="1" si="35"/>
        <v>0.99335797093652989</v>
      </c>
      <c r="D110" s="7">
        <f t="shared" ca="1" si="28"/>
        <v>12</v>
      </c>
      <c r="E110" s="7">
        <f t="shared" ca="1" si="47"/>
        <v>759</v>
      </c>
      <c r="F110" s="65">
        <f t="shared" ca="1" si="36"/>
        <v>0.6286635154629967</v>
      </c>
      <c r="G110" s="66" t="str">
        <f t="shared" ca="1" si="29"/>
        <v>Medium</v>
      </c>
      <c r="H110" s="7">
        <f t="shared" ca="1" si="30"/>
        <v>2</v>
      </c>
      <c r="I110" s="65">
        <f t="shared" ca="1" si="37"/>
        <v>0.57486189745037763</v>
      </c>
      <c r="J110" s="7" t="str">
        <f t="shared" ca="1" si="31"/>
        <v>Landing</v>
      </c>
      <c r="K110" s="7">
        <f t="shared" ca="1" si="48"/>
        <v>756</v>
      </c>
      <c r="L110" s="7">
        <f t="shared" ca="1" si="48"/>
        <v>756</v>
      </c>
      <c r="M110" s="7">
        <f t="shared" ca="1" si="38"/>
        <v>1</v>
      </c>
      <c r="N110" s="65">
        <f t="shared" ca="1" si="39"/>
        <v>0.89184528115137041</v>
      </c>
      <c r="O110" s="7">
        <f t="shared" ca="1" si="32"/>
        <v>12</v>
      </c>
      <c r="P110" s="7">
        <f t="shared" ca="1" si="40"/>
        <v>759</v>
      </c>
      <c r="Q110" s="7">
        <f t="shared" ca="1" si="49"/>
        <v>771</v>
      </c>
      <c r="R110" s="7">
        <f t="shared" ca="1" si="50"/>
        <v>756</v>
      </c>
      <c r="S110" s="7">
        <f t="shared" ca="1" si="41"/>
        <v>0</v>
      </c>
      <c r="T110" s="7">
        <f t="shared" ca="1" si="42"/>
        <v>3</v>
      </c>
      <c r="U110" s="7">
        <f t="shared" ca="1" si="43"/>
        <v>0</v>
      </c>
      <c r="V110" s="124">
        <f t="shared" ca="1" si="33"/>
        <v>0</v>
      </c>
      <c r="W110" s="124">
        <f t="shared" ca="1" si="34"/>
        <v>1200</v>
      </c>
      <c r="Z110" s="7">
        <f t="shared" ca="1" si="44"/>
        <v>0</v>
      </c>
      <c r="AA110" s="7">
        <f t="shared" ca="1" si="45"/>
        <v>1</v>
      </c>
      <c r="AB110" s="7">
        <f t="shared" ca="1" si="46"/>
        <v>0</v>
      </c>
    </row>
    <row r="111" spans="2:28">
      <c r="B111" s="7">
        <v>97</v>
      </c>
      <c r="C111" s="65">
        <f t="shared" ca="1" si="35"/>
        <v>0.31339312912194373</v>
      </c>
      <c r="D111" s="7">
        <f t="shared" ca="1" si="28"/>
        <v>6</v>
      </c>
      <c r="E111" s="7">
        <f t="shared" ca="1" si="47"/>
        <v>765</v>
      </c>
      <c r="F111" s="65">
        <f t="shared" ca="1" si="36"/>
        <v>0.19011858286401617</v>
      </c>
      <c r="G111" s="66" t="str">
        <f t="shared" ca="1" si="29"/>
        <v>Jumbo</v>
      </c>
      <c r="H111" s="7">
        <f t="shared" ca="1" si="30"/>
        <v>1</v>
      </c>
      <c r="I111" s="65">
        <f t="shared" ca="1" si="37"/>
        <v>0.43578760792800086</v>
      </c>
      <c r="J111" s="7" t="str">
        <f t="shared" ca="1" si="31"/>
        <v>Take-Off</v>
      </c>
      <c r="K111" s="7">
        <f t="shared" ca="1" si="48"/>
        <v>771</v>
      </c>
      <c r="L111" s="7">
        <f t="shared" ca="1" si="48"/>
        <v>756</v>
      </c>
      <c r="M111" s="7">
        <f t="shared" ca="1" si="38"/>
        <v>1</v>
      </c>
      <c r="N111" s="65">
        <f t="shared" ca="1" si="39"/>
        <v>0.38596474087192312</v>
      </c>
      <c r="O111" s="7">
        <f t="shared" ref="O111:O142" ca="1" si="51">IF(H111=1, VLOOKUP(N111, jumbo_comp,3,TRUE), IF(H111=2, VLOOKUP(N111, mid_comp,3,TRUE), IF(H111=3, VLOOKUP(N111, small_comp, 3, TRUE))))</f>
        <v>9</v>
      </c>
      <c r="P111" s="7">
        <f t="shared" ca="1" si="40"/>
        <v>771</v>
      </c>
      <c r="Q111" s="7">
        <f t="shared" ca="1" si="49"/>
        <v>780</v>
      </c>
      <c r="R111" s="7">
        <f t="shared" ca="1" si="50"/>
        <v>756</v>
      </c>
      <c r="S111" s="7">
        <f t="shared" ca="1" si="41"/>
        <v>6</v>
      </c>
      <c r="T111" s="7">
        <f t="shared" ca="1" si="42"/>
        <v>0</v>
      </c>
      <c r="U111" s="7">
        <f t="shared" ca="1" si="43"/>
        <v>0</v>
      </c>
      <c r="V111" s="124">
        <f t="shared" ref="V111:V142" ca="1" si="52">S111*VLOOKUP(G111,fuel_cost,IF(J111="Landing",3,2),FALSE)</f>
        <v>130.88240000000002</v>
      </c>
      <c r="W111" s="124">
        <f t="shared" ref="W111:W142" ca="1" si="53">VLOOKUP(G111,service_fee,IF(J111="Landing",3,2),FALSE)</f>
        <v>1600</v>
      </c>
      <c r="Z111" s="7">
        <f t="shared" ca="1" si="44"/>
        <v>1</v>
      </c>
      <c r="AA111" s="7">
        <f t="shared" ca="1" si="45"/>
        <v>0</v>
      </c>
      <c r="AB111" s="7">
        <f t="shared" ca="1" si="46"/>
        <v>0</v>
      </c>
    </row>
    <row r="112" spans="2:28">
      <c r="B112" s="7">
        <v>98</v>
      </c>
      <c r="C112" s="65">
        <f t="shared" ca="1" si="35"/>
        <v>0.60669766068475295</v>
      </c>
      <c r="D112" s="7">
        <f t="shared" ca="1" si="28"/>
        <v>9</v>
      </c>
      <c r="E112" s="7">
        <f t="shared" ca="1" si="47"/>
        <v>774</v>
      </c>
      <c r="F112" s="65">
        <f t="shared" ca="1" si="36"/>
        <v>0.59812912813530372</v>
      </c>
      <c r="G112" s="66" t="str">
        <f t="shared" ca="1" si="29"/>
        <v>Medium</v>
      </c>
      <c r="H112" s="7">
        <f t="shared" ca="1" si="30"/>
        <v>2</v>
      </c>
      <c r="I112" s="65">
        <f t="shared" ca="1" si="37"/>
        <v>0.90712929328266712</v>
      </c>
      <c r="J112" s="7" t="str">
        <f t="shared" ca="1" si="31"/>
        <v>Landing</v>
      </c>
      <c r="K112" s="7">
        <f t="shared" ca="1" si="48"/>
        <v>780</v>
      </c>
      <c r="L112" s="7">
        <f t="shared" ca="1" si="48"/>
        <v>756</v>
      </c>
      <c r="M112" s="7">
        <f t="shared" ca="1" si="38"/>
        <v>2</v>
      </c>
      <c r="N112" s="65">
        <f t="shared" ca="1" si="39"/>
        <v>6.4366204205431266E-2</v>
      </c>
      <c r="O112" s="7">
        <f t="shared" ca="1" si="51"/>
        <v>6</v>
      </c>
      <c r="P112" s="7">
        <f t="shared" ca="1" si="40"/>
        <v>774</v>
      </c>
      <c r="Q112" s="7">
        <f t="shared" ca="1" si="49"/>
        <v>780</v>
      </c>
      <c r="R112" s="7">
        <f t="shared" ca="1" si="50"/>
        <v>780</v>
      </c>
      <c r="S112" s="7">
        <f t="shared" ca="1" si="41"/>
        <v>0</v>
      </c>
      <c r="T112" s="7">
        <f t="shared" ca="1" si="42"/>
        <v>0</v>
      </c>
      <c r="U112" s="7">
        <f t="shared" ca="1" si="43"/>
        <v>18</v>
      </c>
      <c r="V112" s="124">
        <f t="shared" ca="1" si="52"/>
        <v>0</v>
      </c>
      <c r="W112" s="124">
        <f t="shared" ca="1" si="53"/>
        <v>1200</v>
      </c>
      <c r="Z112" s="7">
        <f t="shared" ca="1" si="44"/>
        <v>0</v>
      </c>
      <c r="AA112" s="7">
        <f t="shared" ca="1" si="45"/>
        <v>1</v>
      </c>
      <c r="AB112" s="7">
        <f t="shared" ca="1" si="46"/>
        <v>0</v>
      </c>
    </row>
    <row r="113" spans="2:28">
      <c r="B113" s="7">
        <v>99</v>
      </c>
      <c r="C113" s="65">
        <f t="shared" ca="1" si="35"/>
        <v>0.17537841115131236</v>
      </c>
      <c r="D113" s="7">
        <f t="shared" ca="1" si="28"/>
        <v>6</v>
      </c>
      <c r="E113" s="7">
        <f t="shared" ca="1" si="47"/>
        <v>780</v>
      </c>
      <c r="F113" s="65">
        <f t="shared" ca="1" si="36"/>
        <v>0.56437661067064426</v>
      </c>
      <c r="G113" s="66" t="str">
        <f t="shared" ca="1" si="29"/>
        <v>Medium</v>
      </c>
      <c r="H113" s="7">
        <f t="shared" ca="1" si="30"/>
        <v>2</v>
      </c>
      <c r="I113" s="65">
        <f t="shared" ca="1" si="37"/>
        <v>0.46774844711982932</v>
      </c>
      <c r="J113" s="7" t="str">
        <f t="shared" ca="1" si="31"/>
        <v>Take-Off</v>
      </c>
      <c r="K113" s="7">
        <f t="shared" ca="1" si="48"/>
        <v>780</v>
      </c>
      <c r="L113" s="7">
        <f t="shared" ca="1" si="48"/>
        <v>780</v>
      </c>
      <c r="M113" s="7">
        <f t="shared" ca="1" si="38"/>
        <v>1</v>
      </c>
      <c r="N113" s="65">
        <f t="shared" ca="1" si="39"/>
        <v>0.99677136505863151</v>
      </c>
      <c r="O113" s="7">
        <f t="shared" ca="1" si="51"/>
        <v>12</v>
      </c>
      <c r="P113" s="7">
        <f t="shared" ca="1" si="40"/>
        <v>780</v>
      </c>
      <c r="Q113" s="7">
        <f t="shared" ca="1" si="49"/>
        <v>792</v>
      </c>
      <c r="R113" s="7">
        <f t="shared" ca="1" si="50"/>
        <v>780</v>
      </c>
      <c r="S113" s="7">
        <f t="shared" ca="1" si="41"/>
        <v>0</v>
      </c>
      <c r="T113" s="7">
        <f t="shared" ca="1" si="42"/>
        <v>0</v>
      </c>
      <c r="U113" s="7">
        <f t="shared" ca="1" si="43"/>
        <v>0</v>
      </c>
      <c r="V113" s="124">
        <f t="shared" ca="1" si="52"/>
        <v>0</v>
      </c>
      <c r="W113" s="124">
        <f t="shared" ca="1" si="53"/>
        <v>1200</v>
      </c>
      <c r="Z113" s="7">
        <f t="shared" ca="1" si="44"/>
        <v>0</v>
      </c>
      <c r="AA113" s="7">
        <f t="shared" ca="1" si="45"/>
        <v>1</v>
      </c>
      <c r="AB113" s="7">
        <f t="shared" ca="1" si="46"/>
        <v>0</v>
      </c>
    </row>
    <row r="114" spans="2:28">
      <c r="B114" s="7">
        <v>100</v>
      </c>
      <c r="C114" s="65">
        <f t="shared" ca="1" si="35"/>
        <v>0.90695964102754167</v>
      </c>
      <c r="D114" s="7">
        <f t="shared" ca="1" si="28"/>
        <v>12</v>
      </c>
      <c r="E114" s="7">
        <f t="shared" ca="1" si="47"/>
        <v>792</v>
      </c>
      <c r="F114" s="65">
        <f t="shared" ca="1" si="36"/>
        <v>0.86815202693909699</v>
      </c>
      <c r="G114" s="66" t="str">
        <f t="shared" ca="1" si="29"/>
        <v>Small</v>
      </c>
      <c r="H114" s="7">
        <f t="shared" ca="1" si="30"/>
        <v>3</v>
      </c>
      <c r="I114" s="65">
        <f t="shared" ca="1" si="37"/>
        <v>2.0641508720620316E-2</v>
      </c>
      <c r="J114" s="7" t="str">
        <f t="shared" ca="1" si="31"/>
        <v>Take-Off</v>
      </c>
      <c r="K114" s="7">
        <f t="shared" ca="1" si="48"/>
        <v>792</v>
      </c>
      <c r="L114" s="7">
        <f t="shared" ca="1" si="48"/>
        <v>780</v>
      </c>
      <c r="M114" s="7">
        <f t="shared" ca="1" si="38"/>
        <v>2</v>
      </c>
      <c r="N114" s="65">
        <f t="shared" ca="1" si="39"/>
        <v>0.18819615126576117</v>
      </c>
      <c r="O114" s="7">
        <f t="shared" ca="1" si="51"/>
        <v>6</v>
      </c>
      <c r="P114" s="7">
        <f t="shared" ca="1" si="40"/>
        <v>792</v>
      </c>
      <c r="Q114" s="7">
        <f t="shared" ca="1" si="49"/>
        <v>792</v>
      </c>
      <c r="R114" s="7">
        <f t="shared" ca="1" si="50"/>
        <v>798</v>
      </c>
      <c r="S114" s="7">
        <f t="shared" ca="1" si="41"/>
        <v>0</v>
      </c>
      <c r="T114" s="7">
        <f t="shared" ca="1" si="42"/>
        <v>0</v>
      </c>
      <c r="U114" s="7">
        <f t="shared" ca="1" si="43"/>
        <v>12</v>
      </c>
      <c r="V114" s="124">
        <f t="shared" ca="1" si="52"/>
        <v>0</v>
      </c>
      <c r="W114" s="124">
        <f t="shared" ca="1" si="53"/>
        <v>850</v>
      </c>
      <c r="Z114" s="7">
        <f t="shared" ca="1" si="44"/>
        <v>0</v>
      </c>
      <c r="AA114" s="7">
        <f t="shared" ca="1" si="45"/>
        <v>0</v>
      </c>
      <c r="AB114" s="7">
        <f t="shared" ca="1" si="46"/>
        <v>1</v>
      </c>
    </row>
    <row r="115" spans="2:28">
      <c r="B115" s="7">
        <v>101</v>
      </c>
      <c r="C115" s="65">
        <f t="shared" ca="1" si="35"/>
        <v>0.80440051702064486</v>
      </c>
      <c r="D115" s="7">
        <f t="shared" ca="1" si="28"/>
        <v>12</v>
      </c>
      <c r="E115" s="7">
        <f t="shared" ca="1" si="47"/>
        <v>804</v>
      </c>
      <c r="F115" s="65">
        <f t="shared" ca="1" si="36"/>
        <v>0.92774767321019125</v>
      </c>
      <c r="G115" s="66" t="str">
        <f t="shared" ca="1" si="29"/>
        <v>Small</v>
      </c>
      <c r="H115" s="7">
        <f t="shared" ca="1" si="30"/>
        <v>3</v>
      </c>
      <c r="I115" s="65">
        <f t="shared" ca="1" si="37"/>
        <v>2.8949312148161765E-2</v>
      </c>
      <c r="J115" s="7" t="str">
        <f t="shared" ca="1" si="31"/>
        <v>Take-Off</v>
      </c>
      <c r="K115" s="7">
        <f t="shared" ca="1" si="48"/>
        <v>792</v>
      </c>
      <c r="L115" s="7">
        <f t="shared" ca="1" si="48"/>
        <v>798</v>
      </c>
      <c r="M115" s="7">
        <f t="shared" ca="1" si="38"/>
        <v>1</v>
      </c>
      <c r="N115" s="65">
        <f t="shared" ca="1" si="39"/>
        <v>0.3743201836021669</v>
      </c>
      <c r="O115" s="7">
        <f t="shared" ca="1" si="51"/>
        <v>6</v>
      </c>
      <c r="P115" s="7">
        <f t="shared" ca="1" si="40"/>
        <v>804</v>
      </c>
      <c r="Q115" s="7">
        <f t="shared" ca="1" si="49"/>
        <v>810</v>
      </c>
      <c r="R115" s="7">
        <f t="shared" ca="1" si="50"/>
        <v>798</v>
      </c>
      <c r="S115" s="7">
        <f t="shared" ca="1" si="41"/>
        <v>0</v>
      </c>
      <c r="T115" s="7">
        <f t="shared" ca="1" si="42"/>
        <v>12</v>
      </c>
      <c r="U115" s="7">
        <f t="shared" ca="1" si="43"/>
        <v>0</v>
      </c>
      <c r="V115" s="124">
        <f t="shared" ca="1" si="52"/>
        <v>0</v>
      </c>
      <c r="W115" s="124">
        <f t="shared" ca="1" si="53"/>
        <v>850</v>
      </c>
      <c r="Z115" s="7">
        <f t="shared" ca="1" si="44"/>
        <v>0</v>
      </c>
      <c r="AA115" s="7">
        <f t="shared" ca="1" si="45"/>
        <v>0</v>
      </c>
      <c r="AB115" s="7">
        <f t="shared" ca="1" si="46"/>
        <v>1</v>
      </c>
    </row>
    <row r="116" spans="2:28">
      <c r="B116" s="7">
        <v>102</v>
      </c>
      <c r="C116" s="65">
        <f t="shared" ca="1" si="35"/>
        <v>0.81510216449783268</v>
      </c>
      <c r="D116" s="7">
        <f t="shared" ca="1" si="28"/>
        <v>12</v>
      </c>
      <c r="E116" s="7">
        <f t="shared" ca="1" si="47"/>
        <v>816</v>
      </c>
      <c r="F116" s="65">
        <f t="shared" ca="1" si="36"/>
        <v>0.9044549406759177</v>
      </c>
      <c r="G116" s="66" t="str">
        <f t="shared" ca="1" si="29"/>
        <v>Small</v>
      </c>
      <c r="H116" s="7">
        <f t="shared" ca="1" si="30"/>
        <v>3</v>
      </c>
      <c r="I116" s="65">
        <f t="shared" ca="1" si="37"/>
        <v>5.1081470321358569E-2</v>
      </c>
      <c r="J116" s="7" t="str">
        <f t="shared" ca="1" si="31"/>
        <v>Take-Off</v>
      </c>
      <c r="K116" s="7">
        <f t="shared" ca="1" si="48"/>
        <v>810</v>
      </c>
      <c r="L116" s="7">
        <f t="shared" ca="1" si="48"/>
        <v>798</v>
      </c>
      <c r="M116" s="7">
        <f t="shared" ca="1" si="38"/>
        <v>2</v>
      </c>
      <c r="N116" s="65">
        <f t="shared" ca="1" si="39"/>
        <v>0.57256951583561566</v>
      </c>
      <c r="O116" s="7">
        <f t="shared" ca="1" si="51"/>
        <v>6</v>
      </c>
      <c r="P116" s="7">
        <f t="shared" ca="1" si="40"/>
        <v>816</v>
      </c>
      <c r="Q116" s="7">
        <f t="shared" ca="1" si="49"/>
        <v>810</v>
      </c>
      <c r="R116" s="7">
        <f t="shared" ca="1" si="50"/>
        <v>822</v>
      </c>
      <c r="S116" s="7">
        <f t="shared" ca="1" si="41"/>
        <v>0</v>
      </c>
      <c r="T116" s="7">
        <f t="shared" ca="1" si="42"/>
        <v>0</v>
      </c>
      <c r="U116" s="7">
        <f t="shared" ca="1" si="43"/>
        <v>18</v>
      </c>
      <c r="V116" s="124">
        <f t="shared" ca="1" si="52"/>
        <v>0</v>
      </c>
      <c r="W116" s="124">
        <f t="shared" ca="1" si="53"/>
        <v>850</v>
      </c>
      <c r="Z116" s="7">
        <f t="shared" ca="1" si="44"/>
        <v>0</v>
      </c>
      <c r="AA116" s="7">
        <f t="shared" ca="1" si="45"/>
        <v>0</v>
      </c>
      <c r="AB116" s="7">
        <f t="shared" ca="1" si="46"/>
        <v>1</v>
      </c>
    </row>
    <row r="117" spans="2:28">
      <c r="B117" s="7">
        <v>103</v>
      </c>
      <c r="C117" s="65">
        <f t="shared" ca="1" si="35"/>
        <v>0.87477307641619573</v>
      </c>
      <c r="D117" s="7">
        <f t="shared" ca="1" si="28"/>
        <v>12</v>
      </c>
      <c r="E117" s="7">
        <f t="shared" ca="1" si="47"/>
        <v>828</v>
      </c>
      <c r="F117" s="65">
        <f t="shared" ca="1" si="36"/>
        <v>0.46357180680609245</v>
      </c>
      <c r="G117" s="66" t="str">
        <f t="shared" ca="1" si="29"/>
        <v>Medium</v>
      </c>
      <c r="H117" s="7">
        <f t="shared" ca="1" si="30"/>
        <v>2</v>
      </c>
      <c r="I117" s="65">
        <f t="shared" ca="1" si="37"/>
        <v>0.66870262474085385</v>
      </c>
      <c r="J117" s="7" t="str">
        <f t="shared" ca="1" si="31"/>
        <v>Landing</v>
      </c>
      <c r="K117" s="7">
        <f t="shared" ca="1" si="48"/>
        <v>810</v>
      </c>
      <c r="L117" s="7">
        <f t="shared" ca="1" si="48"/>
        <v>822</v>
      </c>
      <c r="M117" s="7">
        <f t="shared" ca="1" si="38"/>
        <v>1</v>
      </c>
      <c r="N117" s="65">
        <f t="shared" ca="1" si="39"/>
        <v>0.95530862362514835</v>
      </c>
      <c r="O117" s="7">
        <f t="shared" ca="1" si="51"/>
        <v>12</v>
      </c>
      <c r="P117" s="7">
        <f t="shared" ca="1" si="40"/>
        <v>828</v>
      </c>
      <c r="Q117" s="7">
        <f t="shared" ca="1" si="49"/>
        <v>840</v>
      </c>
      <c r="R117" s="7">
        <f t="shared" ca="1" si="50"/>
        <v>822</v>
      </c>
      <c r="S117" s="7">
        <f t="shared" ca="1" si="41"/>
        <v>0</v>
      </c>
      <c r="T117" s="7">
        <f t="shared" ca="1" si="42"/>
        <v>18</v>
      </c>
      <c r="U117" s="7">
        <f t="shared" ca="1" si="43"/>
        <v>0</v>
      </c>
      <c r="V117" s="124">
        <f t="shared" ca="1" si="52"/>
        <v>0</v>
      </c>
      <c r="W117" s="124">
        <f t="shared" ca="1" si="53"/>
        <v>1200</v>
      </c>
      <c r="Z117" s="7">
        <f t="shared" ca="1" si="44"/>
        <v>0</v>
      </c>
      <c r="AA117" s="7">
        <f t="shared" ca="1" si="45"/>
        <v>1</v>
      </c>
      <c r="AB117" s="7">
        <f t="shared" ca="1" si="46"/>
        <v>0</v>
      </c>
    </row>
    <row r="118" spans="2:28">
      <c r="B118" s="7">
        <v>104</v>
      </c>
      <c r="C118" s="65">
        <f t="shared" ca="1" si="35"/>
        <v>0.39485020149463612</v>
      </c>
      <c r="D118" s="7">
        <f t="shared" ca="1" si="28"/>
        <v>6</v>
      </c>
      <c r="E118" s="7">
        <f t="shared" ca="1" si="47"/>
        <v>834</v>
      </c>
      <c r="F118" s="65">
        <f t="shared" ca="1" si="36"/>
        <v>0.35633053202281717</v>
      </c>
      <c r="G118" s="66" t="str">
        <f t="shared" ca="1" si="29"/>
        <v>Medium</v>
      </c>
      <c r="H118" s="7">
        <f t="shared" ca="1" si="30"/>
        <v>2</v>
      </c>
      <c r="I118" s="65">
        <f t="shared" ca="1" si="37"/>
        <v>0.4673745580950236</v>
      </c>
      <c r="J118" s="7" t="str">
        <f t="shared" ca="1" si="31"/>
        <v>Take-Off</v>
      </c>
      <c r="K118" s="7">
        <f t="shared" ca="1" si="48"/>
        <v>840</v>
      </c>
      <c r="L118" s="7">
        <f t="shared" ca="1" si="48"/>
        <v>822</v>
      </c>
      <c r="M118" s="7">
        <f t="shared" ca="1" si="38"/>
        <v>2</v>
      </c>
      <c r="N118" s="65">
        <f t="shared" ca="1" si="39"/>
        <v>0.48975406021673951</v>
      </c>
      <c r="O118" s="7">
        <f t="shared" ca="1" si="51"/>
        <v>9</v>
      </c>
      <c r="P118" s="7">
        <f t="shared" ca="1" si="40"/>
        <v>834</v>
      </c>
      <c r="Q118" s="7">
        <f t="shared" ca="1" si="49"/>
        <v>840</v>
      </c>
      <c r="R118" s="7">
        <f t="shared" ca="1" si="50"/>
        <v>843</v>
      </c>
      <c r="S118" s="7">
        <f t="shared" ca="1" si="41"/>
        <v>0</v>
      </c>
      <c r="T118" s="7">
        <f t="shared" ca="1" si="42"/>
        <v>0</v>
      </c>
      <c r="U118" s="7">
        <f t="shared" ca="1" si="43"/>
        <v>12</v>
      </c>
      <c r="V118" s="124">
        <f t="shared" ca="1" si="52"/>
        <v>0</v>
      </c>
      <c r="W118" s="124">
        <f t="shared" ca="1" si="53"/>
        <v>1200</v>
      </c>
      <c r="Z118" s="7">
        <f t="shared" ca="1" si="44"/>
        <v>0</v>
      </c>
      <c r="AA118" s="7">
        <f t="shared" ca="1" si="45"/>
        <v>1</v>
      </c>
      <c r="AB118" s="7">
        <f t="shared" ca="1" si="46"/>
        <v>0</v>
      </c>
    </row>
    <row r="119" spans="2:28">
      <c r="B119" s="7">
        <v>105</v>
      </c>
      <c r="C119" s="65">
        <f t="shared" ca="1" si="35"/>
        <v>0.24511189659391797</v>
      </c>
      <c r="D119" s="7">
        <f t="shared" ca="1" si="28"/>
        <v>6</v>
      </c>
      <c r="E119" s="7">
        <f t="shared" ca="1" si="47"/>
        <v>840</v>
      </c>
      <c r="F119" s="65">
        <f t="shared" ca="1" si="36"/>
        <v>0.60390063815598982</v>
      </c>
      <c r="G119" s="66" t="str">
        <f t="shared" ca="1" si="29"/>
        <v>Medium</v>
      </c>
      <c r="H119" s="7">
        <f t="shared" ca="1" si="30"/>
        <v>2</v>
      </c>
      <c r="I119" s="65">
        <f t="shared" ca="1" si="37"/>
        <v>0.63322664678497365</v>
      </c>
      <c r="J119" s="7" t="str">
        <f t="shared" ca="1" si="31"/>
        <v>Landing</v>
      </c>
      <c r="K119" s="7">
        <f t="shared" ca="1" si="48"/>
        <v>840</v>
      </c>
      <c r="L119" s="7">
        <f t="shared" ca="1" si="48"/>
        <v>843</v>
      </c>
      <c r="M119" s="7">
        <f t="shared" ca="1" si="38"/>
        <v>1</v>
      </c>
      <c r="N119" s="65">
        <f t="shared" ca="1" si="39"/>
        <v>0.9652047079505941</v>
      </c>
      <c r="O119" s="7">
        <f t="shared" ca="1" si="51"/>
        <v>12</v>
      </c>
      <c r="P119" s="7">
        <f t="shared" ca="1" si="40"/>
        <v>840</v>
      </c>
      <c r="Q119" s="7">
        <f t="shared" ca="1" si="49"/>
        <v>852</v>
      </c>
      <c r="R119" s="7">
        <f t="shared" ca="1" si="50"/>
        <v>843</v>
      </c>
      <c r="S119" s="7">
        <f t="shared" ca="1" si="41"/>
        <v>0</v>
      </c>
      <c r="T119" s="7">
        <f t="shared" ca="1" si="42"/>
        <v>0</v>
      </c>
      <c r="U119" s="7">
        <f t="shared" ca="1" si="43"/>
        <v>0</v>
      </c>
      <c r="V119" s="124">
        <f t="shared" ca="1" si="52"/>
        <v>0</v>
      </c>
      <c r="W119" s="124">
        <f t="shared" ca="1" si="53"/>
        <v>1200</v>
      </c>
      <c r="Z119" s="7">
        <f t="shared" ca="1" si="44"/>
        <v>0</v>
      </c>
      <c r="AA119" s="7">
        <f t="shared" ca="1" si="45"/>
        <v>1</v>
      </c>
      <c r="AB119" s="7">
        <f t="shared" ca="1" si="46"/>
        <v>0</v>
      </c>
    </row>
    <row r="120" spans="2:28">
      <c r="B120" s="7">
        <v>106</v>
      </c>
      <c r="C120" s="65">
        <f t="shared" ca="1" si="35"/>
        <v>0.89404281191192925</v>
      </c>
      <c r="D120" s="7">
        <f t="shared" ca="1" si="28"/>
        <v>12</v>
      </c>
      <c r="E120" s="7">
        <f t="shared" ca="1" si="47"/>
        <v>852</v>
      </c>
      <c r="F120" s="65">
        <f t="shared" ca="1" si="36"/>
        <v>0.754097415628041</v>
      </c>
      <c r="G120" s="66" t="str">
        <f t="shared" ca="1" si="29"/>
        <v>Medium</v>
      </c>
      <c r="H120" s="7">
        <f t="shared" ca="1" si="30"/>
        <v>2</v>
      </c>
      <c r="I120" s="65">
        <f t="shared" ca="1" si="37"/>
        <v>0.88878600587482037</v>
      </c>
      <c r="J120" s="7" t="str">
        <f t="shared" ca="1" si="31"/>
        <v>Landing</v>
      </c>
      <c r="K120" s="7">
        <f t="shared" ca="1" si="48"/>
        <v>852</v>
      </c>
      <c r="L120" s="7">
        <f t="shared" ca="1" si="48"/>
        <v>843</v>
      </c>
      <c r="M120" s="7">
        <f t="shared" ca="1" si="38"/>
        <v>2</v>
      </c>
      <c r="N120" s="65">
        <f t="shared" ca="1" si="39"/>
        <v>0.1172020963610565</v>
      </c>
      <c r="O120" s="7">
        <f t="shared" ca="1" si="51"/>
        <v>6</v>
      </c>
      <c r="P120" s="7">
        <f t="shared" ca="1" si="40"/>
        <v>852</v>
      </c>
      <c r="Q120" s="7">
        <f t="shared" ca="1" si="49"/>
        <v>852</v>
      </c>
      <c r="R120" s="7">
        <f t="shared" ca="1" si="50"/>
        <v>858</v>
      </c>
      <c r="S120" s="7">
        <f t="shared" ca="1" si="41"/>
        <v>0</v>
      </c>
      <c r="T120" s="7">
        <f t="shared" ca="1" si="42"/>
        <v>0</v>
      </c>
      <c r="U120" s="7">
        <f t="shared" ca="1" si="43"/>
        <v>9</v>
      </c>
      <c r="V120" s="124">
        <f t="shared" ca="1" si="52"/>
        <v>0</v>
      </c>
      <c r="W120" s="124">
        <f t="shared" ca="1" si="53"/>
        <v>1200</v>
      </c>
      <c r="Z120" s="7">
        <f t="shared" ca="1" si="44"/>
        <v>0</v>
      </c>
      <c r="AA120" s="7">
        <f t="shared" ca="1" si="45"/>
        <v>1</v>
      </c>
      <c r="AB120" s="7">
        <f t="shared" ca="1" si="46"/>
        <v>0</v>
      </c>
    </row>
    <row r="121" spans="2:28">
      <c r="B121" s="7">
        <v>107</v>
      </c>
      <c r="C121" s="65">
        <f t="shared" ca="1" si="35"/>
        <v>2.7138076913260534E-2</v>
      </c>
      <c r="D121" s="7">
        <f t="shared" ca="1" si="28"/>
        <v>0</v>
      </c>
      <c r="E121" s="7">
        <f t="shared" ca="1" si="47"/>
        <v>852</v>
      </c>
      <c r="F121" s="65">
        <f t="shared" ca="1" si="36"/>
        <v>0.8819255716150336</v>
      </c>
      <c r="G121" s="66" t="str">
        <f t="shared" ca="1" si="29"/>
        <v>Small</v>
      </c>
      <c r="H121" s="7">
        <f t="shared" ca="1" si="30"/>
        <v>3</v>
      </c>
      <c r="I121" s="65">
        <f t="shared" ca="1" si="37"/>
        <v>0.87000225072820037</v>
      </c>
      <c r="J121" s="7" t="str">
        <f t="shared" ca="1" si="31"/>
        <v>Landing</v>
      </c>
      <c r="K121" s="7">
        <f t="shared" ca="1" si="48"/>
        <v>852</v>
      </c>
      <c r="L121" s="7">
        <f t="shared" ca="1" si="48"/>
        <v>858</v>
      </c>
      <c r="M121" s="7">
        <f t="shared" ca="1" si="38"/>
        <v>1</v>
      </c>
      <c r="N121" s="65">
        <f t="shared" ca="1" si="39"/>
        <v>0.239698984567699</v>
      </c>
      <c r="O121" s="7">
        <f t="shared" ca="1" si="51"/>
        <v>6</v>
      </c>
      <c r="P121" s="7">
        <f t="shared" ca="1" si="40"/>
        <v>852</v>
      </c>
      <c r="Q121" s="7">
        <f t="shared" ca="1" si="49"/>
        <v>858</v>
      </c>
      <c r="R121" s="7">
        <f t="shared" ca="1" si="50"/>
        <v>858</v>
      </c>
      <c r="S121" s="7">
        <f t="shared" ca="1" si="41"/>
        <v>0</v>
      </c>
      <c r="T121" s="7">
        <f t="shared" ca="1" si="42"/>
        <v>0</v>
      </c>
      <c r="U121" s="7">
        <f t="shared" ca="1" si="43"/>
        <v>0</v>
      </c>
      <c r="V121" s="124">
        <f t="shared" ca="1" si="52"/>
        <v>0</v>
      </c>
      <c r="W121" s="124">
        <f t="shared" ca="1" si="53"/>
        <v>850</v>
      </c>
      <c r="Z121" s="7">
        <f t="shared" ca="1" si="44"/>
        <v>0</v>
      </c>
      <c r="AA121" s="7">
        <f t="shared" ca="1" si="45"/>
        <v>0</v>
      </c>
      <c r="AB121" s="7">
        <f t="shared" ca="1" si="46"/>
        <v>1</v>
      </c>
    </row>
    <row r="122" spans="2:28">
      <c r="B122" s="7">
        <v>108</v>
      </c>
      <c r="C122" s="65">
        <f t="shared" ca="1" si="35"/>
        <v>0.39762064704583522</v>
      </c>
      <c r="D122" s="7">
        <f t="shared" ca="1" si="28"/>
        <v>6</v>
      </c>
      <c r="E122" s="7">
        <f t="shared" ca="1" si="47"/>
        <v>858</v>
      </c>
      <c r="F122" s="65">
        <f t="shared" ca="1" si="36"/>
        <v>0.5149658600397764</v>
      </c>
      <c r="G122" s="66" t="str">
        <f t="shared" ca="1" si="29"/>
        <v>Medium</v>
      </c>
      <c r="H122" s="7">
        <f t="shared" ca="1" si="30"/>
        <v>2</v>
      </c>
      <c r="I122" s="65">
        <f t="shared" ca="1" si="37"/>
        <v>1.1235855169385522E-2</v>
      </c>
      <c r="J122" s="7" t="str">
        <f t="shared" ca="1" si="31"/>
        <v>Take-Off</v>
      </c>
      <c r="K122" s="7">
        <f t="shared" ca="1" si="48"/>
        <v>858</v>
      </c>
      <c r="L122" s="7">
        <f t="shared" ca="1" si="48"/>
        <v>858</v>
      </c>
      <c r="M122" s="7">
        <f t="shared" ca="1" si="38"/>
        <v>1</v>
      </c>
      <c r="N122" s="65">
        <f t="shared" ca="1" si="39"/>
        <v>5.3491052123211036E-2</v>
      </c>
      <c r="O122" s="7">
        <f t="shared" ca="1" si="51"/>
        <v>6</v>
      </c>
      <c r="P122" s="7">
        <f t="shared" ca="1" si="40"/>
        <v>858</v>
      </c>
      <c r="Q122" s="7">
        <f t="shared" ca="1" si="49"/>
        <v>864</v>
      </c>
      <c r="R122" s="7">
        <f t="shared" ca="1" si="50"/>
        <v>858</v>
      </c>
      <c r="S122" s="7">
        <f t="shared" ca="1" si="41"/>
        <v>0</v>
      </c>
      <c r="T122" s="7">
        <f t="shared" ca="1" si="42"/>
        <v>0</v>
      </c>
      <c r="U122" s="7">
        <f t="shared" ca="1" si="43"/>
        <v>0</v>
      </c>
      <c r="V122" s="124">
        <f t="shared" ca="1" si="52"/>
        <v>0</v>
      </c>
      <c r="W122" s="124">
        <f t="shared" ca="1" si="53"/>
        <v>1200</v>
      </c>
      <c r="Z122" s="7">
        <f t="shared" ca="1" si="44"/>
        <v>0</v>
      </c>
      <c r="AA122" s="7">
        <f t="shared" ca="1" si="45"/>
        <v>1</v>
      </c>
      <c r="AB122" s="7">
        <f t="shared" ca="1" si="46"/>
        <v>0</v>
      </c>
    </row>
    <row r="123" spans="2:28">
      <c r="B123" s="7">
        <v>109</v>
      </c>
      <c r="C123" s="65">
        <f t="shared" ca="1" si="35"/>
        <v>0.53488644950472652</v>
      </c>
      <c r="D123" s="7">
        <f t="shared" ca="1" si="28"/>
        <v>9</v>
      </c>
      <c r="E123" s="7">
        <f t="shared" ca="1" si="47"/>
        <v>867</v>
      </c>
      <c r="F123" s="65">
        <f t="shared" ca="1" si="36"/>
        <v>0.74837516314922237</v>
      </c>
      <c r="G123" s="66" t="str">
        <f t="shared" ca="1" si="29"/>
        <v>Medium</v>
      </c>
      <c r="H123" s="7">
        <f t="shared" ca="1" si="30"/>
        <v>2</v>
      </c>
      <c r="I123" s="65">
        <f t="shared" ca="1" si="37"/>
        <v>0.38881541216423521</v>
      </c>
      <c r="J123" s="7" t="str">
        <f t="shared" ca="1" si="31"/>
        <v>Take-Off</v>
      </c>
      <c r="K123" s="7">
        <f t="shared" ca="1" si="48"/>
        <v>864</v>
      </c>
      <c r="L123" s="7">
        <f t="shared" ca="1" si="48"/>
        <v>858</v>
      </c>
      <c r="M123" s="7">
        <f t="shared" ca="1" si="38"/>
        <v>2</v>
      </c>
      <c r="N123" s="65">
        <f t="shared" ca="1" si="39"/>
        <v>0.36423115420850249</v>
      </c>
      <c r="O123" s="7">
        <f t="shared" ca="1" si="51"/>
        <v>9</v>
      </c>
      <c r="P123" s="7">
        <f t="shared" ca="1" si="40"/>
        <v>867</v>
      </c>
      <c r="Q123" s="7">
        <f t="shared" ca="1" si="49"/>
        <v>864</v>
      </c>
      <c r="R123" s="7">
        <f t="shared" ca="1" si="50"/>
        <v>876</v>
      </c>
      <c r="S123" s="7">
        <f t="shared" ca="1" si="41"/>
        <v>0</v>
      </c>
      <c r="T123" s="7">
        <f t="shared" ca="1" si="42"/>
        <v>0</v>
      </c>
      <c r="U123" s="7">
        <f t="shared" ca="1" si="43"/>
        <v>9</v>
      </c>
      <c r="V123" s="124">
        <f t="shared" ca="1" si="52"/>
        <v>0</v>
      </c>
      <c r="W123" s="124">
        <f t="shared" ca="1" si="53"/>
        <v>1200</v>
      </c>
      <c r="Z123" s="7">
        <f t="shared" ca="1" si="44"/>
        <v>0</v>
      </c>
      <c r="AA123" s="7">
        <f t="shared" ca="1" si="45"/>
        <v>1</v>
      </c>
      <c r="AB123" s="7">
        <f t="shared" ca="1" si="46"/>
        <v>0</v>
      </c>
    </row>
    <row r="124" spans="2:28">
      <c r="B124" s="7">
        <v>110</v>
      </c>
      <c r="C124" s="65">
        <f t="shared" ca="1" si="35"/>
        <v>0.11672043511833763</v>
      </c>
      <c r="D124" s="7">
        <f t="shared" ca="1" si="28"/>
        <v>6</v>
      </c>
      <c r="E124" s="7">
        <f t="shared" ca="1" si="47"/>
        <v>873</v>
      </c>
      <c r="F124" s="65">
        <f t="shared" ca="1" si="36"/>
        <v>0.14183269401726584</v>
      </c>
      <c r="G124" s="66" t="str">
        <f t="shared" ca="1" si="29"/>
        <v>Jumbo</v>
      </c>
      <c r="H124" s="7">
        <f t="shared" ca="1" si="30"/>
        <v>1</v>
      </c>
      <c r="I124" s="65">
        <f t="shared" ca="1" si="37"/>
        <v>0.62646030267860486</v>
      </c>
      <c r="J124" s="7" t="str">
        <f t="shared" ca="1" si="31"/>
        <v>Landing</v>
      </c>
      <c r="K124" s="7">
        <f t="shared" ca="1" si="48"/>
        <v>864</v>
      </c>
      <c r="L124" s="7">
        <f t="shared" ca="1" si="48"/>
        <v>876</v>
      </c>
      <c r="M124" s="7">
        <f t="shared" ca="1" si="38"/>
        <v>1</v>
      </c>
      <c r="N124" s="65">
        <f t="shared" ca="1" si="39"/>
        <v>0.68062770678412798</v>
      </c>
      <c r="O124" s="7">
        <f t="shared" ca="1" si="51"/>
        <v>12</v>
      </c>
      <c r="P124" s="7">
        <f t="shared" ca="1" si="40"/>
        <v>864</v>
      </c>
      <c r="Q124" s="7">
        <f t="shared" ca="1" si="49"/>
        <v>876</v>
      </c>
      <c r="R124" s="7">
        <f t="shared" ca="1" si="50"/>
        <v>876</v>
      </c>
      <c r="S124" s="7">
        <f t="shared" ca="1" si="41"/>
        <v>0</v>
      </c>
      <c r="T124" s="7">
        <f t="shared" ca="1" si="42"/>
        <v>9</v>
      </c>
      <c r="U124" s="7">
        <f t="shared" ca="1" si="43"/>
        <v>0</v>
      </c>
      <c r="V124" s="124">
        <f t="shared" ca="1" si="52"/>
        <v>0</v>
      </c>
      <c r="W124" s="124">
        <f t="shared" ca="1" si="53"/>
        <v>1600</v>
      </c>
      <c r="Z124" s="7">
        <f t="shared" ca="1" si="44"/>
        <v>1</v>
      </c>
      <c r="AA124" s="7">
        <f t="shared" ca="1" si="45"/>
        <v>0</v>
      </c>
      <c r="AB124" s="7">
        <f t="shared" ca="1" si="46"/>
        <v>0</v>
      </c>
    </row>
    <row r="125" spans="2:28">
      <c r="B125" s="7">
        <v>111</v>
      </c>
      <c r="C125" s="65">
        <f t="shared" ca="1" si="35"/>
        <v>0.82445322706760893</v>
      </c>
      <c r="D125" s="7">
        <f t="shared" ca="1" si="28"/>
        <v>12</v>
      </c>
      <c r="E125" s="7">
        <f t="shared" ca="1" si="47"/>
        <v>885</v>
      </c>
      <c r="F125" s="65">
        <f t="shared" ca="1" si="36"/>
        <v>0.19855115737259832</v>
      </c>
      <c r="G125" s="66" t="str">
        <f t="shared" ca="1" si="29"/>
        <v>Jumbo</v>
      </c>
      <c r="H125" s="7">
        <f t="shared" ca="1" si="30"/>
        <v>1</v>
      </c>
      <c r="I125" s="65">
        <f t="shared" ca="1" si="37"/>
        <v>0.48489048429738146</v>
      </c>
      <c r="J125" s="7" t="str">
        <f t="shared" ca="1" si="31"/>
        <v>Take-Off</v>
      </c>
      <c r="K125" s="7">
        <f t="shared" ca="1" si="48"/>
        <v>876</v>
      </c>
      <c r="L125" s="7">
        <f t="shared" ca="1" si="48"/>
        <v>876</v>
      </c>
      <c r="M125" s="7">
        <f t="shared" ca="1" si="38"/>
        <v>1</v>
      </c>
      <c r="N125" s="65">
        <f t="shared" ca="1" si="39"/>
        <v>0.27577614262553141</v>
      </c>
      <c r="O125" s="7">
        <f t="shared" ca="1" si="51"/>
        <v>9</v>
      </c>
      <c r="P125" s="7">
        <f t="shared" ca="1" si="40"/>
        <v>876</v>
      </c>
      <c r="Q125" s="7">
        <f t="shared" ca="1" si="49"/>
        <v>885</v>
      </c>
      <c r="R125" s="7">
        <f t="shared" ca="1" si="50"/>
        <v>876</v>
      </c>
      <c r="S125" s="7">
        <f t="shared" ca="1" si="41"/>
        <v>0</v>
      </c>
      <c r="T125" s="7">
        <f t="shared" ca="1" si="42"/>
        <v>9</v>
      </c>
      <c r="U125" s="7">
        <f t="shared" ca="1" si="43"/>
        <v>0</v>
      </c>
      <c r="V125" s="124">
        <f t="shared" ca="1" si="52"/>
        <v>0</v>
      </c>
      <c r="W125" s="124">
        <f t="shared" ca="1" si="53"/>
        <v>1600</v>
      </c>
      <c r="Z125" s="7">
        <f t="shared" ca="1" si="44"/>
        <v>1</v>
      </c>
      <c r="AA125" s="7">
        <f t="shared" ca="1" si="45"/>
        <v>0</v>
      </c>
      <c r="AB125" s="7">
        <f t="shared" ca="1" si="46"/>
        <v>0</v>
      </c>
    </row>
    <row r="126" spans="2:28">
      <c r="B126" s="7">
        <v>112</v>
      </c>
      <c r="C126" s="65">
        <f t="shared" ca="1" si="35"/>
        <v>0.18288317419986877</v>
      </c>
      <c r="D126" s="7">
        <f t="shared" ca="1" si="28"/>
        <v>6</v>
      </c>
      <c r="E126" s="7">
        <f t="shared" ca="1" si="47"/>
        <v>891</v>
      </c>
      <c r="F126" s="65">
        <f t="shared" ca="1" si="36"/>
        <v>0.56178331319156716</v>
      </c>
      <c r="G126" s="66" t="str">
        <f t="shared" ca="1" si="29"/>
        <v>Medium</v>
      </c>
      <c r="H126" s="7">
        <f t="shared" ca="1" si="30"/>
        <v>2</v>
      </c>
      <c r="I126" s="65">
        <f t="shared" ca="1" si="37"/>
        <v>0.40789083271010451</v>
      </c>
      <c r="J126" s="7" t="str">
        <f t="shared" ca="1" si="31"/>
        <v>Take-Off</v>
      </c>
      <c r="K126" s="7">
        <f t="shared" ca="1" si="48"/>
        <v>885</v>
      </c>
      <c r="L126" s="7">
        <f t="shared" ca="1" si="48"/>
        <v>876</v>
      </c>
      <c r="M126" s="7">
        <f t="shared" ca="1" si="38"/>
        <v>2</v>
      </c>
      <c r="N126" s="65">
        <f t="shared" ca="1" si="39"/>
        <v>0.47724033505352126</v>
      </c>
      <c r="O126" s="7">
        <f t="shared" ca="1" si="51"/>
        <v>9</v>
      </c>
      <c r="P126" s="7">
        <f t="shared" ca="1" si="40"/>
        <v>891</v>
      </c>
      <c r="Q126" s="7">
        <f t="shared" ca="1" si="49"/>
        <v>885</v>
      </c>
      <c r="R126" s="7">
        <f t="shared" ca="1" si="50"/>
        <v>900</v>
      </c>
      <c r="S126" s="7">
        <f t="shared" ca="1" si="41"/>
        <v>0</v>
      </c>
      <c r="T126" s="7">
        <f t="shared" ca="1" si="42"/>
        <v>0</v>
      </c>
      <c r="U126" s="7">
        <f t="shared" ca="1" si="43"/>
        <v>15</v>
      </c>
      <c r="V126" s="124">
        <f t="shared" ca="1" si="52"/>
        <v>0</v>
      </c>
      <c r="W126" s="124">
        <f t="shared" ca="1" si="53"/>
        <v>1200</v>
      </c>
      <c r="Z126" s="7">
        <f t="shared" ca="1" si="44"/>
        <v>0</v>
      </c>
      <c r="AA126" s="7">
        <f t="shared" ca="1" si="45"/>
        <v>1</v>
      </c>
      <c r="AB126" s="7">
        <f t="shared" ca="1" si="46"/>
        <v>0</v>
      </c>
    </row>
    <row r="127" spans="2:28">
      <c r="B127" s="7">
        <v>113</v>
      </c>
      <c r="C127" s="65">
        <f t="shared" ca="1" si="35"/>
        <v>4.3573719585974446E-2</v>
      </c>
      <c r="D127" s="7">
        <f t="shared" ca="1" si="28"/>
        <v>0</v>
      </c>
      <c r="E127" s="7">
        <f t="shared" ca="1" si="47"/>
        <v>891</v>
      </c>
      <c r="F127" s="65">
        <f t="shared" ca="1" si="36"/>
        <v>0.11743641083584999</v>
      </c>
      <c r="G127" s="66" t="str">
        <f t="shared" ca="1" si="29"/>
        <v>Jumbo</v>
      </c>
      <c r="H127" s="7">
        <f t="shared" ca="1" si="30"/>
        <v>1</v>
      </c>
      <c r="I127" s="65">
        <f t="shared" ca="1" si="37"/>
        <v>5.4453566799324227E-2</v>
      </c>
      <c r="J127" s="7" t="str">
        <f t="shared" ca="1" si="31"/>
        <v>Take-Off</v>
      </c>
      <c r="K127" s="7">
        <f t="shared" ca="1" si="48"/>
        <v>885</v>
      </c>
      <c r="L127" s="7">
        <f t="shared" ca="1" si="48"/>
        <v>900</v>
      </c>
      <c r="M127" s="7">
        <f t="shared" ca="1" si="38"/>
        <v>1</v>
      </c>
      <c r="N127" s="65">
        <f t="shared" ca="1" si="39"/>
        <v>0.6010589149854273</v>
      </c>
      <c r="O127" s="7">
        <f t="shared" ca="1" si="51"/>
        <v>12</v>
      </c>
      <c r="P127" s="7">
        <f t="shared" ca="1" si="40"/>
        <v>885</v>
      </c>
      <c r="Q127" s="7">
        <f t="shared" ca="1" si="49"/>
        <v>897</v>
      </c>
      <c r="R127" s="7">
        <f t="shared" ca="1" si="50"/>
        <v>900</v>
      </c>
      <c r="S127" s="7">
        <f t="shared" ca="1" si="41"/>
        <v>0</v>
      </c>
      <c r="T127" s="7">
        <f t="shared" ca="1" si="42"/>
        <v>6</v>
      </c>
      <c r="U127" s="7">
        <f t="shared" ca="1" si="43"/>
        <v>0</v>
      </c>
      <c r="V127" s="124">
        <f t="shared" ca="1" si="52"/>
        <v>0</v>
      </c>
      <c r="W127" s="124">
        <f t="shared" ca="1" si="53"/>
        <v>1600</v>
      </c>
      <c r="Z127" s="7">
        <f t="shared" ca="1" si="44"/>
        <v>1</v>
      </c>
      <c r="AA127" s="7">
        <f t="shared" ca="1" si="45"/>
        <v>0</v>
      </c>
      <c r="AB127" s="7">
        <f t="shared" ca="1" si="46"/>
        <v>0</v>
      </c>
    </row>
    <row r="128" spans="2:28">
      <c r="B128" s="7">
        <v>114</v>
      </c>
      <c r="C128" s="65">
        <f t="shared" ca="1" si="35"/>
        <v>5.2706135419285927E-3</v>
      </c>
      <c r="D128" s="7">
        <f t="shared" ca="1" si="28"/>
        <v>0</v>
      </c>
      <c r="E128" s="7">
        <f t="shared" ca="1" si="47"/>
        <v>891</v>
      </c>
      <c r="F128" s="65">
        <f t="shared" ca="1" si="36"/>
        <v>0.65699799443721552</v>
      </c>
      <c r="G128" s="66" t="str">
        <f t="shared" ca="1" si="29"/>
        <v>Medium</v>
      </c>
      <c r="H128" s="7">
        <f t="shared" ca="1" si="30"/>
        <v>2</v>
      </c>
      <c r="I128" s="65">
        <f t="shared" ca="1" si="37"/>
        <v>0.29589373379341666</v>
      </c>
      <c r="J128" s="7" t="str">
        <f t="shared" ca="1" si="31"/>
        <v>Take-Off</v>
      </c>
      <c r="K128" s="7">
        <f t="shared" ca="1" si="48"/>
        <v>897</v>
      </c>
      <c r="L128" s="7">
        <f t="shared" ca="1" si="48"/>
        <v>900</v>
      </c>
      <c r="M128" s="7">
        <f t="shared" ca="1" si="38"/>
        <v>1</v>
      </c>
      <c r="N128" s="65">
        <f t="shared" ca="1" si="39"/>
        <v>1.7867518981153241E-2</v>
      </c>
      <c r="O128" s="7">
        <f t="shared" ca="1" si="51"/>
        <v>6</v>
      </c>
      <c r="P128" s="7">
        <f t="shared" ca="1" si="40"/>
        <v>897</v>
      </c>
      <c r="Q128" s="7">
        <f t="shared" ca="1" si="49"/>
        <v>903</v>
      </c>
      <c r="R128" s="7">
        <f t="shared" ca="1" si="50"/>
        <v>900</v>
      </c>
      <c r="S128" s="7">
        <f t="shared" ca="1" si="41"/>
        <v>6</v>
      </c>
      <c r="T128" s="7">
        <f t="shared" ca="1" si="42"/>
        <v>0</v>
      </c>
      <c r="U128" s="7">
        <f t="shared" ca="1" si="43"/>
        <v>0</v>
      </c>
      <c r="V128" s="124">
        <f t="shared" ca="1" si="52"/>
        <v>47.593600000000009</v>
      </c>
      <c r="W128" s="124">
        <f t="shared" ca="1" si="53"/>
        <v>1200</v>
      </c>
      <c r="Z128" s="7">
        <f t="shared" ca="1" si="44"/>
        <v>0</v>
      </c>
      <c r="AA128" s="7">
        <f t="shared" ca="1" si="45"/>
        <v>1</v>
      </c>
      <c r="AB128" s="7">
        <f t="shared" ca="1" si="46"/>
        <v>0</v>
      </c>
    </row>
    <row r="129" spans="2:28">
      <c r="B129" s="7">
        <v>115</v>
      </c>
      <c r="C129" s="65">
        <f t="shared" ca="1" si="35"/>
        <v>0.46657985998745133</v>
      </c>
      <c r="D129" s="7">
        <f t="shared" ca="1" si="28"/>
        <v>6</v>
      </c>
      <c r="E129" s="7">
        <f t="shared" ca="1" si="47"/>
        <v>897</v>
      </c>
      <c r="F129" s="65">
        <f t="shared" ca="1" si="36"/>
        <v>0.35254165479482047</v>
      </c>
      <c r="G129" s="66" t="str">
        <f t="shared" ca="1" si="29"/>
        <v>Medium</v>
      </c>
      <c r="H129" s="7">
        <f t="shared" ca="1" si="30"/>
        <v>2</v>
      </c>
      <c r="I129" s="65">
        <f t="shared" ca="1" si="37"/>
        <v>0.51017737555432552</v>
      </c>
      <c r="J129" s="7" t="str">
        <f t="shared" ca="1" si="31"/>
        <v>Landing</v>
      </c>
      <c r="K129" s="7">
        <f t="shared" ca="1" si="48"/>
        <v>903</v>
      </c>
      <c r="L129" s="7">
        <f t="shared" ca="1" si="48"/>
        <v>900</v>
      </c>
      <c r="M129" s="7">
        <f t="shared" ca="1" si="38"/>
        <v>2</v>
      </c>
      <c r="N129" s="65">
        <f t="shared" ca="1" si="39"/>
        <v>0.80707412998075534</v>
      </c>
      <c r="O129" s="7">
        <f t="shared" ca="1" si="51"/>
        <v>9</v>
      </c>
      <c r="P129" s="7">
        <f t="shared" ca="1" si="40"/>
        <v>900</v>
      </c>
      <c r="Q129" s="7">
        <f t="shared" ca="1" si="49"/>
        <v>903</v>
      </c>
      <c r="R129" s="7">
        <f t="shared" ca="1" si="50"/>
        <v>909</v>
      </c>
      <c r="S129" s="7">
        <f t="shared" ca="1" si="41"/>
        <v>3</v>
      </c>
      <c r="T129" s="7">
        <f t="shared" ca="1" si="42"/>
        <v>0</v>
      </c>
      <c r="U129" s="7">
        <f t="shared" ca="1" si="43"/>
        <v>0</v>
      </c>
      <c r="V129" s="124">
        <f t="shared" ca="1" si="52"/>
        <v>44.619000000000007</v>
      </c>
      <c r="W129" s="124">
        <f t="shared" ca="1" si="53"/>
        <v>1200</v>
      </c>
      <c r="Z129" s="7">
        <f t="shared" ca="1" si="44"/>
        <v>0</v>
      </c>
      <c r="AA129" s="7">
        <f t="shared" ca="1" si="45"/>
        <v>1</v>
      </c>
      <c r="AB129" s="7">
        <f t="shared" ca="1" si="46"/>
        <v>0</v>
      </c>
    </row>
    <row r="130" spans="2:28">
      <c r="B130" s="7">
        <v>116</v>
      </c>
      <c r="C130" s="65">
        <f t="shared" ca="1" si="35"/>
        <v>0.71420272551393615</v>
      </c>
      <c r="D130" s="7">
        <f t="shared" ca="1" si="28"/>
        <v>9</v>
      </c>
      <c r="E130" s="7">
        <f t="shared" ca="1" si="47"/>
        <v>906</v>
      </c>
      <c r="F130" s="65">
        <f t="shared" ca="1" si="36"/>
        <v>0.19999321927164471</v>
      </c>
      <c r="G130" s="66" t="str">
        <f t="shared" ca="1" si="29"/>
        <v>Jumbo</v>
      </c>
      <c r="H130" s="7">
        <f t="shared" ca="1" si="30"/>
        <v>1</v>
      </c>
      <c r="I130" s="65">
        <f t="shared" ca="1" si="37"/>
        <v>0.36235278785067204</v>
      </c>
      <c r="J130" s="7" t="str">
        <f t="shared" ca="1" si="31"/>
        <v>Take-Off</v>
      </c>
      <c r="K130" s="7">
        <f t="shared" ca="1" si="48"/>
        <v>903</v>
      </c>
      <c r="L130" s="7">
        <f t="shared" ca="1" si="48"/>
        <v>909</v>
      </c>
      <c r="M130" s="7">
        <f t="shared" ca="1" si="38"/>
        <v>1</v>
      </c>
      <c r="N130" s="65">
        <f t="shared" ca="1" si="39"/>
        <v>0.9558456868409837</v>
      </c>
      <c r="O130" s="7">
        <f t="shared" ca="1" si="51"/>
        <v>12</v>
      </c>
      <c r="P130" s="7">
        <f t="shared" ca="1" si="40"/>
        <v>903</v>
      </c>
      <c r="Q130" s="7">
        <f t="shared" ca="1" si="49"/>
        <v>915</v>
      </c>
      <c r="R130" s="7">
        <f t="shared" ca="1" si="50"/>
        <v>909</v>
      </c>
      <c r="S130" s="7">
        <f t="shared" ca="1" si="41"/>
        <v>0</v>
      </c>
      <c r="T130" s="7">
        <f t="shared" ca="1" si="42"/>
        <v>3</v>
      </c>
      <c r="U130" s="7">
        <f t="shared" ca="1" si="43"/>
        <v>0</v>
      </c>
      <c r="V130" s="124">
        <f t="shared" ca="1" si="52"/>
        <v>0</v>
      </c>
      <c r="W130" s="124">
        <f t="shared" ca="1" si="53"/>
        <v>1600</v>
      </c>
      <c r="Z130" s="7">
        <f t="shared" ca="1" si="44"/>
        <v>1</v>
      </c>
      <c r="AA130" s="7">
        <f t="shared" ca="1" si="45"/>
        <v>0</v>
      </c>
      <c r="AB130" s="7">
        <f t="shared" ca="1" si="46"/>
        <v>0</v>
      </c>
    </row>
    <row r="131" spans="2:28">
      <c r="B131" s="7">
        <v>117</v>
      </c>
      <c r="C131" s="65">
        <f t="shared" ca="1" si="35"/>
        <v>0.6933788510644725</v>
      </c>
      <c r="D131" s="7">
        <f t="shared" ca="1" si="28"/>
        <v>9</v>
      </c>
      <c r="E131" s="7">
        <f t="shared" ca="1" si="47"/>
        <v>915</v>
      </c>
      <c r="F131" s="65">
        <f t="shared" ca="1" si="36"/>
        <v>0.6749277748105682</v>
      </c>
      <c r="G131" s="66" t="str">
        <f t="shared" ca="1" si="29"/>
        <v>Medium</v>
      </c>
      <c r="H131" s="7">
        <f t="shared" ca="1" si="30"/>
        <v>2</v>
      </c>
      <c r="I131" s="65">
        <f t="shared" ca="1" si="37"/>
        <v>0.91748340238340398</v>
      </c>
      <c r="J131" s="7" t="str">
        <f t="shared" ca="1" si="31"/>
        <v>Landing</v>
      </c>
      <c r="K131" s="7">
        <f t="shared" ca="1" si="48"/>
        <v>915</v>
      </c>
      <c r="L131" s="7">
        <f t="shared" ca="1" si="48"/>
        <v>909</v>
      </c>
      <c r="M131" s="7">
        <f t="shared" ca="1" si="38"/>
        <v>2</v>
      </c>
      <c r="N131" s="65">
        <f t="shared" ca="1" si="39"/>
        <v>0.77387491086313109</v>
      </c>
      <c r="O131" s="7">
        <f t="shared" ca="1" si="51"/>
        <v>9</v>
      </c>
      <c r="P131" s="7">
        <f t="shared" ca="1" si="40"/>
        <v>915</v>
      </c>
      <c r="Q131" s="7">
        <f t="shared" ca="1" si="49"/>
        <v>915</v>
      </c>
      <c r="R131" s="7">
        <f t="shared" ca="1" si="50"/>
        <v>924</v>
      </c>
      <c r="S131" s="7">
        <f t="shared" ca="1" si="41"/>
        <v>0</v>
      </c>
      <c r="T131" s="7">
        <f t="shared" ca="1" si="42"/>
        <v>0</v>
      </c>
      <c r="U131" s="7">
        <f t="shared" ca="1" si="43"/>
        <v>6</v>
      </c>
      <c r="V131" s="124">
        <f t="shared" ca="1" si="52"/>
        <v>0</v>
      </c>
      <c r="W131" s="124">
        <f t="shared" ca="1" si="53"/>
        <v>1200</v>
      </c>
      <c r="Z131" s="7">
        <f t="shared" ca="1" si="44"/>
        <v>0</v>
      </c>
      <c r="AA131" s="7">
        <f t="shared" ca="1" si="45"/>
        <v>1</v>
      </c>
      <c r="AB131" s="7">
        <f t="shared" ca="1" si="46"/>
        <v>0</v>
      </c>
    </row>
    <row r="132" spans="2:28">
      <c r="B132" s="7">
        <v>118</v>
      </c>
      <c r="C132" s="65">
        <f t="shared" ca="1" si="35"/>
        <v>0.84782305061652796</v>
      </c>
      <c r="D132" s="7">
        <f t="shared" ca="1" si="28"/>
        <v>12</v>
      </c>
      <c r="E132" s="7">
        <f t="shared" ca="1" si="47"/>
        <v>927</v>
      </c>
      <c r="F132" s="65">
        <f t="shared" ca="1" si="36"/>
        <v>0.26012159944756186</v>
      </c>
      <c r="G132" s="66" t="str">
        <f t="shared" ca="1" si="29"/>
        <v>Jumbo</v>
      </c>
      <c r="H132" s="7">
        <f t="shared" ca="1" si="30"/>
        <v>1</v>
      </c>
      <c r="I132" s="65">
        <f t="shared" ca="1" si="37"/>
        <v>0.66311575095998931</v>
      </c>
      <c r="J132" s="7" t="str">
        <f t="shared" ca="1" si="31"/>
        <v>Landing</v>
      </c>
      <c r="K132" s="7">
        <f t="shared" ca="1" si="48"/>
        <v>915</v>
      </c>
      <c r="L132" s="7">
        <f t="shared" ca="1" si="48"/>
        <v>924</v>
      </c>
      <c r="M132" s="7">
        <f t="shared" ca="1" si="38"/>
        <v>1</v>
      </c>
      <c r="N132" s="65">
        <f t="shared" ca="1" si="39"/>
        <v>0.21617413677450681</v>
      </c>
      <c r="O132" s="7">
        <f t="shared" ca="1" si="51"/>
        <v>9</v>
      </c>
      <c r="P132" s="7">
        <f t="shared" ca="1" si="40"/>
        <v>915</v>
      </c>
      <c r="Q132" s="7">
        <f t="shared" ca="1" si="49"/>
        <v>924</v>
      </c>
      <c r="R132" s="7">
        <f t="shared" ca="1" si="50"/>
        <v>924</v>
      </c>
      <c r="S132" s="7">
        <f t="shared" ca="1" si="41"/>
        <v>0</v>
      </c>
      <c r="T132" s="7">
        <f t="shared" ca="1" si="42"/>
        <v>12</v>
      </c>
      <c r="U132" s="7">
        <f t="shared" ca="1" si="43"/>
        <v>0</v>
      </c>
      <c r="V132" s="124">
        <f t="shared" ca="1" si="52"/>
        <v>0</v>
      </c>
      <c r="W132" s="124">
        <f t="shared" ca="1" si="53"/>
        <v>1600</v>
      </c>
      <c r="Z132" s="7">
        <f t="shared" ca="1" si="44"/>
        <v>1</v>
      </c>
      <c r="AA132" s="7">
        <f t="shared" ca="1" si="45"/>
        <v>0</v>
      </c>
      <c r="AB132" s="7">
        <f t="shared" ca="1" si="46"/>
        <v>0</v>
      </c>
    </row>
    <row r="133" spans="2:28">
      <c r="B133" s="7">
        <v>119</v>
      </c>
      <c r="C133" s="65">
        <f t="shared" ca="1" si="35"/>
        <v>0.15994838052248095</v>
      </c>
      <c r="D133" s="7">
        <f t="shared" ca="1" si="28"/>
        <v>6</v>
      </c>
      <c r="E133" s="7">
        <f t="shared" ca="1" si="47"/>
        <v>933</v>
      </c>
      <c r="F133" s="65">
        <f t="shared" ca="1" si="36"/>
        <v>0.71371811687352815</v>
      </c>
      <c r="G133" s="66" t="str">
        <f t="shared" ca="1" si="29"/>
        <v>Medium</v>
      </c>
      <c r="H133" s="7">
        <f t="shared" ca="1" si="30"/>
        <v>2</v>
      </c>
      <c r="I133" s="65">
        <f t="shared" ca="1" si="37"/>
        <v>3.4358935169513383E-2</v>
      </c>
      <c r="J133" s="7" t="str">
        <f t="shared" ca="1" si="31"/>
        <v>Take-Off</v>
      </c>
      <c r="K133" s="7">
        <f t="shared" ca="1" si="48"/>
        <v>924</v>
      </c>
      <c r="L133" s="7">
        <f t="shared" ca="1" si="48"/>
        <v>924</v>
      </c>
      <c r="M133" s="7">
        <f t="shared" ca="1" si="38"/>
        <v>1</v>
      </c>
      <c r="N133" s="65">
        <f t="shared" ca="1" si="39"/>
        <v>0.62973286402803519</v>
      </c>
      <c r="O133" s="7">
        <f t="shared" ca="1" si="51"/>
        <v>9</v>
      </c>
      <c r="P133" s="7">
        <f t="shared" ca="1" si="40"/>
        <v>933</v>
      </c>
      <c r="Q133" s="7">
        <f t="shared" ca="1" si="49"/>
        <v>942</v>
      </c>
      <c r="R133" s="7">
        <f t="shared" ca="1" si="50"/>
        <v>924</v>
      </c>
      <c r="S133" s="7">
        <f t="shared" ca="1" si="41"/>
        <v>0</v>
      </c>
      <c r="T133" s="7">
        <f t="shared" ca="1" si="42"/>
        <v>9</v>
      </c>
      <c r="U133" s="7">
        <f t="shared" ca="1" si="43"/>
        <v>0</v>
      </c>
      <c r="V133" s="124">
        <f t="shared" ca="1" si="52"/>
        <v>0</v>
      </c>
      <c r="W133" s="124">
        <f t="shared" ca="1" si="53"/>
        <v>1200</v>
      </c>
      <c r="Z133" s="7">
        <f t="shared" ca="1" si="44"/>
        <v>0</v>
      </c>
      <c r="AA133" s="7">
        <f t="shared" ca="1" si="45"/>
        <v>1</v>
      </c>
      <c r="AB133" s="7">
        <f t="shared" ca="1" si="46"/>
        <v>0</v>
      </c>
    </row>
    <row r="134" spans="2:28">
      <c r="B134" s="7">
        <v>120</v>
      </c>
      <c r="C134" s="65">
        <f t="shared" ca="1" si="35"/>
        <v>0.92843087483380615</v>
      </c>
      <c r="D134" s="7">
        <f t="shared" ca="1" si="28"/>
        <v>12</v>
      </c>
      <c r="E134" s="7">
        <f t="shared" ca="1" si="47"/>
        <v>945</v>
      </c>
      <c r="F134" s="65">
        <f t="shared" ca="1" si="36"/>
        <v>0.21437270864521607</v>
      </c>
      <c r="G134" s="66" t="str">
        <f t="shared" ca="1" si="29"/>
        <v>Jumbo</v>
      </c>
      <c r="H134" s="7">
        <f t="shared" ca="1" si="30"/>
        <v>1</v>
      </c>
      <c r="I134" s="65">
        <f t="shared" ca="1" si="37"/>
        <v>0.93977715418777308</v>
      </c>
      <c r="J134" s="7" t="str">
        <f t="shared" ca="1" si="31"/>
        <v>Landing</v>
      </c>
      <c r="K134" s="7">
        <f t="shared" ca="1" si="48"/>
        <v>942</v>
      </c>
      <c r="L134" s="7">
        <f t="shared" ca="1" si="48"/>
        <v>924</v>
      </c>
      <c r="M134" s="7">
        <f t="shared" ca="1" si="38"/>
        <v>1</v>
      </c>
      <c r="N134" s="65">
        <f t="shared" ca="1" si="39"/>
        <v>0.51820495112570963</v>
      </c>
      <c r="O134" s="7">
        <f t="shared" ca="1" si="51"/>
        <v>12</v>
      </c>
      <c r="P134" s="7">
        <f t="shared" ca="1" si="40"/>
        <v>942</v>
      </c>
      <c r="Q134" s="7">
        <f t="shared" ca="1" si="49"/>
        <v>954</v>
      </c>
      <c r="R134" s="7">
        <f t="shared" ca="1" si="50"/>
        <v>924</v>
      </c>
      <c r="S134" s="7">
        <f t="shared" ca="1" si="41"/>
        <v>0</v>
      </c>
      <c r="T134" s="7">
        <f t="shared" ca="1" si="42"/>
        <v>3</v>
      </c>
      <c r="U134" s="7">
        <f t="shared" ca="1" si="43"/>
        <v>0</v>
      </c>
      <c r="V134" s="124">
        <f t="shared" ca="1" si="52"/>
        <v>0</v>
      </c>
      <c r="W134" s="124">
        <f t="shared" ca="1" si="53"/>
        <v>1600</v>
      </c>
      <c r="Z134" s="7">
        <f t="shared" ca="1" si="44"/>
        <v>1</v>
      </c>
      <c r="AA134" s="7">
        <f t="shared" ca="1" si="45"/>
        <v>0</v>
      </c>
      <c r="AB134" s="7">
        <f t="shared" ca="1" si="46"/>
        <v>0</v>
      </c>
    </row>
    <row r="135" spans="2:28">
      <c r="B135" s="7">
        <v>121</v>
      </c>
      <c r="C135" s="65">
        <f t="shared" ca="1" si="35"/>
        <v>0.72731565376402585</v>
      </c>
      <c r="D135" s="7">
        <f t="shared" ca="1" si="28"/>
        <v>9</v>
      </c>
      <c r="E135" s="7">
        <f t="shared" ca="1" si="47"/>
        <v>954</v>
      </c>
      <c r="F135" s="65">
        <f t="shared" ca="1" si="36"/>
        <v>0.62632516576201913</v>
      </c>
      <c r="G135" s="66" t="str">
        <f t="shared" ca="1" si="29"/>
        <v>Medium</v>
      </c>
      <c r="H135" s="7">
        <f t="shared" ca="1" si="30"/>
        <v>2</v>
      </c>
      <c r="I135" s="65">
        <f t="shared" ca="1" si="37"/>
        <v>0.18597083746212728</v>
      </c>
      <c r="J135" s="7" t="str">
        <f t="shared" ca="1" si="31"/>
        <v>Take-Off</v>
      </c>
      <c r="K135" s="7">
        <f t="shared" ca="1" si="48"/>
        <v>954</v>
      </c>
      <c r="L135" s="7">
        <f t="shared" ca="1" si="48"/>
        <v>924</v>
      </c>
      <c r="M135" s="7">
        <f t="shared" ca="1" si="38"/>
        <v>2</v>
      </c>
      <c r="N135" s="65">
        <f t="shared" ca="1" si="39"/>
        <v>0.11823792140814327</v>
      </c>
      <c r="O135" s="7">
        <f t="shared" ca="1" si="51"/>
        <v>6</v>
      </c>
      <c r="P135" s="7">
        <f t="shared" ca="1" si="40"/>
        <v>954</v>
      </c>
      <c r="Q135" s="7">
        <f t="shared" ca="1" si="49"/>
        <v>954</v>
      </c>
      <c r="R135" s="7">
        <f t="shared" ca="1" si="50"/>
        <v>960</v>
      </c>
      <c r="S135" s="7">
        <f t="shared" ca="1" si="41"/>
        <v>0</v>
      </c>
      <c r="T135" s="7">
        <f t="shared" ca="1" si="42"/>
        <v>0</v>
      </c>
      <c r="U135" s="7">
        <f t="shared" ca="1" si="43"/>
        <v>30</v>
      </c>
      <c r="V135" s="124">
        <f t="shared" ca="1" si="52"/>
        <v>0</v>
      </c>
      <c r="W135" s="124">
        <f t="shared" ca="1" si="53"/>
        <v>1200</v>
      </c>
      <c r="Z135" s="7">
        <f t="shared" ca="1" si="44"/>
        <v>0</v>
      </c>
      <c r="AA135" s="7">
        <f t="shared" ca="1" si="45"/>
        <v>1</v>
      </c>
      <c r="AB135" s="7">
        <f t="shared" ca="1" si="46"/>
        <v>0</v>
      </c>
    </row>
    <row r="136" spans="2:28">
      <c r="B136" s="7">
        <v>122</v>
      </c>
      <c r="C136" s="65">
        <f t="shared" ca="1" si="35"/>
        <v>0.99516617617903225</v>
      </c>
      <c r="D136" s="7">
        <f t="shared" ca="1" si="28"/>
        <v>12</v>
      </c>
      <c r="E136" s="7">
        <f t="shared" ca="1" si="47"/>
        <v>966</v>
      </c>
      <c r="F136" s="65">
        <f t="shared" ca="1" si="36"/>
        <v>0.88084459696915662</v>
      </c>
      <c r="G136" s="66" t="str">
        <f t="shared" ca="1" si="29"/>
        <v>Small</v>
      </c>
      <c r="H136" s="7">
        <f t="shared" ca="1" si="30"/>
        <v>3</v>
      </c>
      <c r="I136" s="65">
        <f t="shared" ca="1" si="37"/>
        <v>0.42772913545115343</v>
      </c>
      <c r="J136" s="7" t="str">
        <f t="shared" ca="1" si="31"/>
        <v>Take-Off</v>
      </c>
      <c r="K136" s="7">
        <f t="shared" ca="1" si="48"/>
        <v>954</v>
      </c>
      <c r="L136" s="7">
        <f t="shared" ca="1" si="48"/>
        <v>960</v>
      </c>
      <c r="M136" s="7">
        <f t="shared" ca="1" si="38"/>
        <v>1</v>
      </c>
      <c r="N136" s="65">
        <f t="shared" ca="1" si="39"/>
        <v>8.8008942433502102E-2</v>
      </c>
      <c r="O136" s="7">
        <f t="shared" ca="1" si="51"/>
        <v>6</v>
      </c>
      <c r="P136" s="7">
        <f t="shared" ca="1" si="40"/>
        <v>966</v>
      </c>
      <c r="Q136" s="7">
        <f t="shared" ca="1" si="49"/>
        <v>972</v>
      </c>
      <c r="R136" s="7">
        <f t="shared" ca="1" si="50"/>
        <v>960</v>
      </c>
      <c r="S136" s="7">
        <f t="shared" ca="1" si="41"/>
        <v>0</v>
      </c>
      <c r="T136" s="7">
        <f t="shared" ca="1" si="42"/>
        <v>12</v>
      </c>
      <c r="U136" s="7">
        <f t="shared" ca="1" si="43"/>
        <v>0</v>
      </c>
      <c r="V136" s="124">
        <f t="shared" ca="1" si="52"/>
        <v>0</v>
      </c>
      <c r="W136" s="124">
        <f t="shared" ca="1" si="53"/>
        <v>850</v>
      </c>
      <c r="Z136" s="7">
        <f t="shared" ca="1" si="44"/>
        <v>0</v>
      </c>
      <c r="AA136" s="7">
        <f t="shared" ca="1" si="45"/>
        <v>0</v>
      </c>
      <c r="AB136" s="7">
        <f t="shared" ca="1" si="46"/>
        <v>1</v>
      </c>
    </row>
    <row r="137" spans="2:28">
      <c r="B137" s="7">
        <v>123</v>
      </c>
      <c r="C137" s="65">
        <f t="shared" ca="1" si="35"/>
        <v>8.686669253552326E-2</v>
      </c>
      <c r="D137" s="7">
        <f t="shared" ca="1" si="28"/>
        <v>0</v>
      </c>
      <c r="E137" s="7">
        <f t="shared" ca="1" si="47"/>
        <v>966</v>
      </c>
      <c r="F137" s="65">
        <f t="shared" ca="1" si="36"/>
        <v>0.60826790925063456</v>
      </c>
      <c r="G137" s="66" t="str">
        <f t="shared" ca="1" si="29"/>
        <v>Medium</v>
      </c>
      <c r="H137" s="7">
        <f t="shared" ca="1" si="30"/>
        <v>2</v>
      </c>
      <c r="I137" s="65">
        <f t="shared" ca="1" si="37"/>
        <v>0.43402667368181302</v>
      </c>
      <c r="J137" s="7" t="str">
        <f t="shared" ca="1" si="31"/>
        <v>Take-Off</v>
      </c>
      <c r="K137" s="7">
        <f t="shared" ca="1" si="48"/>
        <v>972</v>
      </c>
      <c r="L137" s="7">
        <f t="shared" ca="1" si="48"/>
        <v>960</v>
      </c>
      <c r="M137" s="7">
        <f t="shared" ca="1" si="38"/>
        <v>2</v>
      </c>
      <c r="N137" s="65">
        <f t="shared" ca="1" si="39"/>
        <v>0.4494209330009461</v>
      </c>
      <c r="O137" s="7">
        <f t="shared" ca="1" si="51"/>
        <v>9</v>
      </c>
      <c r="P137" s="7">
        <f t="shared" ca="1" si="40"/>
        <v>966</v>
      </c>
      <c r="Q137" s="7">
        <f t="shared" ca="1" si="49"/>
        <v>972</v>
      </c>
      <c r="R137" s="7">
        <f t="shared" ca="1" si="50"/>
        <v>975</v>
      </c>
      <c r="S137" s="7">
        <f t="shared" ca="1" si="41"/>
        <v>0</v>
      </c>
      <c r="T137" s="7">
        <f t="shared" ca="1" si="42"/>
        <v>0</v>
      </c>
      <c r="U137" s="7">
        <f t="shared" ca="1" si="43"/>
        <v>6</v>
      </c>
      <c r="V137" s="124">
        <f t="shared" ca="1" si="52"/>
        <v>0</v>
      </c>
      <c r="W137" s="124">
        <f t="shared" ca="1" si="53"/>
        <v>1200</v>
      </c>
      <c r="Z137" s="7">
        <f t="shared" ca="1" si="44"/>
        <v>0</v>
      </c>
      <c r="AA137" s="7">
        <f t="shared" ca="1" si="45"/>
        <v>1</v>
      </c>
      <c r="AB137" s="7">
        <f t="shared" ca="1" si="46"/>
        <v>0</v>
      </c>
    </row>
    <row r="138" spans="2:28">
      <c r="B138" s="7">
        <v>124</v>
      </c>
      <c r="C138" s="65">
        <f t="shared" ca="1" si="35"/>
        <v>4.2311780604790683E-2</v>
      </c>
      <c r="D138" s="7">
        <f t="shared" ca="1" si="28"/>
        <v>0</v>
      </c>
      <c r="E138" s="7">
        <f t="shared" ca="1" si="47"/>
        <v>966</v>
      </c>
      <c r="F138" s="65">
        <f t="shared" ca="1" si="36"/>
        <v>0.92149663046587793</v>
      </c>
      <c r="G138" s="66" t="str">
        <f t="shared" ca="1" si="29"/>
        <v>Small</v>
      </c>
      <c r="H138" s="7">
        <f t="shared" ca="1" si="30"/>
        <v>3</v>
      </c>
      <c r="I138" s="65">
        <f t="shared" ca="1" si="37"/>
        <v>0.83505121939105742</v>
      </c>
      <c r="J138" s="7" t="str">
        <f t="shared" ca="1" si="31"/>
        <v>Landing</v>
      </c>
      <c r="K138" s="7">
        <f t="shared" ca="1" si="48"/>
        <v>972</v>
      </c>
      <c r="L138" s="7">
        <f t="shared" ca="1" si="48"/>
        <v>975</v>
      </c>
      <c r="M138" s="7">
        <f t="shared" ca="1" si="38"/>
        <v>1</v>
      </c>
      <c r="N138" s="65">
        <f t="shared" ca="1" si="39"/>
        <v>0.19861431572511756</v>
      </c>
      <c r="O138" s="7">
        <f t="shared" ca="1" si="51"/>
        <v>6</v>
      </c>
      <c r="P138" s="7">
        <f t="shared" ca="1" si="40"/>
        <v>972</v>
      </c>
      <c r="Q138" s="7">
        <f t="shared" ca="1" si="49"/>
        <v>978</v>
      </c>
      <c r="R138" s="7">
        <f t="shared" ca="1" si="50"/>
        <v>975</v>
      </c>
      <c r="S138" s="7">
        <f t="shared" ca="1" si="41"/>
        <v>6</v>
      </c>
      <c r="T138" s="7">
        <f t="shared" ca="1" si="42"/>
        <v>0</v>
      </c>
      <c r="U138" s="7">
        <f t="shared" ca="1" si="43"/>
        <v>0</v>
      </c>
      <c r="V138" s="124">
        <f t="shared" ca="1" si="52"/>
        <v>20.822200000000002</v>
      </c>
      <c r="W138" s="124">
        <f t="shared" ca="1" si="53"/>
        <v>850</v>
      </c>
      <c r="Z138" s="7">
        <f t="shared" ca="1" si="44"/>
        <v>0</v>
      </c>
      <c r="AA138" s="7">
        <f t="shared" ca="1" si="45"/>
        <v>0</v>
      </c>
      <c r="AB138" s="7">
        <f t="shared" ca="1" si="46"/>
        <v>1</v>
      </c>
    </row>
    <row r="139" spans="2:28">
      <c r="B139" s="7">
        <v>125</v>
      </c>
      <c r="C139" s="65">
        <f t="shared" ca="1" si="35"/>
        <v>0.62274310648637965</v>
      </c>
      <c r="D139" s="7">
        <f t="shared" ca="1" si="28"/>
        <v>9</v>
      </c>
      <c r="E139" s="7">
        <f t="shared" ca="1" si="47"/>
        <v>975</v>
      </c>
      <c r="F139" s="65">
        <f t="shared" ca="1" si="36"/>
        <v>2.704951214815976E-2</v>
      </c>
      <c r="G139" s="66" t="str">
        <f t="shared" ca="1" si="29"/>
        <v>Jumbo</v>
      </c>
      <c r="H139" s="7">
        <f t="shared" ca="1" si="30"/>
        <v>1</v>
      </c>
      <c r="I139" s="65">
        <f t="shared" ca="1" si="37"/>
        <v>0.45119119648006145</v>
      </c>
      <c r="J139" s="7" t="str">
        <f t="shared" ca="1" si="31"/>
        <v>Take-Off</v>
      </c>
      <c r="K139" s="7">
        <f t="shared" ca="1" si="48"/>
        <v>978</v>
      </c>
      <c r="L139" s="7">
        <f t="shared" ca="1" si="48"/>
        <v>975</v>
      </c>
      <c r="M139" s="7">
        <f t="shared" ca="1" si="38"/>
        <v>1</v>
      </c>
      <c r="N139" s="65">
        <f t="shared" ca="1" si="39"/>
        <v>0.43635215232199298</v>
      </c>
      <c r="O139" s="7">
        <f t="shared" ca="1" si="51"/>
        <v>9</v>
      </c>
      <c r="P139" s="7">
        <f t="shared" ca="1" si="40"/>
        <v>978</v>
      </c>
      <c r="Q139" s="7">
        <f t="shared" ca="1" si="49"/>
        <v>987</v>
      </c>
      <c r="R139" s="7">
        <f t="shared" ca="1" si="50"/>
        <v>975</v>
      </c>
      <c r="S139" s="7">
        <f t="shared" ca="1" si="41"/>
        <v>3</v>
      </c>
      <c r="T139" s="7">
        <f t="shared" ca="1" si="42"/>
        <v>0</v>
      </c>
      <c r="U139" s="7">
        <f t="shared" ca="1" si="43"/>
        <v>0</v>
      </c>
      <c r="V139" s="124">
        <f t="shared" ca="1" si="52"/>
        <v>65.441200000000009</v>
      </c>
      <c r="W139" s="124">
        <f t="shared" ca="1" si="53"/>
        <v>1600</v>
      </c>
      <c r="Z139" s="7">
        <f t="shared" ca="1" si="44"/>
        <v>1</v>
      </c>
      <c r="AA139" s="7">
        <f t="shared" ca="1" si="45"/>
        <v>0</v>
      </c>
      <c r="AB139" s="7">
        <f t="shared" ca="1" si="46"/>
        <v>0</v>
      </c>
    </row>
    <row r="140" spans="2:28">
      <c r="B140" s="7">
        <v>126</v>
      </c>
      <c r="C140" s="65">
        <f t="shared" ca="1" si="35"/>
        <v>0.55736745719968062</v>
      </c>
      <c r="D140" s="7">
        <f t="shared" ca="1" si="28"/>
        <v>9</v>
      </c>
      <c r="E140" s="7">
        <f t="shared" ca="1" si="47"/>
        <v>984</v>
      </c>
      <c r="F140" s="65">
        <f t="shared" ca="1" si="36"/>
        <v>0.10344960848173368</v>
      </c>
      <c r="G140" s="66" t="str">
        <f t="shared" ca="1" si="29"/>
        <v>Jumbo</v>
      </c>
      <c r="H140" s="7">
        <f t="shared" ca="1" si="30"/>
        <v>1</v>
      </c>
      <c r="I140" s="65">
        <f t="shared" ca="1" si="37"/>
        <v>0.24960179705231211</v>
      </c>
      <c r="J140" s="7" t="str">
        <f t="shared" ca="1" si="31"/>
        <v>Take-Off</v>
      </c>
      <c r="K140" s="7">
        <f t="shared" ca="1" si="48"/>
        <v>987</v>
      </c>
      <c r="L140" s="7">
        <f t="shared" ca="1" si="48"/>
        <v>975</v>
      </c>
      <c r="M140" s="7">
        <f t="shared" ca="1" si="38"/>
        <v>1</v>
      </c>
      <c r="N140" s="65">
        <f t="shared" ca="1" si="39"/>
        <v>0.18577944172311545</v>
      </c>
      <c r="O140" s="7">
        <f t="shared" ca="1" si="51"/>
        <v>9</v>
      </c>
      <c r="P140" s="7">
        <f t="shared" ca="1" si="40"/>
        <v>987</v>
      </c>
      <c r="Q140" s="7">
        <f t="shared" ca="1" si="49"/>
        <v>996</v>
      </c>
      <c r="R140" s="7">
        <f t="shared" ca="1" si="50"/>
        <v>975</v>
      </c>
      <c r="S140" s="7">
        <f t="shared" ca="1" si="41"/>
        <v>3</v>
      </c>
      <c r="T140" s="7">
        <f t="shared" ca="1" si="42"/>
        <v>0</v>
      </c>
      <c r="U140" s="7">
        <f t="shared" ca="1" si="43"/>
        <v>0</v>
      </c>
      <c r="V140" s="124">
        <f t="shared" ca="1" si="52"/>
        <v>65.441200000000009</v>
      </c>
      <c r="W140" s="124">
        <f t="shared" ca="1" si="53"/>
        <v>1600</v>
      </c>
      <c r="Z140" s="7">
        <f t="shared" ca="1" si="44"/>
        <v>1</v>
      </c>
      <c r="AA140" s="7">
        <f t="shared" ca="1" si="45"/>
        <v>0</v>
      </c>
      <c r="AB140" s="7">
        <f t="shared" ca="1" si="46"/>
        <v>0</v>
      </c>
    </row>
    <row r="141" spans="2:28">
      <c r="B141" s="7">
        <v>127</v>
      </c>
      <c r="C141" s="65">
        <f t="shared" ca="1" si="35"/>
        <v>0.6417261526510134</v>
      </c>
      <c r="D141" s="7">
        <f t="shared" ca="1" si="28"/>
        <v>9</v>
      </c>
      <c r="E141" s="7">
        <f t="shared" ca="1" si="47"/>
        <v>993</v>
      </c>
      <c r="F141" s="65">
        <f t="shared" ca="1" si="36"/>
        <v>0.11967629873461039</v>
      </c>
      <c r="G141" s="66" t="str">
        <f t="shared" ca="1" si="29"/>
        <v>Jumbo</v>
      </c>
      <c r="H141" s="7">
        <f t="shared" ca="1" si="30"/>
        <v>1</v>
      </c>
      <c r="I141" s="65">
        <f t="shared" ca="1" si="37"/>
        <v>0.73263509584438069</v>
      </c>
      <c r="J141" s="7" t="str">
        <f t="shared" ca="1" si="31"/>
        <v>Landing</v>
      </c>
      <c r="K141" s="7">
        <f t="shared" ca="1" si="48"/>
        <v>996</v>
      </c>
      <c r="L141" s="7">
        <f t="shared" ca="1" si="48"/>
        <v>975</v>
      </c>
      <c r="M141" s="7">
        <f t="shared" ca="1" si="38"/>
        <v>1</v>
      </c>
      <c r="N141" s="65">
        <f t="shared" ca="1" si="39"/>
        <v>0.42510945046060922</v>
      </c>
      <c r="O141" s="7">
        <f t="shared" ca="1" si="51"/>
        <v>9</v>
      </c>
      <c r="P141" s="7">
        <f t="shared" ca="1" si="40"/>
        <v>996</v>
      </c>
      <c r="Q141" s="7">
        <f t="shared" ca="1" si="49"/>
        <v>1005</v>
      </c>
      <c r="R141" s="7">
        <f t="shared" ca="1" si="50"/>
        <v>975</v>
      </c>
      <c r="S141" s="7">
        <f t="shared" ca="1" si="41"/>
        <v>3</v>
      </c>
      <c r="T141" s="7">
        <f t="shared" ca="1" si="42"/>
        <v>0</v>
      </c>
      <c r="U141" s="7">
        <f t="shared" ca="1" si="43"/>
        <v>0</v>
      </c>
      <c r="V141" s="124">
        <f t="shared" ca="1" si="52"/>
        <v>267.71400000000006</v>
      </c>
      <c r="W141" s="124">
        <f t="shared" ca="1" si="53"/>
        <v>1600</v>
      </c>
      <c r="Z141" s="7">
        <f t="shared" ca="1" si="44"/>
        <v>1</v>
      </c>
      <c r="AA141" s="7">
        <f t="shared" ca="1" si="45"/>
        <v>0</v>
      </c>
      <c r="AB141" s="7">
        <f t="shared" ca="1" si="46"/>
        <v>0</v>
      </c>
    </row>
    <row r="142" spans="2:28">
      <c r="B142" s="7">
        <v>128</v>
      </c>
      <c r="C142" s="65">
        <f t="shared" ca="1" si="35"/>
        <v>0.84612161879972381</v>
      </c>
      <c r="D142" s="7">
        <f t="shared" ca="1" si="28"/>
        <v>12</v>
      </c>
      <c r="E142" s="7">
        <f t="shared" ca="1" si="47"/>
        <v>1005</v>
      </c>
      <c r="F142" s="65">
        <f t="shared" ca="1" si="36"/>
        <v>0.17767177175172422</v>
      </c>
      <c r="G142" s="66" t="str">
        <f t="shared" ca="1" si="29"/>
        <v>Jumbo</v>
      </c>
      <c r="H142" s="7">
        <f t="shared" ca="1" si="30"/>
        <v>1</v>
      </c>
      <c r="I142" s="65">
        <f t="shared" ca="1" si="37"/>
        <v>0.19680234841730682</v>
      </c>
      <c r="J142" s="7" t="str">
        <f t="shared" ca="1" si="31"/>
        <v>Take-Off</v>
      </c>
      <c r="K142" s="7">
        <f t="shared" ca="1" si="48"/>
        <v>1005</v>
      </c>
      <c r="L142" s="7">
        <f t="shared" ca="1" si="48"/>
        <v>975</v>
      </c>
      <c r="M142" s="7">
        <f t="shared" ca="1" si="38"/>
        <v>1</v>
      </c>
      <c r="N142" s="65">
        <f t="shared" ca="1" si="39"/>
        <v>0.69709424994908575</v>
      </c>
      <c r="O142" s="7">
        <f t="shared" ca="1" si="51"/>
        <v>12</v>
      </c>
      <c r="P142" s="7">
        <f t="shared" ca="1" si="40"/>
        <v>1005</v>
      </c>
      <c r="Q142" s="7">
        <f t="shared" ca="1" si="49"/>
        <v>1017</v>
      </c>
      <c r="R142" s="7">
        <f t="shared" ca="1" si="50"/>
        <v>975</v>
      </c>
      <c r="S142" s="7">
        <f t="shared" ca="1" si="41"/>
        <v>0</v>
      </c>
      <c r="T142" s="7">
        <f t="shared" ca="1" si="42"/>
        <v>0</v>
      </c>
      <c r="U142" s="7">
        <f t="shared" ca="1" si="43"/>
        <v>0</v>
      </c>
      <c r="V142" s="124">
        <f t="shared" ca="1" si="52"/>
        <v>0</v>
      </c>
      <c r="W142" s="124">
        <f t="shared" ca="1" si="53"/>
        <v>1600</v>
      </c>
      <c r="Z142" s="7">
        <f t="shared" ca="1" si="44"/>
        <v>1</v>
      </c>
      <c r="AA142" s="7">
        <f t="shared" ca="1" si="45"/>
        <v>0</v>
      </c>
      <c r="AB142" s="7">
        <f t="shared" ca="1" si="46"/>
        <v>0</v>
      </c>
    </row>
    <row r="143" spans="2:28">
      <c r="B143" s="7">
        <v>129</v>
      </c>
      <c r="C143" s="65">
        <f t="shared" ca="1" si="35"/>
        <v>0.21266490767242974</v>
      </c>
      <c r="D143" s="7">
        <f t="shared" ref="D143:D174" ca="1" si="54">VLOOKUP(C143,arrival_gap,3,TRUE)</f>
        <v>6</v>
      </c>
      <c r="E143" s="7">
        <f t="shared" ca="1" si="47"/>
        <v>1011</v>
      </c>
      <c r="F143" s="65">
        <f t="shared" ca="1" si="36"/>
        <v>0.47527818675549827</v>
      </c>
      <c r="G143" s="66" t="str">
        <f t="shared" ref="G143:G174" ca="1" si="55">VLOOKUP(F143,jet_type,3,TRUE)</f>
        <v>Medium</v>
      </c>
      <c r="H143" s="7">
        <f t="shared" ref="H143:H174" ca="1" si="56">VLOOKUP(G143,jet_indicator,2,)</f>
        <v>2</v>
      </c>
      <c r="I143" s="65">
        <f t="shared" ca="1" si="37"/>
        <v>0.384032931019331</v>
      </c>
      <c r="J143" s="7" t="str">
        <f t="shared" ref="J143:J174" ca="1" si="57">VLOOKUP(I143,action_type,3,TRUE)</f>
        <v>Take-Off</v>
      </c>
      <c r="K143" s="7">
        <f t="shared" ca="1" si="48"/>
        <v>1017</v>
      </c>
      <c r="L143" s="7">
        <f t="shared" ca="1" si="48"/>
        <v>975</v>
      </c>
      <c r="M143" s="7">
        <f t="shared" ca="1" si="38"/>
        <v>2</v>
      </c>
      <c r="N143" s="65">
        <f t="shared" ca="1" si="39"/>
        <v>0.65139306772889161</v>
      </c>
      <c r="O143" s="7">
        <f t="shared" ref="O143:O174" ca="1" si="58">IF(H143=1, VLOOKUP(N143, jumbo_comp,3,TRUE), IF(H143=2, VLOOKUP(N143, mid_comp,3,TRUE), IF(H143=3, VLOOKUP(N143, small_comp, 3, TRUE))))</f>
        <v>9</v>
      </c>
      <c r="P143" s="7">
        <f t="shared" ca="1" si="40"/>
        <v>1011</v>
      </c>
      <c r="Q143" s="7">
        <f t="shared" ca="1" si="49"/>
        <v>1017</v>
      </c>
      <c r="R143" s="7">
        <f t="shared" ca="1" si="50"/>
        <v>1020</v>
      </c>
      <c r="S143" s="7">
        <f t="shared" ca="1" si="41"/>
        <v>0</v>
      </c>
      <c r="T143" s="7">
        <f t="shared" ca="1" si="42"/>
        <v>0</v>
      </c>
      <c r="U143" s="7">
        <f t="shared" ca="1" si="43"/>
        <v>36</v>
      </c>
      <c r="V143" s="124">
        <f t="shared" ref="V143:V174" ca="1" si="59">S143*VLOOKUP(G143,fuel_cost,IF(J143="Landing",3,2),FALSE)</f>
        <v>0</v>
      </c>
      <c r="W143" s="124">
        <f t="shared" ref="W143:W174" ca="1" si="60">VLOOKUP(G143,service_fee,IF(J143="Landing",3,2),FALSE)</f>
        <v>1200</v>
      </c>
      <c r="Z143" s="7">
        <f t="shared" ca="1" si="44"/>
        <v>0</v>
      </c>
      <c r="AA143" s="7">
        <f t="shared" ca="1" si="45"/>
        <v>1</v>
      </c>
      <c r="AB143" s="7">
        <f t="shared" ca="1" si="46"/>
        <v>0</v>
      </c>
    </row>
    <row r="144" spans="2:28">
      <c r="B144" s="7">
        <v>130</v>
      </c>
      <c r="C144" s="65">
        <f t="shared" ref="C144:C174" ca="1" si="61">RAND()</f>
        <v>0.29528161885598792</v>
      </c>
      <c r="D144" s="7">
        <f t="shared" ca="1" si="54"/>
        <v>6</v>
      </c>
      <c r="E144" s="7">
        <f t="shared" ca="1" si="47"/>
        <v>1017</v>
      </c>
      <c r="F144" s="65">
        <f t="shared" ref="F144:F174" ca="1" si="62">RAND()</f>
        <v>0.26970468694050531</v>
      </c>
      <c r="G144" s="66" t="str">
        <f t="shared" ca="1" si="55"/>
        <v>Jumbo</v>
      </c>
      <c r="H144" s="7">
        <f t="shared" ca="1" si="56"/>
        <v>1</v>
      </c>
      <c r="I144" s="65">
        <f t="shared" ref="I144:I174" ca="1" si="63">RAND()</f>
        <v>0.65296718591088743</v>
      </c>
      <c r="J144" s="7" t="str">
        <f t="shared" ca="1" si="57"/>
        <v>Landing</v>
      </c>
      <c r="K144" s="7">
        <f t="shared" ca="1" si="48"/>
        <v>1017</v>
      </c>
      <c r="L144" s="7">
        <f t="shared" ca="1" si="48"/>
        <v>1020</v>
      </c>
      <c r="M144" s="7">
        <f t="shared" ref="M144:M174" ca="1" si="64">IF(H144&lt;&gt;1,IF(K144&lt;=L144,1,2),1)</f>
        <v>1</v>
      </c>
      <c r="N144" s="65">
        <f t="shared" ref="N144:N174" ca="1" si="65">RAND()</f>
        <v>0.46497604181900365</v>
      </c>
      <c r="O144" s="7">
        <f t="shared" ca="1" si="58"/>
        <v>9</v>
      </c>
      <c r="P144" s="7">
        <f t="shared" ref="P144:P174" ca="1" si="66">IF(H144&lt;&gt;1,IF(E144&gt;MIN(K144:L144),E144,MIN(Q143:R143)),Q143)</f>
        <v>1017</v>
      </c>
      <c r="Q144" s="7">
        <f t="shared" ca="1" si="49"/>
        <v>1026</v>
      </c>
      <c r="R144" s="7">
        <f t="shared" ca="1" si="50"/>
        <v>1020</v>
      </c>
      <c r="S144" s="7">
        <f t="shared" ca="1" si="41"/>
        <v>0</v>
      </c>
      <c r="T144" s="7">
        <f t="shared" ca="1" si="42"/>
        <v>0</v>
      </c>
      <c r="U144" s="7">
        <f t="shared" ca="1" si="43"/>
        <v>0</v>
      </c>
      <c r="V144" s="124">
        <f t="shared" ca="1" si="59"/>
        <v>0</v>
      </c>
      <c r="W144" s="124">
        <f t="shared" ca="1" si="60"/>
        <v>1600</v>
      </c>
      <c r="Z144" s="7">
        <f t="shared" ca="1" si="44"/>
        <v>1</v>
      </c>
      <c r="AA144" s="7">
        <f t="shared" ca="1" si="45"/>
        <v>0</v>
      </c>
      <c r="AB144" s="7">
        <f t="shared" ca="1" si="46"/>
        <v>0</v>
      </c>
    </row>
    <row r="145" spans="2:28">
      <c r="B145" s="7">
        <v>131</v>
      </c>
      <c r="C145" s="65">
        <f t="shared" ca="1" si="61"/>
        <v>0.795446085154775</v>
      </c>
      <c r="D145" s="7">
        <f t="shared" ca="1" si="54"/>
        <v>12</v>
      </c>
      <c r="E145" s="7">
        <f t="shared" ca="1" si="47"/>
        <v>1029</v>
      </c>
      <c r="F145" s="65">
        <f t="shared" ca="1" si="62"/>
        <v>0.82357746296674239</v>
      </c>
      <c r="G145" s="66" t="str">
        <f t="shared" ca="1" si="55"/>
        <v>Small</v>
      </c>
      <c r="H145" s="7">
        <f t="shared" ca="1" si="56"/>
        <v>3</v>
      </c>
      <c r="I145" s="65">
        <f t="shared" ca="1" si="63"/>
        <v>0.54709648174184322</v>
      </c>
      <c r="J145" s="7" t="str">
        <f t="shared" ca="1" si="57"/>
        <v>Landing</v>
      </c>
      <c r="K145" s="7">
        <f t="shared" ca="1" si="48"/>
        <v>1026</v>
      </c>
      <c r="L145" s="7">
        <f t="shared" ca="1" si="48"/>
        <v>1020</v>
      </c>
      <c r="M145" s="7">
        <f t="shared" ca="1" si="64"/>
        <v>2</v>
      </c>
      <c r="N145" s="65">
        <f t="shared" ca="1" si="65"/>
        <v>0.64285262195470894</v>
      </c>
      <c r="O145" s="7">
        <f t="shared" ca="1" si="58"/>
        <v>6</v>
      </c>
      <c r="P145" s="7">
        <f t="shared" ca="1" si="66"/>
        <v>1029</v>
      </c>
      <c r="Q145" s="7">
        <f t="shared" ca="1" si="49"/>
        <v>1026</v>
      </c>
      <c r="R145" s="7">
        <f t="shared" ca="1" si="50"/>
        <v>1035</v>
      </c>
      <c r="S145" s="7">
        <f t="shared" ref="S145:S174" ca="1" si="67">IF(P145&gt;E145,P145-E145,0)</f>
        <v>0</v>
      </c>
      <c r="T145" s="7">
        <f t="shared" ref="T145:T174" ca="1" si="68">IF(M145=1,IF(Q144&lt;E145,E145-Q144,0),0)</f>
        <v>0</v>
      </c>
      <c r="U145" s="7">
        <f t="shared" ref="U145:U174" ca="1" si="69">IF(M145=2,IF(R144&lt;E145,E145-R144,0),0)</f>
        <v>9</v>
      </c>
      <c r="V145" s="124">
        <f t="shared" ca="1" si="59"/>
        <v>0</v>
      </c>
      <c r="W145" s="124">
        <f t="shared" ca="1" si="60"/>
        <v>850</v>
      </c>
      <c r="Z145" s="7">
        <f t="shared" ref="Z145:Z174" ca="1" si="70">IF(H145=1,1,0)</f>
        <v>0</v>
      </c>
      <c r="AA145" s="7">
        <f t="shared" ref="AA145:AA174" ca="1" si="71">IF(H145=2,1,0)</f>
        <v>0</v>
      </c>
      <c r="AB145" s="7">
        <f t="shared" ref="AB145:AB174" ca="1" si="72">IF(H145=3,1,0)</f>
        <v>1</v>
      </c>
    </row>
    <row r="146" spans="2:28">
      <c r="B146" s="7">
        <v>132</v>
      </c>
      <c r="C146" s="65">
        <f t="shared" ca="1" si="61"/>
        <v>0.33818584274782926</v>
      </c>
      <c r="D146" s="7">
        <f t="shared" ca="1" si="54"/>
        <v>6</v>
      </c>
      <c r="E146" s="7">
        <f t="shared" ref="E146:E174" ca="1" si="73">E145+D146</f>
        <v>1035</v>
      </c>
      <c r="F146" s="65">
        <f t="shared" ca="1" si="62"/>
        <v>0.96854488746089928</v>
      </c>
      <c r="G146" s="66" t="str">
        <f t="shared" ca="1" si="55"/>
        <v>Small</v>
      </c>
      <c r="H146" s="7">
        <f t="shared" ca="1" si="56"/>
        <v>3</v>
      </c>
      <c r="I146" s="65">
        <f t="shared" ca="1" si="63"/>
        <v>0.47955651094997198</v>
      </c>
      <c r="J146" s="7" t="str">
        <f t="shared" ca="1" si="57"/>
        <v>Take-Off</v>
      </c>
      <c r="K146" s="7">
        <f t="shared" ref="K146:L174" ca="1" si="74">Q145</f>
        <v>1026</v>
      </c>
      <c r="L146" s="7">
        <f t="shared" ca="1" si="74"/>
        <v>1035</v>
      </c>
      <c r="M146" s="7">
        <f t="shared" ca="1" si="64"/>
        <v>1</v>
      </c>
      <c r="N146" s="65">
        <f t="shared" ca="1" si="65"/>
        <v>0.67562694080124341</v>
      </c>
      <c r="O146" s="7">
        <f t="shared" ca="1" si="58"/>
        <v>6</v>
      </c>
      <c r="P146" s="7">
        <f t="shared" ca="1" si="66"/>
        <v>1035</v>
      </c>
      <c r="Q146" s="7">
        <f t="shared" ref="Q146:Q174" ca="1" si="75">IF(M146=1,P146+O146,Q145)</f>
        <v>1041</v>
      </c>
      <c r="R146" s="7">
        <f t="shared" ref="R146:R174" ca="1" si="76">IF(M146=2,P146+O146,R145)</f>
        <v>1035</v>
      </c>
      <c r="S146" s="7">
        <f t="shared" ca="1" si="67"/>
        <v>0</v>
      </c>
      <c r="T146" s="7">
        <f t="shared" ca="1" si="68"/>
        <v>9</v>
      </c>
      <c r="U146" s="7">
        <f t="shared" ca="1" si="69"/>
        <v>0</v>
      </c>
      <c r="V146" s="124">
        <f t="shared" ca="1" si="59"/>
        <v>0</v>
      </c>
      <c r="W146" s="124">
        <f t="shared" ca="1" si="60"/>
        <v>850</v>
      </c>
      <c r="Z146" s="7">
        <f t="shared" ca="1" si="70"/>
        <v>0</v>
      </c>
      <c r="AA146" s="7">
        <f t="shared" ca="1" si="71"/>
        <v>0</v>
      </c>
      <c r="AB146" s="7">
        <f t="shared" ca="1" si="72"/>
        <v>1</v>
      </c>
    </row>
    <row r="147" spans="2:28">
      <c r="B147" s="7">
        <v>133</v>
      </c>
      <c r="C147" s="65">
        <f t="shared" ca="1" si="61"/>
        <v>0.94205161991849118</v>
      </c>
      <c r="D147" s="7">
        <f t="shared" ca="1" si="54"/>
        <v>12</v>
      </c>
      <c r="E147" s="7">
        <f t="shared" ca="1" si="73"/>
        <v>1047</v>
      </c>
      <c r="F147" s="65">
        <f t="shared" ca="1" si="62"/>
        <v>0.79129421238612863</v>
      </c>
      <c r="G147" s="66" t="str">
        <f t="shared" ca="1" si="55"/>
        <v>Medium</v>
      </c>
      <c r="H147" s="7">
        <f t="shared" ca="1" si="56"/>
        <v>2</v>
      </c>
      <c r="I147" s="65">
        <f t="shared" ca="1" si="63"/>
        <v>0.82837907503901198</v>
      </c>
      <c r="J147" s="7" t="str">
        <f t="shared" ca="1" si="57"/>
        <v>Landing</v>
      </c>
      <c r="K147" s="7">
        <f t="shared" ca="1" si="74"/>
        <v>1041</v>
      </c>
      <c r="L147" s="7">
        <f t="shared" ca="1" si="74"/>
        <v>1035</v>
      </c>
      <c r="M147" s="7">
        <f t="shared" ca="1" si="64"/>
        <v>2</v>
      </c>
      <c r="N147" s="65">
        <f t="shared" ca="1" si="65"/>
        <v>0.76047947479898859</v>
      </c>
      <c r="O147" s="7">
        <f t="shared" ca="1" si="58"/>
        <v>9</v>
      </c>
      <c r="P147" s="7">
        <f t="shared" ca="1" si="66"/>
        <v>1047</v>
      </c>
      <c r="Q147" s="7">
        <f t="shared" ca="1" si="75"/>
        <v>1041</v>
      </c>
      <c r="R147" s="7">
        <f t="shared" ca="1" si="76"/>
        <v>1056</v>
      </c>
      <c r="S147" s="7">
        <f t="shared" ca="1" si="67"/>
        <v>0</v>
      </c>
      <c r="T147" s="7">
        <f t="shared" ca="1" si="68"/>
        <v>0</v>
      </c>
      <c r="U147" s="7">
        <f t="shared" ca="1" si="69"/>
        <v>12</v>
      </c>
      <c r="V147" s="124">
        <f t="shared" ca="1" si="59"/>
        <v>0</v>
      </c>
      <c r="W147" s="124">
        <f t="shared" ca="1" si="60"/>
        <v>1200</v>
      </c>
      <c r="Z147" s="7">
        <f t="shared" ca="1" si="70"/>
        <v>0</v>
      </c>
      <c r="AA147" s="7">
        <f t="shared" ca="1" si="71"/>
        <v>1</v>
      </c>
      <c r="AB147" s="7">
        <f t="shared" ca="1" si="72"/>
        <v>0</v>
      </c>
    </row>
    <row r="148" spans="2:28">
      <c r="B148" s="7">
        <v>134</v>
      </c>
      <c r="C148" s="65">
        <f t="shared" ca="1" si="61"/>
        <v>0.97979090432689564</v>
      </c>
      <c r="D148" s="7">
        <f t="shared" ca="1" si="54"/>
        <v>12</v>
      </c>
      <c r="E148" s="7">
        <f t="shared" ca="1" si="73"/>
        <v>1059</v>
      </c>
      <c r="F148" s="65">
        <f t="shared" ca="1" si="62"/>
        <v>0.12696616643965886</v>
      </c>
      <c r="G148" s="66" t="str">
        <f t="shared" ca="1" si="55"/>
        <v>Jumbo</v>
      </c>
      <c r="H148" s="7">
        <f t="shared" ca="1" si="56"/>
        <v>1</v>
      </c>
      <c r="I148" s="65">
        <f t="shared" ca="1" si="63"/>
        <v>0.43262295273766349</v>
      </c>
      <c r="J148" s="7" t="str">
        <f t="shared" ca="1" si="57"/>
        <v>Take-Off</v>
      </c>
      <c r="K148" s="7">
        <f t="shared" ca="1" si="74"/>
        <v>1041</v>
      </c>
      <c r="L148" s="7">
        <f t="shared" ca="1" si="74"/>
        <v>1056</v>
      </c>
      <c r="M148" s="7">
        <f t="shared" ca="1" si="64"/>
        <v>1</v>
      </c>
      <c r="N148" s="65">
        <f t="shared" ca="1" si="65"/>
        <v>0.7708522207729076</v>
      </c>
      <c r="O148" s="7">
        <f t="shared" ca="1" si="58"/>
        <v>12</v>
      </c>
      <c r="P148" s="7">
        <f t="shared" ca="1" si="66"/>
        <v>1041</v>
      </c>
      <c r="Q148" s="7">
        <f t="shared" ca="1" si="75"/>
        <v>1053</v>
      </c>
      <c r="R148" s="7">
        <f t="shared" ca="1" si="76"/>
        <v>1056</v>
      </c>
      <c r="S148" s="7">
        <f t="shared" ca="1" si="67"/>
        <v>0</v>
      </c>
      <c r="T148" s="7">
        <f t="shared" ca="1" si="68"/>
        <v>18</v>
      </c>
      <c r="U148" s="7">
        <f t="shared" ca="1" si="69"/>
        <v>0</v>
      </c>
      <c r="V148" s="124">
        <f t="shared" ca="1" si="59"/>
        <v>0</v>
      </c>
      <c r="W148" s="124">
        <f t="shared" ca="1" si="60"/>
        <v>1600</v>
      </c>
      <c r="Z148" s="7">
        <f t="shared" ca="1" si="70"/>
        <v>1</v>
      </c>
      <c r="AA148" s="7">
        <f t="shared" ca="1" si="71"/>
        <v>0</v>
      </c>
      <c r="AB148" s="7">
        <f t="shared" ca="1" si="72"/>
        <v>0</v>
      </c>
    </row>
    <row r="149" spans="2:28">
      <c r="B149" s="7">
        <v>135</v>
      </c>
      <c r="C149" s="65">
        <f t="shared" ca="1" si="61"/>
        <v>0.80984456250967074</v>
      </c>
      <c r="D149" s="7">
        <f t="shared" ca="1" si="54"/>
        <v>12</v>
      </c>
      <c r="E149" s="7">
        <f t="shared" ca="1" si="73"/>
        <v>1071</v>
      </c>
      <c r="F149" s="65">
        <f t="shared" ca="1" si="62"/>
        <v>0.79631892471769761</v>
      </c>
      <c r="G149" s="66" t="str">
        <f t="shared" ca="1" si="55"/>
        <v>Medium</v>
      </c>
      <c r="H149" s="7">
        <f t="shared" ca="1" si="56"/>
        <v>2</v>
      </c>
      <c r="I149" s="65">
        <f t="shared" ca="1" si="63"/>
        <v>8.4514288362118495E-2</v>
      </c>
      <c r="J149" s="7" t="str">
        <f t="shared" ca="1" si="57"/>
        <v>Take-Off</v>
      </c>
      <c r="K149" s="7">
        <f t="shared" ca="1" si="74"/>
        <v>1053</v>
      </c>
      <c r="L149" s="7">
        <f t="shared" ca="1" si="74"/>
        <v>1056</v>
      </c>
      <c r="M149" s="7">
        <f t="shared" ca="1" si="64"/>
        <v>1</v>
      </c>
      <c r="N149" s="65">
        <f t="shared" ca="1" si="65"/>
        <v>0.1224859517340352</v>
      </c>
      <c r="O149" s="7">
        <f t="shared" ca="1" si="58"/>
        <v>6</v>
      </c>
      <c r="P149" s="7">
        <f t="shared" ca="1" si="66"/>
        <v>1071</v>
      </c>
      <c r="Q149" s="7">
        <f t="shared" ca="1" si="75"/>
        <v>1077</v>
      </c>
      <c r="R149" s="7">
        <f t="shared" ca="1" si="76"/>
        <v>1056</v>
      </c>
      <c r="S149" s="7">
        <f t="shared" ca="1" si="67"/>
        <v>0</v>
      </c>
      <c r="T149" s="7">
        <f t="shared" ca="1" si="68"/>
        <v>18</v>
      </c>
      <c r="U149" s="7">
        <f t="shared" ca="1" si="69"/>
        <v>0</v>
      </c>
      <c r="V149" s="124">
        <f t="shared" ca="1" si="59"/>
        <v>0</v>
      </c>
      <c r="W149" s="124">
        <f t="shared" ca="1" si="60"/>
        <v>1200</v>
      </c>
      <c r="Z149" s="7">
        <f t="shared" ca="1" si="70"/>
        <v>0</v>
      </c>
      <c r="AA149" s="7">
        <f t="shared" ca="1" si="71"/>
        <v>1</v>
      </c>
      <c r="AB149" s="7">
        <f t="shared" ca="1" si="72"/>
        <v>0</v>
      </c>
    </row>
    <row r="150" spans="2:28">
      <c r="B150" s="7">
        <v>136</v>
      </c>
      <c r="C150" s="65">
        <f t="shared" ca="1" si="61"/>
        <v>0.4337267590374807</v>
      </c>
      <c r="D150" s="7">
        <f t="shared" ca="1" si="54"/>
        <v>6</v>
      </c>
      <c r="E150" s="7">
        <f t="shared" ca="1" si="73"/>
        <v>1077</v>
      </c>
      <c r="F150" s="65">
        <f t="shared" ca="1" si="62"/>
        <v>0.64307136126737552</v>
      </c>
      <c r="G150" s="66" t="str">
        <f t="shared" ca="1" si="55"/>
        <v>Medium</v>
      </c>
      <c r="H150" s="7">
        <f t="shared" ca="1" si="56"/>
        <v>2</v>
      </c>
      <c r="I150" s="65">
        <f t="shared" ca="1" si="63"/>
        <v>0.27455054615852947</v>
      </c>
      <c r="J150" s="7" t="str">
        <f t="shared" ca="1" si="57"/>
        <v>Take-Off</v>
      </c>
      <c r="K150" s="7">
        <f t="shared" ca="1" si="74"/>
        <v>1077</v>
      </c>
      <c r="L150" s="7">
        <f t="shared" ca="1" si="74"/>
        <v>1056</v>
      </c>
      <c r="M150" s="7">
        <f t="shared" ca="1" si="64"/>
        <v>2</v>
      </c>
      <c r="N150" s="65">
        <f t="shared" ca="1" si="65"/>
        <v>0.79931368515961021</v>
      </c>
      <c r="O150" s="7">
        <f t="shared" ca="1" si="58"/>
        <v>9</v>
      </c>
      <c r="P150" s="7">
        <f t="shared" ca="1" si="66"/>
        <v>1077</v>
      </c>
      <c r="Q150" s="7">
        <f t="shared" ca="1" si="75"/>
        <v>1077</v>
      </c>
      <c r="R150" s="7">
        <f t="shared" ca="1" si="76"/>
        <v>1086</v>
      </c>
      <c r="S150" s="7">
        <f t="shared" ca="1" si="67"/>
        <v>0</v>
      </c>
      <c r="T150" s="7">
        <f t="shared" ca="1" si="68"/>
        <v>0</v>
      </c>
      <c r="U150" s="7">
        <f t="shared" ca="1" si="69"/>
        <v>21</v>
      </c>
      <c r="V150" s="124">
        <f t="shared" ca="1" si="59"/>
        <v>0</v>
      </c>
      <c r="W150" s="124">
        <f t="shared" ca="1" si="60"/>
        <v>1200</v>
      </c>
      <c r="Z150" s="7">
        <f t="shared" ca="1" si="70"/>
        <v>0</v>
      </c>
      <c r="AA150" s="7">
        <f t="shared" ca="1" si="71"/>
        <v>1</v>
      </c>
      <c r="AB150" s="7">
        <f t="shared" ca="1" si="72"/>
        <v>0</v>
      </c>
    </row>
    <row r="151" spans="2:28">
      <c r="B151" s="7">
        <v>137</v>
      </c>
      <c r="C151" s="65">
        <f t="shared" ca="1" si="61"/>
        <v>0.92453961517165473</v>
      </c>
      <c r="D151" s="7">
        <f t="shared" ca="1" si="54"/>
        <v>12</v>
      </c>
      <c r="E151" s="7">
        <f t="shared" ca="1" si="73"/>
        <v>1089</v>
      </c>
      <c r="F151" s="65">
        <f t="shared" ca="1" si="62"/>
        <v>4.432465814694464E-2</v>
      </c>
      <c r="G151" s="66" t="str">
        <f t="shared" ca="1" si="55"/>
        <v>Jumbo</v>
      </c>
      <c r="H151" s="7">
        <f t="shared" ca="1" si="56"/>
        <v>1</v>
      </c>
      <c r="I151" s="65">
        <f t="shared" ca="1" si="63"/>
        <v>0.35850737995430215</v>
      </c>
      <c r="J151" s="7" t="str">
        <f t="shared" ca="1" si="57"/>
        <v>Take-Off</v>
      </c>
      <c r="K151" s="7">
        <f t="shared" ca="1" si="74"/>
        <v>1077</v>
      </c>
      <c r="L151" s="7">
        <f t="shared" ca="1" si="74"/>
        <v>1086</v>
      </c>
      <c r="M151" s="7">
        <f t="shared" ca="1" si="64"/>
        <v>1</v>
      </c>
      <c r="N151" s="65">
        <f t="shared" ca="1" si="65"/>
        <v>4.4292201804656095E-2</v>
      </c>
      <c r="O151" s="7">
        <f t="shared" ca="1" si="58"/>
        <v>6</v>
      </c>
      <c r="P151" s="7">
        <f t="shared" ca="1" si="66"/>
        <v>1077</v>
      </c>
      <c r="Q151" s="7">
        <f t="shared" ca="1" si="75"/>
        <v>1083</v>
      </c>
      <c r="R151" s="7">
        <f t="shared" ca="1" si="76"/>
        <v>1086</v>
      </c>
      <c r="S151" s="7">
        <f t="shared" ca="1" si="67"/>
        <v>0</v>
      </c>
      <c r="T151" s="7">
        <f t="shared" ca="1" si="68"/>
        <v>12</v>
      </c>
      <c r="U151" s="7">
        <f t="shared" ca="1" si="69"/>
        <v>0</v>
      </c>
      <c r="V151" s="124">
        <f t="shared" ca="1" si="59"/>
        <v>0</v>
      </c>
      <c r="W151" s="124">
        <f t="shared" ca="1" si="60"/>
        <v>1600</v>
      </c>
      <c r="Z151" s="7">
        <f t="shared" ca="1" si="70"/>
        <v>1</v>
      </c>
      <c r="AA151" s="7">
        <f t="shared" ca="1" si="71"/>
        <v>0</v>
      </c>
      <c r="AB151" s="7">
        <f t="shared" ca="1" si="72"/>
        <v>0</v>
      </c>
    </row>
    <row r="152" spans="2:28">
      <c r="B152" s="7">
        <v>138</v>
      </c>
      <c r="C152" s="65">
        <f t="shared" ca="1" si="61"/>
        <v>0.571665519573481</v>
      </c>
      <c r="D152" s="7">
        <f t="shared" ca="1" si="54"/>
        <v>9</v>
      </c>
      <c r="E152" s="7">
        <f t="shared" ca="1" si="73"/>
        <v>1098</v>
      </c>
      <c r="F152" s="65">
        <f t="shared" ca="1" si="62"/>
        <v>6.6811368927554571E-2</v>
      </c>
      <c r="G152" s="66" t="str">
        <f t="shared" ca="1" si="55"/>
        <v>Jumbo</v>
      </c>
      <c r="H152" s="7">
        <f t="shared" ca="1" si="56"/>
        <v>1</v>
      </c>
      <c r="I152" s="65">
        <f t="shared" ca="1" si="63"/>
        <v>1.8010613304594525E-2</v>
      </c>
      <c r="J152" s="7" t="str">
        <f t="shared" ca="1" si="57"/>
        <v>Take-Off</v>
      </c>
      <c r="K152" s="7">
        <f t="shared" ca="1" si="74"/>
        <v>1083</v>
      </c>
      <c r="L152" s="7">
        <f t="shared" ca="1" si="74"/>
        <v>1086</v>
      </c>
      <c r="M152" s="7">
        <f t="shared" ca="1" si="64"/>
        <v>1</v>
      </c>
      <c r="N152" s="65">
        <f t="shared" ca="1" si="65"/>
        <v>0.17392735890793276</v>
      </c>
      <c r="O152" s="7">
        <f t="shared" ca="1" si="58"/>
        <v>9</v>
      </c>
      <c r="P152" s="7">
        <f t="shared" ca="1" si="66"/>
        <v>1083</v>
      </c>
      <c r="Q152" s="7">
        <f t="shared" ca="1" si="75"/>
        <v>1092</v>
      </c>
      <c r="R152" s="7">
        <f t="shared" ca="1" si="76"/>
        <v>1086</v>
      </c>
      <c r="S152" s="7">
        <f t="shared" ca="1" si="67"/>
        <v>0</v>
      </c>
      <c r="T152" s="7">
        <f t="shared" ca="1" si="68"/>
        <v>15</v>
      </c>
      <c r="U152" s="7">
        <f t="shared" ca="1" si="69"/>
        <v>0</v>
      </c>
      <c r="V152" s="124">
        <f t="shared" ca="1" si="59"/>
        <v>0</v>
      </c>
      <c r="W152" s="124">
        <f t="shared" ca="1" si="60"/>
        <v>1600</v>
      </c>
      <c r="Z152" s="7">
        <f t="shared" ca="1" si="70"/>
        <v>1</v>
      </c>
      <c r="AA152" s="7">
        <f t="shared" ca="1" si="71"/>
        <v>0</v>
      </c>
      <c r="AB152" s="7">
        <f t="shared" ca="1" si="72"/>
        <v>0</v>
      </c>
    </row>
    <row r="153" spans="2:28">
      <c r="B153" s="7">
        <v>139</v>
      </c>
      <c r="C153" s="65">
        <f t="shared" ca="1" si="61"/>
        <v>0.54762363032462424</v>
      </c>
      <c r="D153" s="7">
        <f t="shared" ca="1" si="54"/>
        <v>9</v>
      </c>
      <c r="E153" s="7">
        <f t="shared" ca="1" si="73"/>
        <v>1107</v>
      </c>
      <c r="F153" s="65">
        <f t="shared" ca="1" si="62"/>
        <v>0.26676418450831774</v>
      </c>
      <c r="G153" s="66" t="str">
        <f t="shared" ca="1" si="55"/>
        <v>Jumbo</v>
      </c>
      <c r="H153" s="7">
        <f t="shared" ca="1" si="56"/>
        <v>1</v>
      </c>
      <c r="I153" s="65">
        <f t="shared" ca="1" si="63"/>
        <v>0.371400359907197</v>
      </c>
      <c r="J153" s="7" t="str">
        <f t="shared" ca="1" si="57"/>
        <v>Take-Off</v>
      </c>
      <c r="K153" s="7">
        <f t="shared" ca="1" si="74"/>
        <v>1092</v>
      </c>
      <c r="L153" s="7">
        <f t="shared" ca="1" si="74"/>
        <v>1086</v>
      </c>
      <c r="M153" s="7">
        <f t="shared" ca="1" si="64"/>
        <v>1</v>
      </c>
      <c r="N153" s="65">
        <f t="shared" ca="1" si="65"/>
        <v>2.8674729681674394E-2</v>
      </c>
      <c r="O153" s="7">
        <f t="shared" ca="1" si="58"/>
        <v>6</v>
      </c>
      <c r="P153" s="7">
        <f t="shared" ca="1" si="66"/>
        <v>1092</v>
      </c>
      <c r="Q153" s="7">
        <f t="shared" ca="1" si="75"/>
        <v>1098</v>
      </c>
      <c r="R153" s="7">
        <f t="shared" ca="1" si="76"/>
        <v>1086</v>
      </c>
      <c r="S153" s="7">
        <f t="shared" ca="1" si="67"/>
        <v>0</v>
      </c>
      <c r="T153" s="7">
        <f t="shared" ca="1" si="68"/>
        <v>15</v>
      </c>
      <c r="U153" s="7">
        <f t="shared" ca="1" si="69"/>
        <v>0</v>
      </c>
      <c r="V153" s="124">
        <f t="shared" ca="1" si="59"/>
        <v>0</v>
      </c>
      <c r="W153" s="124">
        <f t="shared" ca="1" si="60"/>
        <v>1600</v>
      </c>
      <c r="Z153" s="7">
        <f t="shared" ca="1" si="70"/>
        <v>1</v>
      </c>
      <c r="AA153" s="7">
        <f t="shared" ca="1" si="71"/>
        <v>0</v>
      </c>
      <c r="AB153" s="7">
        <f t="shared" ca="1" si="72"/>
        <v>0</v>
      </c>
    </row>
    <row r="154" spans="2:28">
      <c r="B154" s="7">
        <v>140</v>
      </c>
      <c r="C154" s="65">
        <f t="shared" ca="1" si="61"/>
        <v>0.9352457982246426</v>
      </c>
      <c r="D154" s="7">
        <f t="shared" ca="1" si="54"/>
        <v>12</v>
      </c>
      <c r="E154" s="7">
        <f t="shared" ca="1" si="73"/>
        <v>1119</v>
      </c>
      <c r="F154" s="65">
        <f t="shared" ca="1" si="62"/>
        <v>0.3626676868849491</v>
      </c>
      <c r="G154" s="66" t="str">
        <f t="shared" ca="1" si="55"/>
        <v>Medium</v>
      </c>
      <c r="H154" s="7">
        <f t="shared" ca="1" si="56"/>
        <v>2</v>
      </c>
      <c r="I154" s="65">
        <f t="shared" ca="1" si="63"/>
        <v>0.18107439547012927</v>
      </c>
      <c r="J154" s="7" t="str">
        <f t="shared" ca="1" si="57"/>
        <v>Take-Off</v>
      </c>
      <c r="K154" s="7">
        <f t="shared" ca="1" si="74"/>
        <v>1098</v>
      </c>
      <c r="L154" s="7">
        <f t="shared" ca="1" si="74"/>
        <v>1086</v>
      </c>
      <c r="M154" s="7">
        <f t="shared" ca="1" si="64"/>
        <v>2</v>
      </c>
      <c r="N154" s="65">
        <f t="shared" ca="1" si="65"/>
        <v>0.10499521127139766</v>
      </c>
      <c r="O154" s="7">
        <f t="shared" ca="1" si="58"/>
        <v>6</v>
      </c>
      <c r="P154" s="7">
        <f t="shared" ca="1" si="66"/>
        <v>1119</v>
      </c>
      <c r="Q154" s="7">
        <f t="shared" ca="1" si="75"/>
        <v>1098</v>
      </c>
      <c r="R154" s="7">
        <f t="shared" ca="1" si="76"/>
        <v>1125</v>
      </c>
      <c r="S154" s="7">
        <f t="shared" ca="1" si="67"/>
        <v>0</v>
      </c>
      <c r="T154" s="7">
        <f t="shared" ca="1" si="68"/>
        <v>0</v>
      </c>
      <c r="U154" s="7">
        <f t="shared" ca="1" si="69"/>
        <v>33</v>
      </c>
      <c r="V154" s="124">
        <f t="shared" ca="1" si="59"/>
        <v>0</v>
      </c>
      <c r="W154" s="124">
        <f t="shared" ca="1" si="60"/>
        <v>1200</v>
      </c>
      <c r="Z154" s="7">
        <f t="shared" ca="1" si="70"/>
        <v>0</v>
      </c>
      <c r="AA154" s="7">
        <f t="shared" ca="1" si="71"/>
        <v>1</v>
      </c>
      <c r="AB154" s="7">
        <f t="shared" ca="1" si="72"/>
        <v>0</v>
      </c>
    </row>
    <row r="155" spans="2:28">
      <c r="B155" s="7">
        <v>141</v>
      </c>
      <c r="C155" s="65">
        <f t="shared" ca="1" si="61"/>
        <v>0.59636476119362292</v>
      </c>
      <c r="D155" s="7">
        <f t="shared" ca="1" si="54"/>
        <v>9</v>
      </c>
      <c r="E155" s="7">
        <f t="shared" ca="1" si="73"/>
        <v>1128</v>
      </c>
      <c r="F155" s="65">
        <f t="shared" ca="1" si="62"/>
        <v>0.50894516279033197</v>
      </c>
      <c r="G155" s="66" t="str">
        <f t="shared" ca="1" si="55"/>
        <v>Medium</v>
      </c>
      <c r="H155" s="7">
        <f t="shared" ca="1" si="56"/>
        <v>2</v>
      </c>
      <c r="I155" s="65">
        <f t="shared" ca="1" si="63"/>
        <v>0.56330580009322406</v>
      </c>
      <c r="J155" s="7" t="str">
        <f t="shared" ca="1" si="57"/>
        <v>Landing</v>
      </c>
      <c r="K155" s="7">
        <f t="shared" ca="1" si="74"/>
        <v>1098</v>
      </c>
      <c r="L155" s="7">
        <f t="shared" ca="1" si="74"/>
        <v>1125</v>
      </c>
      <c r="M155" s="7">
        <f t="shared" ca="1" si="64"/>
        <v>1</v>
      </c>
      <c r="N155" s="65">
        <f t="shared" ca="1" si="65"/>
        <v>0.68237355499841867</v>
      </c>
      <c r="O155" s="7">
        <f t="shared" ca="1" si="58"/>
        <v>9</v>
      </c>
      <c r="P155" s="7">
        <f t="shared" ca="1" si="66"/>
        <v>1128</v>
      </c>
      <c r="Q155" s="7">
        <f t="shared" ca="1" si="75"/>
        <v>1137</v>
      </c>
      <c r="R155" s="7">
        <f t="shared" ca="1" si="76"/>
        <v>1125</v>
      </c>
      <c r="S155" s="7">
        <f t="shared" ca="1" si="67"/>
        <v>0</v>
      </c>
      <c r="T155" s="7">
        <f t="shared" ca="1" si="68"/>
        <v>30</v>
      </c>
      <c r="U155" s="7">
        <f t="shared" ca="1" si="69"/>
        <v>0</v>
      </c>
      <c r="V155" s="124">
        <f t="shared" ca="1" si="59"/>
        <v>0</v>
      </c>
      <c r="W155" s="124">
        <f t="shared" ca="1" si="60"/>
        <v>1200</v>
      </c>
      <c r="Z155" s="7">
        <f t="shared" ca="1" si="70"/>
        <v>0</v>
      </c>
      <c r="AA155" s="7">
        <f t="shared" ca="1" si="71"/>
        <v>1</v>
      </c>
      <c r="AB155" s="7">
        <f t="shared" ca="1" si="72"/>
        <v>0</v>
      </c>
    </row>
    <row r="156" spans="2:28">
      <c r="B156" s="7">
        <v>142</v>
      </c>
      <c r="C156" s="65">
        <f t="shared" ca="1" si="61"/>
        <v>7.603708487898353E-2</v>
      </c>
      <c r="D156" s="7">
        <f t="shared" ca="1" si="54"/>
        <v>0</v>
      </c>
      <c r="E156" s="7">
        <f t="shared" ca="1" si="73"/>
        <v>1128</v>
      </c>
      <c r="F156" s="65">
        <f t="shared" ca="1" si="62"/>
        <v>0.60802892847578949</v>
      </c>
      <c r="G156" s="66" t="str">
        <f t="shared" ca="1" si="55"/>
        <v>Medium</v>
      </c>
      <c r="H156" s="7">
        <f t="shared" ca="1" si="56"/>
        <v>2</v>
      </c>
      <c r="I156" s="65">
        <f t="shared" ca="1" si="63"/>
        <v>0.60494274338107723</v>
      </c>
      <c r="J156" s="7" t="str">
        <f t="shared" ca="1" si="57"/>
        <v>Landing</v>
      </c>
      <c r="K156" s="7">
        <f t="shared" ca="1" si="74"/>
        <v>1137</v>
      </c>
      <c r="L156" s="7">
        <f t="shared" ca="1" si="74"/>
        <v>1125</v>
      </c>
      <c r="M156" s="7">
        <f t="shared" ca="1" si="64"/>
        <v>2</v>
      </c>
      <c r="N156" s="65">
        <f t="shared" ca="1" si="65"/>
        <v>0.33849618375897672</v>
      </c>
      <c r="O156" s="7">
        <f t="shared" ca="1" si="58"/>
        <v>6</v>
      </c>
      <c r="P156" s="7">
        <f t="shared" ca="1" si="66"/>
        <v>1128</v>
      </c>
      <c r="Q156" s="7">
        <f t="shared" ca="1" si="75"/>
        <v>1137</v>
      </c>
      <c r="R156" s="7">
        <f t="shared" ca="1" si="76"/>
        <v>1134</v>
      </c>
      <c r="S156" s="7">
        <f t="shared" ca="1" si="67"/>
        <v>0</v>
      </c>
      <c r="T156" s="7">
        <f t="shared" ca="1" si="68"/>
        <v>0</v>
      </c>
      <c r="U156" s="7">
        <f t="shared" ca="1" si="69"/>
        <v>3</v>
      </c>
      <c r="V156" s="124">
        <f t="shared" ca="1" si="59"/>
        <v>0</v>
      </c>
      <c r="W156" s="124">
        <f t="shared" ca="1" si="60"/>
        <v>1200</v>
      </c>
      <c r="Z156" s="7">
        <f t="shared" ca="1" si="70"/>
        <v>0</v>
      </c>
      <c r="AA156" s="7">
        <f t="shared" ca="1" si="71"/>
        <v>1</v>
      </c>
      <c r="AB156" s="7">
        <f t="shared" ca="1" si="72"/>
        <v>0</v>
      </c>
    </row>
    <row r="157" spans="2:28">
      <c r="B157" s="7">
        <v>143</v>
      </c>
      <c r="C157" s="65">
        <f t="shared" ca="1" si="61"/>
        <v>0.87595401251126936</v>
      </c>
      <c r="D157" s="7">
        <f t="shared" ca="1" si="54"/>
        <v>12</v>
      </c>
      <c r="E157" s="7">
        <f t="shared" ca="1" si="73"/>
        <v>1140</v>
      </c>
      <c r="F157" s="65">
        <f t="shared" ca="1" si="62"/>
        <v>0.69650477669708954</v>
      </c>
      <c r="G157" s="66" t="str">
        <f t="shared" ca="1" si="55"/>
        <v>Medium</v>
      </c>
      <c r="H157" s="7">
        <f t="shared" ca="1" si="56"/>
        <v>2</v>
      </c>
      <c r="I157" s="65">
        <f t="shared" ca="1" si="63"/>
        <v>0.18541496756336984</v>
      </c>
      <c r="J157" s="7" t="str">
        <f t="shared" ca="1" si="57"/>
        <v>Take-Off</v>
      </c>
      <c r="K157" s="7">
        <f t="shared" ca="1" si="74"/>
        <v>1137</v>
      </c>
      <c r="L157" s="7">
        <f t="shared" ca="1" si="74"/>
        <v>1134</v>
      </c>
      <c r="M157" s="7">
        <f t="shared" ca="1" si="64"/>
        <v>2</v>
      </c>
      <c r="N157" s="65">
        <f t="shared" ca="1" si="65"/>
        <v>0.19479366070876736</v>
      </c>
      <c r="O157" s="7">
        <f t="shared" ca="1" si="58"/>
        <v>6</v>
      </c>
      <c r="P157" s="7">
        <f t="shared" ca="1" si="66"/>
        <v>1140</v>
      </c>
      <c r="Q157" s="7">
        <f t="shared" ca="1" si="75"/>
        <v>1137</v>
      </c>
      <c r="R157" s="7">
        <f t="shared" ca="1" si="76"/>
        <v>1146</v>
      </c>
      <c r="S157" s="7">
        <f t="shared" ca="1" si="67"/>
        <v>0</v>
      </c>
      <c r="T157" s="7">
        <f t="shared" ca="1" si="68"/>
        <v>0</v>
      </c>
      <c r="U157" s="7">
        <f t="shared" ca="1" si="69"/>
        <v>6</v>
      </c>
      <c r="V157" s="124">
        <f t="shared" ca="1" si="59"/>
        <v>0</v>
      </c>
      <c r="W157" s="124">
        <f t="shared" ca="1" si="60"/>
        <v>1200</v>
      </c>
      <c r="Z157" s="7">
        <f t="shared" ca="1" si="70"/>
        <v>0</v>
      </c>
      <c r="AA157" s="7">
        <f t="shared" ca="1" si="71"/>
        <v>1</v>
      </c>
      <c r="AB157" s="7">
        <f t="shared" ca="1" si="72"/>
        <v>0</v>
      </c>
    </row>
    <row r="158" spans="2:28">
      <c r="B158" s="7">
        <v>144</v>
      </c>
      <c r="C158" s="65">
        <f t="shared" ca="1" si="61"/>
        <v>0.90675502978720091</v>
      </c>
      <c r="D158" s="7">
        <f t="shared" ca="1" si="54"/>
        <v>12</v>
      </c>
      <c r="E158" s="7">
        <f t="shared" ca="1" si="73"/>
        <v>1152</v>
      </c>
      <c r="F158" s="65">
        <f t="shared" ca="1" si="62"/>
        <v>0.68467799247316319</v>
      </c>
      <c r="G158" s="66" t="str">
        <f t="shared" ca="1" si="55"/>
        <v>Medium</v>
      </c>
      <c r="H158" s="7">
        <f t="shared" ca="1" si="56"/>
        <v>2</v>
      </c>
      <c r="I158" s="65">
        <f t="shared" ca="1" si="63"/>
        <v>0.70481374043995726</v>
      </c>
      <c r="J158" s="7" t="str">
        <f t="shared" ca="1" si="57"/>
        <v>Landing</v>
      </c>
      <c r="K158" s="7">
        <f t="shared" ca="1" si="74"/>
        <v>1137</v>
      </c>
      <c r="L158" s="7">
        <f t="shared" ca="1" si="74"/>
        <v>1146</v>
      </c>
      <c r="M158" s="7">
        <f t="shared" ca="1" si="64"/>
        <v>1</v>
      </c>
      <c r="N158" s="65">
        <f t="shared" ca="1" si="65"/>
        <v>0.46604664450731315</v>
      </c>
      <c r="O158" s="7">
        <f t="shared" ca="1" si="58"/>
        <v>9</v>
      </c>
      <c r="P158" s="7">
        <f t="shared" ca="1" si="66"/>
        <v>1152</v>
      </c>
      <c r="Q158" s="7">
        <f t="shared" ca="1" si="75"/>
        <v>1161</v>
      </c>
      <c r="R158" s="7">
        <f t="shared" ca="1" si="76"/>
        <v>1146</v>
      </c>
      <c r="S158" s="7">
        <f t="shared" ca="1" si="67"/>
        <v>0</v>
      </c>
      <c r="T158" s="7">
        <f t="shared" ca="1" si="68"/>
        <v>15</v>
      </c>
      <c r="U158" s="7">
        <f t="shared" ca="1" si="69"/>
        <v>0</v>
      </c>
      <c r="V158" s="124">
        <f t="shared" ca="1" si="59"/>
        <v>0</v>
      </c>
      <c r="W158" s="124">
        <f t="shared" ca="1" si="60"/>
        <v>1200</v>
      </c>
      <c r="Z158" s="7">
        <f t="shared" ca="1" si="70"/>
        <v>0</v>
      </c>
      <c r="AA158" s="7">
        <f t="shared" ca="1" si="71"/>
        <v>1</v>
      </c>
      <c r="AB158" s="7">
        <f t="shared" ca="1" si="72"/>
        <v>0</v>
      </c>
    </row>
    <row r="159" spans="2:28">
      <c r="B159" s="7">
        <v>145</v>
      </c>
      <c r="C159" s="65">
        <f t="shared" ca="1" si="61"/>
        <v>0.90409419031198002</v>
      </c>
      <c r="D159" s="7">
        <f t="shared" ca="1" si="54"/>
        <v>12</v>
      </c>
      <c r="E159" s="7">
        <f t="shared" ca="1" si="73"/>
        <v>1164</v>
      </c>
      <c r="F159" s="65">
        <f t="shared" ca="1" si="62"/>
        <v>9.4020869927773032E-2</v>
      </c>
      <c r="G159" s="66" t="str">
        <f t="shared" ca="1" si="55"/>
        <v>Jumbo</v>
      </c>
      <c r="H159" s="7">
        <f t="shared" ca="1" si="56"/>
        <v>1</v>
      </c>
      <c r="I159" s="65">
        <f t="shared" ca="1" si="63"/>
        <v>0.11383586578403504</v>
      </c>
      <c r="J159" s="7" t="str">
        <f t="shared" ca="1" si="57"/>
        <v>Take-Off</v>
      </c>
      <c r="K159" s="7">
        <f t="shared" ca="1" si="74"/>
        <v>1161</v>
      </c>
      <c r="L159" s="7">
        <f t="shared" ca="1" si="74"/>
        <v>1146</v>
      </c>
      <c r="M159" s="7">
        <f t="shared" ca="1" si="64"/>
        <v>1</v>
      </c>
      <c r="N159" s="65">
        <f t="shared" ca="1" si="65"/>
        <v>0.93280047293317903</v>
      </c>
      <c r="O159" s="7">
        <f t="shared" ca="1" si="58"/>
        <v>12</v>
      </c>
      <c r="P159" s="7">
        <f t="shared" ca="1" si="66"/>
        <v>1161</v>
      </c>
      <c r="Q159" s="7">
        <f t="shared" ca="1" si="75"/>
        <v>1173</v>
      </c>
      <c r="R159" s="7">
        <f t="shared" ca="1" si="76"/>
        <v>1146</v>
      </c>
      <c r="S159" s="7">
        <f t="shared" ca="1" si="67"/>
        <v>0</v>
      </c>
      <c r="T159" s="7">
        <f t="shared" ca="1" si="68"/>
        <v>3</v>
      </c>
      <c r="U159" s="7">
        <f t="shared" ca="1" si="69"/>
        <v>0</v>
      </c>
      <c r="V159" s="124">
        <f t="shared" ca="1" si="59"/>
        <v>0</v>
      </c>
      <c r="W159" s="124">
        <f t="shared" ca="1" si="60"/>
        <v>1600</v>
      </c>
      <c r="Z159" s="7">
        <f t="shared" ca="1" si="70"/>
        <v>1</v>
      </c>
      <c r="AA159" s="7">
        <f t="shared" ca="1" si="71"/>
        <v>0</v>
      </c>
      <c r="AB159" s="7">
        <f t="shared" ca="1" si="72"/>
        <v>0</v>
      </c>
    </row>
    <row r="160" spans="2:28">
      <c r="B160" s="7">
        <v>146</v>
      </c>
      <c r="C160" s="65">
        <f t="shared" ca="1" si="61"/>
        <v>0.49263838257652059</v>
      </c>
      <c r="D160" s="7">
        <f t="shared" ca="1" si="54"/>
        <v>6</v>
      </c>
      <c r="E160" s="7">
        <f t="shared" ca="1" si="73"/>
        <v>1170</v>
      </c>
      <c r="F160" s="65">
        <f t="shared" ca="1" si="62"/>
        <v>0.43160535698039082</v>
      </c>
      <c r="G160" s="66" t="str">
        <f t="shared" ca="1" si="55"/>
        <v>Medium</v>
      </c>
      <c r="H160" s="7">
        <f t="shared" ca="1" si="56"/>
        <v>2</v>
      </c>
      <c r="I160" s="65">
        <f t="shared" ca="1" si="63"/>
        <v>0.19665928996641513</v>
      </c>
      <c r="J160" s="7" t="str">
        <f t="shared" ca="1" si="57"/>
        <v>Take-Off</v>
      </c>
      <c r="K160" s="7">
        <f t="shared" ca="1" si="74"/>
        <v>1173</v>
      </c>
      <c r="L160" s="7">
        <f t="shared" ca="1" si="74"/>
        <v>1146</v>
      </c>
      <c r="M160" s="7">
        <f t="shared" ca="1" si="64"/>
        <v>2</v>
      </c>
      <c r="N160" s="65">
        <f t="shared" ca="1" si="65"/>
        <v>0.30086407542661209</v>
      </c>
      <c r="O160" s="7">
        <f t="shared" ca="1" si="58"/>
        <v>6</v>
      </c>
      <c r="P160" s="7">
        <f t="shared" ca="1" si="66"/>
        <v>1170</v>
      </c>
      <c r="Q160" s="7">
        <f t="shared" ca="1" si="75"/>
        <v>1173</v>
      </c>
      <c r="R160" s="7">
        <f t="shared" ca="1" si="76"/>
        <v>1176</v>
      </c>
      <c r="S160" s="7">
        <f t="shared" ca="1" si="67"/>
        <v>0</v>
      </c>
      <c r="T160" s="7">
        <f t="shared" ca="1" si="68"/>
        <v>0</v>
      </c>
      <c r="U160" s="7">
        <f t="shared" ca="1" si="69"/>
        <v>24</v>
      </c>
      <c r="V160" s="124">
        <f t="shared" ca="1" si="59"/>
        <v>0</v>
      </c>
      <c r="W160" s="124">
        <f t="shared" ca="1" si="60"/>
        <v>1200</v>
      </c>
      <c r="Z160" s="7">
        <f t="shared" ca="1" si="70"/>
        <v>0</v>
      </c>
      <c r="AA160" s="7">
        <f t="shared" ca="1" si="71"/>
        <v>1</v>
      </c>
      <c r="AB160" s="7">
        <f t="shared" ca="1" si="72"/>
        <v>0</v>
      </c>
    </row>
    <row r="161" spans="2:28">
      <c r="B161" s="7">
        <v>147</v>
      </c>
      <c r="C161" s="65">
        <f t="shared" ca="1" si="61"/>
        <v>0.37253146621113842</v>
      </c>
      <c r="D161" s="7">
        <f t="shared" ca="1" si="54"/>
        <v>6</v>
      </c>
      <c r="E161" s="7">
        <f t="shared" ca="1" si="73"/>
        <v>1176</v>
      </c>
      <c r="F161" s="65">
        <f t="shared" ca="1" si="62"/>
        <v>0.96160813076222229</v>
      </c>
      <c r="G161" s="66" t="str">
        <f t="shared" ca="1" si="55"/>
        <v>Small</v>
      </c>
      <c r="H161" s="7">
        <f t="shared" ca="1" si="56"/>
        <v>3</v>
      </c>
      <c r="I161" s="65">
        <f t="shared" ca="1" si="63"/>
        <v>0.61605097821239097</v>
      </c>
      <c r="J161" s="7" t="str">
        <f t="shared" ca="1" si="57"/>
        <v>Landing</v>
      </c>
      <c r="K161" s="7">
        <f t="shared" ca="1" si="74"/>
        <v>1173</v>
      </c>
      <c r="L161" s="7">
        <f t="shared" ca="1" si="74"/>
        <v>1176</v>
      </c>
      <c r="M161" s="7">
        <f t="shared" ca="1" si="64"/>
        <v>1</v>
      </c>
      <c r="N161" s="65">
        <f t="shared" ca="1" si="65"/>
        <v>0.93292108731623213</v>
      </c>
      <c r="O161" s="7">
        <f t="shared" ca="1" si="58"/>
        <v>9</v>
      </c>
      <c r="P161" s="7">
        <f t="shared" ca="1" si="66"/>
        <v>1176</v>
      </c>
      <c r="Q161" s="7">
        <f t="shared" ca="1" si="75"/>
        <v>1185</v>
      </c>
      <c r="R161" s="7">
        <f t="shared" ca="1" si="76"/>
        <v>1176</v>
      </c>
      <c r="S161" s="7">
        <f t="shared" ca="1" si="67"/>
        <v>0</v>
      </c>
      <c r="T161" s="7">
        <f t="shared" ca="1" si="68"/>
        <v>3</v>
      </c>
      <c r="U161" s="7">
        <f t="shared" ca="1" si="69"/>
        <v>0</v>
      </c>
      <c r="V161" s="124">
        <f t="shared" ca="1" si="59"/>
        <v>0</v>
      </c>
      <c r="W161" s="124">
        <f t="shared" ca="1" si="60"/>
        <v>850</v>
      </c>
      <c r="Z161" s="7">
        <f t="shared" ca="1" si="70"/>
        <v>0</v>
      </c>
      <c r="AA161" s="7">
        <f t="shared" ca="1" si="71"/>
        <v>0</v>
      </c>
      <c r="AB161" s="7">
        <f t="shared" ca="1" si="72"/>
        <v>1</v>
      </c>
    </row>
    <row r="162" spans="2:28">
      <c r="B162" s="7">
        <v>148</v>
      </c>
      <c r="C162" s="65">
        <f t="shared" ca="1" si="61"/>
        <v>6.4735669327432577E-2</v>
      </c>
      <c r="D162" s="7">
        <f t="shared" ca="1" si="54"/>
        <v>0</v>
      </c>
      <c r="E162" s="7">
        <f t="shared" ca="1" si="73"/>
        <v>1176</v>
      </c>
      <c r="F162" s="65">
        <f t="shared" ca="1" si="62"/>
        <v>0.7079365576558484</v>
      </c>
      <c r="G162" s="66" t="str">
        <f t="shared" ca="1" si="55"/>
        <v>Medium</v>
      </c>
      <c r="H162" s="7">
        <f t="shared" ca="1" si="56"/>
        <v>2</v>
      </c>
      <c r="I162" s="65">
        <f t="shared" ca="1" si="63"/>
        <v>0.28323307867943082</v>
      </c>
      <c r="J162" s="7" t="str">
        <f t="shared" ca="1" si="57"/>
        <v>Take-Off</v>
      </c>
      <c r="K162" s="7">
        <f t="shared" ca="1" si="74"/>
        <v>1185</v>
      </c>
      <c r="L162" s="7">
        <f t="shared" ca="1" si="74"/>
        <v>1176</v>
      </c>
      <c r="M162" s="7">
        <f t="shared" ca="1" si="64"/>
        <v>2</v>
      </c>
      <c r="N162" s="65">
        <f t="shared" ca="1" si="65"/>
        <v>0.50380552650619048</v>
      </c>
      <c r="O162" s="7">
        <f t="shared" ca="1" si="58"/>
        <v>9</v>
      </c>
      <c r="P162" s="7">
        <f t="shared" ca="1" si="66"/>
        <v>1176</v>
      </c>
      <c r="Q162" s="7">
        <f t="shared" ca="1" si="75"/>
        <v>1185</v>
      </c>
      <c r="R162" s="7">
        <f t="shared" ca="1" si="76"/>
        <v>1185</v>
      </c>
      <c r="S162" s="7">
        <f t="shared" ca="1" si="67"/>
        <v>0</v>
      </c>
      <c r="T162" s="7">
        <f t="shared" ca="1" si="68"/>
        <v>0</v>
      </c>
      <c r="U162" s="7">
        <f t="shared" ca="1" si="69"/>
        <v>0</v>
      </c>
      <c r="V162" s="124">
        <f t="shared" ca="1" si="59"/>
        <v>0</v>
      </c>
      <c r="W162" s="124">
        <f t="shared" ca="1" si="60"/>
        <v>1200</v>
      </c>
      <c r="Z162" s="7">
        <f t="shared" ca="1" si="70"/>
        <v>0</v>
      </c>
      <c r="AA162" s="7">
        <f t="shared" ca="1" si="71"/>
        <v>1</v>
      </c>
      <c r="AB162" s="7">
        <f t="shared" ca="1" si="72"/>
        <v>0</v>
      </c>
    </row>
    <row r="163" spans="2:28">
      <c r="B163" s="7">
        <v>149</v>
      </c>
      <c r="C163" s="65">
        <f t="shared" ca="1" si="61"/>
        <v>0.89419032836279566</v>
      </c>
      <c r="D163" s="7">
        <f t="shared" ca="1" si="54"/>
        <v>12</v>
      </c>
      <c r="E163" s="7">
        <f t="shared" ca="1" si="73"/>
        <v>1188</v>
      </c>
      <c r="F163" s="65">
        <f t="shared" ca="1" si="62"/>
        <v>0.74627647982686662</v>
      </c>
      <c r="G163" s="66" t="str">
        <f t="shared" ca="1" si="55"/>
        <v>Medium</v>
      </c>
      <c r="H163" s="7">
        <f t="shared" ca="1" si="56"/>
        <v>2</v>
      </c>
      <c r="I163" s="65">
        <f t="shared" ca="1" si="63"/>
        <v>0.39914532106077094</v>
      </c>
      <c r="J163" s="7" t="str">
        <f t="shared" ca="1" si="57"/>
        <v>Take-Off</v>
      </c>
      <c r="K163" s="7">
        <f t="shared" ca="1" si="74"/>
        <v>1185</v>
      </c>
      <c r="L163" s="7">
        <f t="shared" ca="1" si="74"/>
        <v>1185</v>
      </c>
      <c r="M163" s="7">
        <f t="shared" ca="1" si="64"/>
        <v>1</v>
      </c>
      <c r="N163" s="65">
        <f t="shared" ca="1" si="65"/>
        <v>0.99548584199191237</v>
      </c>
      <c r="O163" s="7">
        <f t="shared" ca="1" si="58"/>
        <v>12</v>
      </c>
      <c r="P163" s="7">
        <f t="shared" ca="1" si="66"/>
        <v>1188</v>
      </c>
      <c r="Q163" s="7">
        <f t="shared" ca="1" si="75"/>
        <v>1200</v>
      </c>
      <c r="R163" s="7">
        <f t="shared" ca="1" si="76"/>
        <v>1185</v>
      </c>
      <c r="S163" s="7">
        <f t="shared" ca="1" si="67"/>
        <v>0</v>
      </c>
      <c r="T163" s="7">
        <f t="shared" ca="1" si="68"/>
        <v>3</v>
      </c>
      <c r="U163" s="7">
        <f t="shared" ca="1" si="69"/>
        <v>0</v>
      </c>
      <c r="V163" s="124">
        <f t="shared" ca="1" si="59"/>
        <v>0</v>
      </c>
      <c r="W163" s="124">
        <f t="shared" ca="1" si="60"/>
        <v>1200</v>
      </c>
      <c r="Z163" s="7">
        <f t="shared" ca="1" si="70"/>
        <v>0</v>
      </c>
      <c r="AA163" s="7">
        <f t="shared" ca="1" si="71"/>
        <v>1</v>
      </c>
      <c r="AB163" s="7">
        <f t="shared" ca="1" si="72"/>
        <v>0</v>
      </c>
    </row>
    <row r="164" spans="2:28">
      <c r="B164" s="7">
        <v>150</v>
      </c>
      <c r="C164" s="65">
        <f t="shared" ca="1" si="61"/>
        <v>0.83006159852968331</v>
      </c>
      <c r="D164" s="7">
        <f t="shared" ca="1" si="54"/>
        <v>12</v>
      </c>
      <c r="E164" s="7">
        <f t="shared" ca="1" si="73"/>
        <v>1200</v>
      </c>
      <c r="F164" s="65">
        <f t="shared" ca="1" si="62"/>
        <v>0.87492483487689932</v>
      </c>
      <c r="G164" s="66" t="str">
        <f t="shared" ca="1" si="55"/>
        <v>Small</v>
      </c>
      <c r="H164" s="7">
        <f t="shared" ca="1" si="56"/>
        <v>3</v>
      </c>
      <c r="I164" s="65">
        <f t="shared" ca="1" si="63"/>
        <v>0.69963475073294623</v>
      </c>
      <c r="J164" s="7" t="str">
        <f t="shared" ca="1" si="57"/>
        <v>Landing</v>
      </c>
      <c r="K164" s="7">
        <f t="shared" ca="1" si="74"/>
        <v>1200</v>
      </c>
      <c r="L164" s="7">
        <f t="shared" ca="1" si="74"/>
        <v>1185</v>
      </c>
      <c r="M164" s="7">
        <f t="shared" ca="1" si="64"/>
        <v>2</v>
      </c>
      <c r="N164" s="65">
        <f t="shared" ca="1" si="65"/>
        <v>0.47144964352863739</v>
      </c>
      <c r="O164" s="7">
        <f t="shared" ca="1" si="58"/>
        <v>6</v>
      </c>
      <c r="P164" s="7">
        <f t="shared" ca="1" si="66"/>
        <v>1200</v>
      </c>
      <c r="Q164" s="7">
        <f t="shared" ca="1" si="75"/>
        <v>1200</v>
      </c>
      <c r="R164" s="7">
        <f t="shared" ca="1" si="76"/>
        <v>1206</v>
      </c>
      <c r="S164" s="7">
        <f t="shared" ca="1" si="67"/>
        <v>0</v>
      </c>
      <c r="T164" s="7">
        <f t="shared" ca="1" si="68"/>
        <v>0</v>
      </c>
      <c r="U164" s="7">
        <f t="shared" ca="1" si="69"/>
        <v>15</v>
      </c>
      <c r="V164" s="124">
        <f t="shared" ca="1" si="59"/>
        <v>0</v>
      </c>
      <c r="W164" s="124">
        <f t="shared" ca="1" si="60"/>
        <v>850</v>
      </c>
      <c r="Z164" s="7">
        <f t="shared" ca="1" si="70"/>
        <v>0</v>
      </c>
      <c r="AA164" s="7">
        <f t="shared" ca="1" si="71"/>
        <v>0</v>
      </c>
      <c r="AB164" s="7">
        <f t="shared" ca="1" si="72"/>
        <v>1</v>
      </c>
    </row>
    <row r="165" spans="2:28">
      <c r="B165" s="7">
        <v>151</v>
      </c>
      <c r="C165" s="65">
        <f t="shared" ca="1" si="61"/>
        <v>0.22167661839152719</v>
      </c>
      <c r="D165" s="7">
        <f t="shared" ca="1" si="54"/>
        <v>6</v>
      </c>
      <c r="E165" s="7">
        <f t="shared" ca="1" si="73"/>
        <v>1206</v>
      </c>
      <c r="F165" s="65">
        <f t="shared" ca="1" si="62"/>
        <v>0.74684181062697474</v>
      </c>
      <c r="G165" s="66" t="str">
        <f t="shared" ca="1" si="55"/>
        <v>Medium</v>
      </c>
      <c r="H165" s="7">
        <f t="shared" ca="1" si="56"/>
        <v>2</v>
      </c>
      <c r="I165" s="65">
        <f t="shared" ca="1" si="63"/>
        <v>0.46931520689548945</v>
      </c>
      <c r="J165" s="7" t="str">
        <f t="shared" ca="1" si="57"/>
        <v>Take-Off</v>
      </c>
      <c r="K165" s="7">
        <f t="shared" ca="1" si="74"/>
        <v>1200</v>
      </c>
      <c r="L165" s="7">
        <f t="shared" ca="1" si="74"/>
        <v>1206</v>
      </c>
      <c r="M165" s="7">
        <f t="shared" ca="1" si="64"/>
        <v>1</v>
      </c>
      <c r="N165" s="65">
        <f t="shared" ca="1" si="65"/>
        <v>0.43979107771901704</v>
      </c>
      <c r="O165" s="7">
        <f t="shared" ca="1" si="58"/>
        <v>9</v>
      </c>
      <c r="P165" s="7">
        <f t="shared" ca="1" si="66"/>
        <v>1206</v>
      </c>
      <c r="Q165" s="7">
        <f t="shared" ca="1" si="75"/>
        <v>1215</v>
      </c>
      <c r="R165" s="7">
        <f t="shared" ca="1" si="76"/>
        <v>1206</v>
      </c>
      <c r="S165" s="7">
        <f t="shared" ca="1" si="67"/>
        <v>0</v>
      </c>
      <c r="T165" s="7">
        <f t="shared" ca="1" si="68"/>
        <v>6</v>
      </c>
      <c r="U165" s="7">
        <f t="shared" ca="1" si="69"/>
        <v>0</v>
      </c>
      <c r="V165" s="124">
        <f t="shared" ca="1" si="59"/>
        <v>0</v>
      </c>
      <c r="W165" s="124">
        <f t="shared" ca="1" si="60"/>
        <v>1200</v>
      </c>
      <c r="Z165" s="7">
        <f t="shared" ca="1" si="70"/>
        <v>0</v>
      </c>
      <c r="AA165" s="7">
        <f t="shared" ca="1" si="71"/>
        <v>1</v>
      </c>
      <c r="AB165" s="7">
        <f t="shared" ca="1" si="72"/>
        <v>0</v>
      </c>
    </row>
    <row r="166" spans="2:28">
      <c r="B166" s="7">
        <v>152</v>
      </c>
      <c r="C166" s="65">
        <f t="shared" ca="1" si="61"/>
        <v>0.64334064671410263</v>
      </c>
      <c r="D166" s="7">
        <f t="shared" ca="1" si="54"/>
        <v>9</v>
      </c>
      <c r="E166" s="7">
        <f t="shared" ca="1" si="73"/>
        <v>1215</v>
      </c>
      <c r="F166" s="65">
        <f t="shared" ca="1" si="62"/>
        <v>0.86167229193063932</v>
      </c>
      <c r="G166" s="66" t="str">
        <f t="shared" ca="1" si="55"/>
        <v>Small</v>
      </c>
      <c r="H166" s="7">
        <f t="shared" ca="1" si="56"/>
        <v>3</v>
      </c>
      <c r="I166" s="65">
        <f t="shared" ca="1" si="63"/>
        <v>0.48891533878052718</v>
      </c>
      <c r="J166" s="7" t="str">
        <f t="shared" ca="1" si="57"/>
        <v>Take-Off</v>
      </c>
      <c r="K166" s="7">
        <f t="shared" ca="1" si="74"/>
        <v>1215</v>
      </c>
      <c r="L166" s="7">
        <f t="shared" ca="1" si="74"/>
        <v>1206</v>
      </c>
      <c r="M166" s="7">
        <f t="shared" ca="1" si="64"/>
        <v>2</v>
      </c>
      <c r="N166" s="65">
        <f t="shared" ca="1" si="65"/>
        <v>0.64401262872587395</v>
      </c>
      <c r="O166" s="7">
        <f t="shared" ca="1" si="58"/>
        <v>6</v>
      </c>
      <c r="P166" s="7">
        <f t="shared" ca="1" si="66"/>
        <v>1215</v>
      </c>
      <c r="Q166" s="7">
        <f t="shared" ca="1" si="75"/>
        <v>1215</v>
      </c>
      <c r="R166" s="7">
        <f t="shared" ca="1" si="76"/>
        <v>1221</v>
      </c>
      <c r="S166" s="7">
        <f t="shared" ca="1" si="67"/>
        <v>0</v>
      </c>
      <c r="T166" s="7">
        <f t="shared" ca="1" si="68"/>
        <v>0</v>
      </c>
      <c r="U166" s="7">
        <f t="shared" ca="1" si="69"/>
        <v>9</v>
      </c>
      <c r="V166" s="124">
        <f t="shared" ca="1" si="59"/>
        <v>0</v>
      </c>
      <c r="W166" s="124">
        <f t="shared" ca="1" si="60"/>
        <v>850</v>
      </c>
      <c r="Z166" s="7">
        <f t="shared" ca="1" si="70"/>
        <v>0</v>
      </c>
      <c r="AA166" s="7">
        <f t="shared" ca="1" si="71"/>
        <v>0</v>
      </c>
      <c r="AB166" s="7">
        <f t="shared" ca="1" si="72"/>
        <v>1</v>
      </c>
    </row>
    <row r="167" spans="2:28">
      <c r="B167" s="7">
        <v>153</v>
      </c>
      <c r="C167" s="65">
        <f t="shared" ca="1" si="61"/>
        <v>0.27525358060253036</v>
      </c>
      <c r="D167" s="7">
        <f t="shared" ca="1" si="54"/>
        <v>6</v>
      </c>
      <c r="E167" s="7">
        <f t="shared" ca="1" si="73"/>
        <v>1221</v>
      </c>
      <c r="F167" s="65">
        <f t="shared" ca="1" si="62"/>
        <v>0.84954664783713962</v>
      </c>
      <c r="G167" s="66" t="str">
        <f t="shared" ca="1" si="55"/>
        <v>Small</v>
      </c>
      <c r="H167" s="7">
        <f t="shared" ca="1" si="56"/>
        <v>3</v>
      </c>
      <c r="I167" s="65">
        <f t="shared" ca="1" si="63"/>
        <v>0.9163194857200424</v>
      </c>
      <c r="J167" s="7" t="str">
        <f t="shared" ca="1" si="57"/>
        <v>Landing</v>
      </c>
      <c r="K167" s="7">
        <f t="shared" ca="1" si="74"/>
        <v>1215</v>
      </c>
      <c r="L167" s="7">
        <f t="shared" ca="1" si="74"/>
        <v>1221</v>
      </c>
      <c r="M167" s="7">
        <f t="shared" ca="1" si="64"/>
        <v>1</v>
      </c>
      <c r="N167" s="65">
        <f t="shared" ca="1" si="65"/>
        <v>0.39239847105785508</v>
      </c>
      <c r="O167" s="7">
        <f t="shared" ca="1" si="58"/>
        <v>6</v>
      </c>
      <c r="P167" s="7">
        <f t="shared" ca="1" si="66"/>
        <v>1221</v>
      </c>
      <c r="Q167" s="7">
        <f t="shared" ca="1" si="75"/>
        <v>1227</v>
      </c>
      <c r="R167" s="7">
        <f t="shared" ca="1" si="76"/>
        <v>1221</v>
      </c>
      <c r="S167" s="7">
        <f t="shared" ca="1" si="67"/>
        <v>0</v>
      </c>
      <c r="T167" s="7">
        <f t="shared" ca="1" si="68"/>
        <v>6</v>
      </c>
      <c r="U167" s="7">
        <f t="shared" ca="1" si="69"/>
        <v>0</v>
      </c>
      <c r="V167" s="124">
        <f t="shared" ca="1" si="59"/>
        <v>0</v>
      </c>
      <c r="W167" s="124">
        <f t="shared" ca="1" si="60"/>
        <v>850</v>
      </c>
      <c r="Z167" s="7">
        <f t="shared" ca="1" si="70"/>
        <v>0</v>
      </c>
      <c r="AA167" s="7">
        <f t="shared" ca="1" si="71"/>
        <v>0</v>
      </c>
      <c r="AB167" s="7">
        <f t="shared" ca="1" si="72"/>
        <v>1</v>
      </c>
    </row>
    <row r="168" spans="2:28">
      <c r="B168" s="7">
        <v>154</v>
      </c>
      <c r="C168" s="65">
        <f t="shared" ca="1" si="61"/>
        <v>0.8715170594253866</v>
      </c>
      <c r="D168" s="7">
        <f t="shared" ca="1" si="54"/>
        <v>12</v>
      </c>
      <c r="E168" s="7">
        <f t="shared" ca="1" si="73"/>
        <v>1233</v>
      </c>
      <c r="F168" s="65">
        <f t="shared" ca="1" si="62"/>
        <v>0.35117729604136305</v>
      </c>
      <c r="G168" s="66" t="str">
        <f t="shared" ca="1" si="55"/>
        <v>Medium</v>
      </c>
      <c r="H168" s="7">
        <f t="shared" ca="1" si="56"/>
        <v>2</v>
      </c>
      <c r="I168" s="65">
        <f t="shared" ca="1" si="63"/>
        <v>0.59048542222204758</v>
      </c>
      <c r="J168" s="7" t="str">
        <f t="shared" ca="1" si="57"/>
        <v>Landing</v>
      </c>
      <c r="K168" s="7">
        <f t="shared" ca="1" si="74"/>
        <v>1227</v>
      </c>
      <c r="L168" s="7">
        <f t="shared" ca="1" si="74"/>
        <v>1221</v>
      </c>
      <c r="M168" s="7">
        <f t="shared" ca="1" si="64"/>
        <v>2</v>
      </c>
      <c r="N168" s="65">
        <f t="shared" ca="1" si="65"/>
        <v>0.83578106973769584</v>
      </c>
      <c r="O168" s="7">
        <f t="shared" ca="1" si="58"/>
        <v>9</v>
      </c>
      <c r="P168" s="7">
        <f t="shared" ca="1" si="66"/>
        <v>1233</v>
      </c>
      <c r="Q168" s="7">
        <f t="shared" ca="1" si="75"/>
        <v>1227</v>
      </c>
      <c r="R168" s="7">
        <f t="shared" ca="1" si="76"/>
        <v>1242</v>
      </c>
      <c r="S168" s="7">
        <f t="shared" ca="1" si="67"/>
        <v>0</v>
      </c>
      <c r="T168" s="7">
        <f t="shared" ca="1" si="68"/>
        <v>0</v>
      </c>
      <c r="U168" s="7">
        <f t="shared" ca="1" si="69"/>
        <v>12</v>
      </c>
      <c r="V168" s="124">
        <f t="shared" ca="1" si="59"/>
        <v>0</v>
      </c>
      <c r="W168" s="124">
        <f t="shared" ca="1" si="60"/>
        <v>1200</v>
      </c>
      <c r="Z168" s="7">
        <f t="shared" ca="1" si="70"/>
        <v>0</v>
      </c>
      <c r="AA168" s="7">
        <f t="shared" ca="1" si="71"/>
        <v>1</v>
      </c>
      <c r="AB168" s="7">
        <f t="shared" ca="1" si="72"/>
        <v>0</v>
      </c>
    </row>
    <row r="169" spans="2:28">
      <c r="B169" s="7">
        <v>155</v>
      </c>
      <c r="C169" s="65">
        <f t="shared" ca="1" si="61"/>
        <v>0.57285054546517522</v>
      </c>
      <c r="D169" s="7">
        <f t="shared" ca="1" si="54"/>
        <v>9</v>
      </c>
      <c r="E169" s="7">
        <f t="shared" ca="1" si="73"/>
        <v>1242</v>
      </c>
      <c r="F169" s="65">
        <f t="shared" ca="1" si="62"/>
        <v>0.43825461585332504</v>
      </c>
      <c r="G169" s="66" t="str">
        <f t="shared" ca="1" si="55"/>
        <v>Medium</v>
      </c>
      <c r="H169" s="7">
        <f t="shared" ca="1" si="56"/>
        <v>2</v>
      </c>
      <c r="I169" s="65">
        <f t="shared" ca="1" si="63"/>
        <v>0.67934632325604727</v>
      </c>
      <c r="J169" s="7" t="str">
        <f t="shared" ca="1" si="57"/>
        <v>Landing</v>
      </c>
      <c r="K169" s="7">
        <f t="shared" ca="1" si="74"/>
        <v>1227</v>
      </c>
      <c r="L169" s="7">
        <f t="shared" ca="1" si="74"/>
        <v>1242</v>
      </c>
      <c r="M169" s="7">
        <f t="shared" ca="1" si="64"/>
        <v>1</v>
      </c>
      <c r="N169" s="65">
        <f t="shared" ca="1" si="65"/>
        <v>0.6141487125284002</v>
      </c>
      <c r="O169" s="7">
        <f t="shared" ca="1" si="58"/>
        <v>9</v>
      </c>
      <c r="P169" s="7">
        <f t="shared" ca="1" si="66"/>
        <v>1242</v>
      </c>
      <c r="Q169" s="7">
        <f t="shared" ca="1" si="75"/>
        <v>1251</v>
      </c>
      <c r="R169" s="7">
        <f t="shared" ca="1" si="76"/>
        <v>1242</v>
      </c>
      <c r="S169" s="7">
        <f t="shared" ca="1" si="67"/>
        <v>0</v>
      </c>
      <c r="T169" s="7">
        <f t="shared" ca="1" si="68"/>
        <v>15</v>
      </c>
      <c r="U169" s="7">
        <f t="shared" ca="1" si="69"/>
        <v>0</v>
      </c>
      <c r="V169" s="124">
        <f t="shared" ca="1" si="59"/>
        <v>0</v>
      </c>
      <c r="W169" s="124">
        <f t="shared" ca="1" si="60"/>
        <v>1200</v>
      </c>
      <c r="Z169" s="7">
        <f t="shared" ca="1" si="70"/>
        <v>0</v>
      </c>
      <c r="AA169" s="7">
        <f t="shared" ca="1" si="71"/>
        <v>1</v>
      </c>
      <c r="AB169" s="7">
        <f t="shared" ca="1" si="72"/>
        <v>0</v>
      </c>
    </row>
    <row r="170" spans="2:28">
      <c r="B170" s="7">
        <v>156</v>
      </c>
      <c r="C170" s="65">
        <f t="shared" ca="1" si="61"/>
        <v>0.21820960253286825</v>
      </c>
      <c r="D170" s="7">
        <f t="shared" ca="1" si="54"/>
        <v>6</v>
      </c>
      <c r="E170" s="7">
        <f t="shared" ca="1" si="73"/>
        <v>1248</v>
      </c>
      <c r="F170" s="65">
        <f t="shared" ca="1" si="62"/>
        <v>0.41198737997923185</v>
      </c>
      <c r="G170" s="66" t="str">
        <f t="shared" ca="1" si="55"/>
        <v>Medium</v>
      </c>
      <c r="H170" s="7">
        <f t="shared" ca="1" si="56"/>
        <v>2</v>
      </c>
      <c r="I170" s="65">
        <f t="shared" ca="1" si="63"/>
        <v>0.82878091734829484</v>
      </c>
      <c r="J170" s="7" t="str">
        <f t="shared" ca="1" si="57"/>
        <v>Landing</v>
      </c>
      <c r="K170" s="7">
        <f t="shared" ca="1" si="74"/>
        <v>1251</v>
      </c>
      <c r="L170" s="7">
        <f t="shared" ca="1" si="74"/>
        <v>1242</v>
      </c>
      <c r="M170" s="7">
        <f t="shared" ca="1" si="64"/>
        <v>2</v>
      </c>
      <c r="N170" s="65">
        <f t="shared" ca="1" si="65"/>
        <v>0.65974504790186639</v>
      </c>
      <c r="O170" s="7">
        <f t="shared" ca="1" si="58"/>
        <v>9</v>
      </c>
      <c r="P170" s="7">
        <f t="shared" ca="1" si="66"/>
        <v>1248</v>
      </c>
      <c r="Q170" s="7">
        <f t="shared" ca="1" si="75"/>
        <v>1251</v>
      </c>
      <c r="R170" s="7">
        <f t="shared" ca="1" si="76"/>
        <v>1257</v>
      </c>
      <c r="S170" s="7">
        <f t="shared" ca="1" si="67"/>
        <v>0</v>
      </c>
      <c r="T170" s="7">
        <f t="shared" ca="1" si="68"/>
        <v>0</v>
      </c>
      <c r="U170" s="7">
        <f t="shared" ca="1" si="69"/>
        <v>6</v>
      </c>
      <c r="V170" s="124">
        <f t="shared" ca="1" si="59"/>
        <v>0</v>
      </c>
      <c r="W170" s="124">
        <f t="shared" ca="1" si="60"/>
        <v>1200</v>
      </c>
      <c r="Z170" s="7">
        <f t="shared" ca="1" si="70"/>
        <v>0</v>
      </c>
      <c r="AA170" s="7">
        <f t="shared" ca="1" si="71"/>
        <v>1</v>
      </c>
      <c r="AB170" s="7">
        <f t="shared" ca="1" si="72"/>
        <v>0</v>
      </c>
    </row>
    <row r="171" spans="2:28">
      <c r="B171" s="7">
        <v>157</v>
      </c>
      <c r="C171" s="65">
        <f t="shared" ca="1" si="61"/>
        <v>0.90950702300764008</v>
      </c>
      <c r="D171" s="7">
        <f t="shared" ca="1" si="54"/>
        <v>12</v>
      </c>
      <c r="E171" s="7">
        <f t="shared" ca="1" si="73"/>
        <v>1260</v>
      </c>
      <c r="F171" s="65">
        <f t="shared" ca="1" si="62"/>
        <v>0.43643570430649659</v>
      </c>
      <c r="G171" s="66" t="str">
        <f t="shared" ca="1" si="55"/>
        <v>Medium</v>
      </c>
      <c r="H171" s="7">
        <f t="shared" ca="1" si="56"/>
        <v>2</v>
      </c>
      <c r="I171" s="65">
        <f t="shared" ca="1" si="63"/>
        <v>4.1050372639370281E-2</v>
      </c>
      <c r="J171" s="7" t="str">
        <f t="shared" ca="1" si="57"/>
        <v>Take-Off</v>
      </c>
      <c r="K171" s="7">
        <f t="shared" ca="1" si="74"/>
        <v>1251</v>
      </c>
      <c r="L171" s="7">
        <f t="shared" ca="1" si="74"/>
        <v>1257</v>
      </c>
      <c r="M171" s="7">
        <f t="shared" ca="1" si="64"/>
        <v>1</v>
      </c>
      <c r="N171" s="65">
        <f t="shared" ca="1" si="65"/>
        <v>6.6844710857772216E-2</v>
      </c>
      <c r="O171" s="7">
        <f t="shared" ca="1" si="58"/>
        <v>6</v>
      </c>
      <c r="P171" s="7">
        <f t="shared" ca="1" si="66"/>
        <v>1260</v>
      </c>
      <c r="Q171" s="7">
        <f t="shared" ca="1" si="75"/>
        <v>1266</v>
      </c>
      <c r="R171" s="7">
        <f t="shared" ca="1" si="76"/>
        <v>1257</v>
      </c>
      <c r="S171" s="7">
        <f t="shared" ca="1" si="67"/>
        <v>0</v>
      </c>
      <c r="T171" s="7">
        <f t="shared" ca="1" si="68"/>
        <v>9</v>
      </c>
      <c r="U171" s="7">
        <f t="shared" ca="1" si="69"/>
        <v>0</v>
      </c>
      <c r="V171" s="124">
        <f t="shared" ca="1" si="59"/>
        <v>0</v>
      </c>
      <c r="W171" s="124">
        <f t="shared" ca="1" si="60"/>
        <v>1200</v>
      </c>
      <c r="Z171" s="7">
        <f t="shared" ca="1" si="70"/>
        <v>0</v>
      </c>
      <c r="AA171" s="7">
        <f t="shared" ca="1" si="71"/>
        <v>1</v>
      </c>
      <c r="AB171" s="7">
        <f t="shared" ca="1" si="72"/>
        <v>0</v>
      </c>
    </row>
    <row r="172" spans="2:28">
      <c r="B172" s="7">
        <v>158</v>
      </c>
      <c r="C172" s="65">
        <f t="shared" ca="1" si="61"/>
        <v>0.23345283164550179</v>
      </c>
      <c r="D172" s="7">
        <f t="shared" ca="1" si="54"/>
        <v>6</v>
      </c>
      <c r="E172" s="7">
        <f t="shared" ca="1" si="73"/>
        <v>1266</v>
      </c>
      <c r="F172" s="65">
        <f t="shared" ca="1" si="62"/>
        <v>0.23374217791657059</v>
      </c>
      <c r="G172" s="66" t="str">
        <f t="shared" ca="1" si="55"/>
        <v>Jumbo</v>
      </c>
      <c r="H172" s="7">
        <f t="shared" ca="1" si="56"/>
        <v>1</v>
      </c>
      <c r="I172" s="65">
        <f t="shared" ca="1" si="63"/>
        <v>0.91780701129039177</v>
      </c>
      <c r="J172" s="7" t="str">
        <f t="shared" ca="1" si="57"/>
        <v>Landing</v>
      </c>
      <c r="K172" s="7">
        <f t="shared" ca="1" si="74"/>
        <v>1266</v>
      </c>
      <c r="L172" s="7">
        <f t="shared" ca="1" si="74"/>
        <v>1257</v>
      </c>
      <c r="M172" s="7">
        <f t="shared" ca="1" si="64"/>
        <v>1</v>
      </c>
      <c r="N172" s="65">
        <f t="shared" ca="1" si="65"/>
        <v>0.51102316196002895</v>
      </c>
      <c r="O172" s="7">
        <f t="shared" ca="1" si="58"/>
        <v>12</v>
      </c>
      <c r="P172" s="7">
        <f t="shared" ca="1" si="66"/>
        <v>1266</v>
      </c>
      <c r="Q172" s="7">
        <f t="shared" ca="1" si="75"/>
        <v>1278</v>
      </c>
      <c r="R172" s="7">
        <f t="shared" ca="1" si="76"/>
        <v>1257</v>
      </c>
      <c r="S172" s="7">
        <f t="shared" ca="1" si="67"/>
        <v>0</v>
      </c>
      <c r="T172" s="7">
        <f t="shared" ca="1" si="68"/>
        <v>0</v>
      </c>
      <c r="U172" s="7">
        <f t="shared" ca="1" si="69"/>
        <v>0</v>
      </c>
      <c r="V172" s="124">
        <f t="shared" ca="1" si="59"/>
        <v>0</v>
      </c>
      <c r="W172" s="124">
        <f t="shared" ca="1" si="60"/>
        <v>1600</v>
      </c>
      <c r="Z172" s="7">
        <f t="shared" ca="1" si="70"/>
        <v>1</v>
      </c>
      <c r="AA172" s="7">
        <f t="shared" ca="1" si="71"/>
        <v>0</v>
      </c>
      <c r="AB172" s="7">
        <f t="shared" ca="1" si="72"/>
        <v>0</v>
      </c>
    </row>
    <row r="173" spans="2:28">
      <c r="B173" s="7">
        <v>159</v>
      </c>
      <c r="C173" s="65">
        <f t="shared" ca="1" si="61"/>
        <v>0.25016647647717061</v>
      </c>
      <c r="D173" s="7">
        <f t="shared" ca="1" si="54"/>
        <v>6</v>
      </c>
      <c r="E173" s="7">
        <f t="shared" ca="1" si="73"/>
        <v>1272</v>
      </c>
      <c r="F173" s="65">
        <f t="shared" ca="1" si="62"/>
        <v>0.37704094599554994</v>
      </c>
      <c r="G173" s="66" t="str">
        <f t="shared" ca="1" si="55"/>
        <v>Medium</v>
      </c>
      <c r="H173" s="7">
        <f t="shared" ca="1" si="56"/>
        <v>2</v>
      </c>
      <c r="I173" s="65">
        <f t="shared" ca="1" si="63"/>
        <v>0.98327878507865563</v>
      </c>
      <c r="J173" s="7" t="str">
        <f t="shared" ca="1" si="57"/>
        <v>Landing</v>
      </c>
      <c r="K173" s="7">
        <f t="shared" ca="1" si="74"/>
        <v>1278</v>
      </c>
      <c r="L173" s="7">
        <f t="shared" ca="1" si="74"/>
        <v>1257</v>
      </c>
      <c r="M173" s="7">
        <f t="shared" ca="1" si="64"/>
        <v>2</v>
      </c>
      <c r="N173" s="65">
        <f t="shared" ca="1" si="65"/>
        <v>0.28140856514008949</v>
      </c>
      <c r="O173" s="7">
        <f t="shared" ca="1" si="58"/>
        <v>6</v>
      </c>
      <c r="P173" s="7">
        <f t="shared" ca="1" si="66"/>
        <v>1272</v>
      </c>
      <c r="Q173" s="7">
        <f t="shared" ca="1" si="75"/>
        <v>1278</v>
      </c>
      <c r="R173" s="7">
        <f t="shared" ca="1" si="76"/>
        <v>1278</v>
      </c>
      <c r="S173" s="7">
        <f t="shared" ca="1" si="67"/>
        <v>0</v>
      </c>
      <c r="T173" s="7">
        <f t="shared" ca="1" si="68"/>
        <v>0</v>
      </c>
      <c r="U173" s="7">
        <f t="shared" ca="1" si="69"/>
        <v>15</v>
      </c>
      <c r="V173" s="124">
        <f t="shared" ca="1" si="59"/>
        <v>0</v>
      </c>
      <c r="W173" s="124">
        <f t="shared" ca="1" si="60"/>
        <v>1200</v>
      </c>
      <c r="Z173" s="7">
        <f t="shared" ca="1" si="70"/>
        <v>0</v>
      </c>
      <c r="AA173" s="7">
        <f t="shared" ca="1" si="71"/>
        <v>1</v>
      </c>
      <c r="AB173" s="7">
        <f t="shared" ca="1" si="72"/>
        <v>0</v>
      </c>
    </row>
    <row r="174" spans="2:28">
      <c r="B174" s="7">
        <v>160</v>
      </c>
      <c r="C174" s="65">
        <f t="shared" ca="1" si="61"/>
        <v>0.3406817755786431</v>
      </c>
      <c r="D174" s="7">
        <f t="shared" ca="1" si="54"/>
        <v>6</v>
      </c>
      <c r="E174" s="7">
        <f t="shared" ca="1" si="73"/>
        <v>1278</v>
      </c>
      <c r="F174" s="65">
        <f t="shared" ca="1" si="62"/>
        <v>0.41010586790222958</v>
      </c>
      <c r="G174" s="66" t="str">
        <f t="shared" ca="1" si="55"/>
        <v>Medium</v>
      </c>
      <c r="H174" s="7">
        <f t="shared" ca="1" si="56"/>
        <v>2</v>
      </c>
      <c r="I174" s="65">
        <f t="shared" ca="1" si="63"/>
        <v>0.61462451910813465</v>
      </c>
      <c r="J174" s="7" t="str">
        <f t="shared" ca="1" si="57"/>
        <v>Landing</v>
      </c>
      <c r="K174" s="7">
        <f t="shared" ca="1" si="74"/>
        <v>1278</v>
      </c>
      <c r="L174" s="7">
        <f t="shared" ca="1" si="74"/>
        <v>1278</v>
      </c>
      <c r="M174" s="7">
        <f t="shared" ca="1" si="64"/>
        <v>1</v>
      </c>
      <c r="N174" s="65">
        <f t="shared" ca="1" si="65"/>
        <v>0.33409890767731598</v>
      </c>
      <c r="O174" s="7">
        <f t="shared" ca="1" si="58"/>
        <v>6</v>
      </c>
      <c r="P174" s="7">
        <f t="shared" ca="1" si="66"/>
        <v>1278</v>
      </c>
      <c r="Q174" s="7">
        <f t="shared" ca="1" si="75"/>
        <v>1284</v>
      </c>
      <c r="R174" s="7">
        <f t="shared" ca="1" si="76"/>
        <v>1278</v>
      </c>
      <c r="S174" s="7">
        <f t="shared" ca="1" si="67"/>
        <v>0</v>
      </c>
      <c r="T174" s="7">
        <f t="shared" ca="1" si="68"/>
        <v>0</v>
      </c>
      <c r="U174" s="7">
        <f t="shared" ca="1" si="69"/>
        <v>0</v>
      </c>
      <c r="V174" s="124">
        <f t="shared" ca="1" si="59"/>
        <v>0</v>
      </c>
      <c r="W174" s="124">
        <f t="shared" ca="1" si="60"/>
        <v>1200</v>
      </c>
      <c r="Z174" s="7">
        <f t="shared" ca="1" si="70"/>
        <v>0</v>
      </c>
      <c r="AA174" s="7">
        <f t="shared" ca="1" si="71"/>
        <v>1</v>
      </c>
      <c r="AB174" s="7">
        <f t="shared" ca="1" si="72"/>
        <v>0</v>
      </c>
    </row>
  </sheetData>
  <mergeCells count="5">
    <mergeCell ref="F1:G1"/>
    <mergeCell ref="I1:J1"/>
    <mergeCell ref="O1:P1"/>
    <mergeCell ref="F2:G2"/>
    <mergeCell ref="N6:P6"/>
  </mergeCells>
  <phoneticPr fontId="3" type="noConversion"/>
  <dataValidations count="1">
    <dataValidation type="list" allowBlank="1" showInputMessage="1" showErrorMessage="1" sqref="N2" xr:uid="{87EC3CA9-54F2-4731-859A-CB53D5E9BA5F}">
      <formula1>$F$3:$F$5</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E230E-B3BB-435A-9286-360FA471BB7A}">
  <dimension ref="A1:AH1013"/>
  <sheetViews>
    <sheetView workbookViewId="0">
      <selection activeCell="W3" sqref="W3"/>
    </sheetView>
  </sheetViews>
  <sheetFormatPr defaultRowHeight="12.7"/>
  <cols>
    <col min="1" max="1" width="13.1171875" style="7" bestFit="1" customWidth="1"/>
    <col min="6" max="6" width="10.1171875" bestFit="1" customWidth="1"/>
    <col min="7" max="7" width="12.52734375" bestFit="1" customWidth="1"/>
    <col min="8" max="10" width="9.1171875" bestFit="1" customWidth="1"/>
    <col min="11" max="11" width="11.05859375" bestFit="1" customWidth="1"/>
    <col min="12" max="13" width="9.1171875" bestFit="1" customWidth="1"/>
    <col min="24" max="24" width="10.52734375" bestFit="1" customWidth="1"/>
    <col min="30" max="30" width="10.29296875" bestFit="1" customWidth="1"/>
    <col min="34" max="34" width="15.41015625" bestFit="1" customWidth="1"/>
  </cols>
  <sheetData>
    <row r="1" spans="1:34">
      <c r="A1" s="3"/>
      <c r="B1" s="3"/>
      <c r="C1" s="3"/>
      <c r="D1" s="3"/>
      <c r="E1" s="3"/>
      <c r="F1" s="3"/>
      <c r="G1" s="3"/>
      <c r="H1" s="3"/>
      <c r="I1" s="3"/>
      <c r="J1" s="3"/>
      <c r="K1" s="3"/>
      <c r="L1" s="128"/>
      <c r="M1" s="128"/>
      <c r="N1" s="128"/>
      <c r="O1" s="128"/>
      <c r="P1" s="128"/>
      <c r="Q1" s="128"/>
      <c r="R1" s="128"/>
      <c r="S1" s="128"/>
      <c r="T1" s="128"/>
      <c r="U1" s="128"/>
      <c r="V1" s="128"/>
      <c r="W1" s="128"/>
      <c r="X1" s="128"/>
      <c r="Y1" s="128"/>
      <c r="Z1" s="128"/>
      <c r="AA1" s="128"/>
      <c r="AB1" s="128"/>
      <c r="AC1" s="128"/>
      <c r="AD1" s="128"/>
    </row>
    <row r="2" spans="1:34" ht="31.35">
      <c r="A2" s="4"/>
      <c r="B2" s="3"/>
      <c r="C2" s="3"/>
      <c r="D2" s="129" t="s">
        <v>81</v>
      </c>
      <c r="E2" s="130"/>
      <c r="F2" s="130"/>
      <c r="G2" s="130"/>
      <c r="H2" s="131" t="s">
        <v>82</v>
      </c>
      <c r="I2" s="132"/>
      <c r="J2" s="3"/>
      <c r="K2" s="3"/>
      <c r="L2" s="133" t="s">
        <v>83</v>
      </c>
      <c r="M2" s="134"/>
      <c r="N2" s="128"/>
      <c r="O2" s="128"/>
      <c r="P2" s="128"/>
      <c r="Q2" s="128"/>
      <c r="R2" s="128"/>
      <c r="S2" s="128"/>
      <c r="T2" s="128"/>
      <c r="U2" s="128"/>
      <c r="V2" s="128"/>
      <c r="W2" s="128"/>
      <c r="X2" s="128"/>
      <c r="Y2" s="128"/>
      <c r="Z2" s="128"/>
      <c r="AA2" s="128"/>
      <c r="AB2" s="128"/>
      <c r="AC2" s="128"/>
      <c r="AD2" s="128"/>
    </row>
    <row r="3" spans="1:34">
      <c r="A3" s="3"/>
      <c r="B3" s="3"/>
      <c r="C3" s="3"/>
      <c r="D3" s="3"/>
      <c r="E3" s="3"/>
      <c r="F3" s="3"/>
      <c r="G3" s="3"/>
      <c r="H3" s="3"/>
      <c r="I3" s="3"/>
      <c r="J3" s="3"/>
      <c r="K3" s="3"/>
      <c r="L3" s="128"/>
      <c r="M3" s="128"/>
      <c r="N3" s="128"/>
      <c r="O3" s="128"/>
      <c r="P3" s="128"/>
      <c r="Q3" s="128"/>
      <c r="R3" s="128"/>
      <c r="S3" s="128"/>
      <c r="T3" s="128"/>
      <c r="U3" s="128"/>
      <c r="V3" s="128"/>
      <c r="W3" s="128"/>
      <c r="X3" s="128"/>
      <c r="Y3" s="128"/>
      <c r="Z3" s="128"/>
      <c r="AA3" s="128"/>
      <c r="AB3" s="128"/>
      <c r="AC3" s="128"/>
      <c r="AD3" s="128"/>
      <c r="AF3" t="s">
        <v>134</v>
      </c>
    </row>
    <row r="4" spans="1:34">
      <c r="A4" s="4"/>
      <c r="B4" s="240" t="s">
        <v>84</v>
      </c>
      <c r="C4" s="241"/>
      <c r="D4" s="241"/>
      <c r="E4" s="242"/>
      <c r="F4" s="240" t="s">
        <v>85</v>
      </c>
      <c r="G4" s="241"/>
      <c r="H4" s="241"/>
      <c r="I4" s="242"/>
      <c r="J4" s="208"/>
      <c r="K4" s="209"/>
      <c r="L4" s="135" t="s">
        <v>64</v>
      </c>
      <c r="M4" s="136"/>
      <c r="N4" s="240" t="s">
        <v>86</v>
      </c>
      <c r="O4" s="241"/>
      <c r="P4" s="241"/>
      <c r="Q4" s="242"/>
      <c r="R4" s="137" t="s">
        <v>87</v>
      </c>
      <c r="S4" s="240" t="s">
        <v>129</v>
      </c>
      <c r="T4" s="241"/>
      <c r="U4" s="241"/>
      <c r="V4" s="242"/>
      <c r="W4" s="210" t="s">
        <v>128</v>
      </c>
      <c r="X4" s="210" t="s">
        <v>130</v>
      </c>
      <c r="Y4" s="240" t="s">
        <v>88</v>
      </c>
      <c r="Z4" s="241"/>
      <c r="AA4" s="242"/>
      <c r="AB4" s="241" t="s">
        <v>40</v>
      </c>
      <c r="AC4" s="241"/>
      <c r="AD4" s="209" t="s">
        <v>89</v>
      </c>
      <c r="AF4" s="45" t="s">
        <v>137</v>
      </c>
      <c r="AH4">
        <f>SUM(C14:C1013)</f>
        <v>162303</v>
      </c>
    </row>
    <row r="5" spans="1:34" ht="13" thickBot="1">
      <c r="A5" s="4"/>
      <c r="B5" s="138" t="s">
        <v>90</v>
      </c>
      <c r="C5" s="139" t="s">
        <v>127</v>
      </c>
      <c r="D5" s="139" t="s">
        <v>91</v>
      </c>
      <c r="E5" s="140" t="s">
        <v>92</v>
      </c>
      <c r="F5" s="138" t="s">
        <v>90</v>
      </c>
      <c r="G5" s="139" t="s">
        <v>127</v>
      </c>
      <c r="H5" s="139" t="s">
        <v>91</v>
      </c>
      <c r="I5" s="140" t="s">
        <v>92</v>
      </c>
      <c r="J5" s="138" t="s">
        <v>90</v>
      </c>
      <c r="K5" s="139" t="s">
        <v>127</v>
      </c>
      <c r="L5" s="139" t="s">
        <v>93</v>
      </c>
      <c r="M5" s="140" t="s">
        <v>92</v>
      </c>
      <c r="N5" s="138" t="s">
        <v>90</v>
      </c>
      <c r="O5" s="139" t="s">
        <v>127</v>
      </c>
      <c r="P5" s="139" t="s">
        <v>91</v>
      </c>
      <c r="Q5" s="140" t="s">
        <v>92</v>
      </c>
      <c r="R5" s="141" t="s">
        <v>94</v>
      </c>
      <c r="S5" s="138" t="s">
        <v>90</v>
      </c>
      <c r="T5" s="139" t="s">
        <v>127</v>
      </c>
      <c r="U5" s="139" t="s">
        <v>91</v>
      </c>
      <c r="V5" s="140" t="s">
        <v>92</v>
      </c>
      <c r="W5" s="141" t="s">
        <v>94</v>
      </c>
      <c r="X5" s="138" t="s">
        <v>94</v>
      </c>
      <c r="Y5" s="138" t="s">
        <v>15</v>
      </c>
      <c r="Z5" s="139" t="s">
        <v>13</v>
      </c>
      <c r="AA5" s="140" t="s">
        <v>11</v>
      </c>
      <c r="AB5" s="139" t="s">
        <v>95</v>
      </c>
      <c r="AC5" s="139" t="s">
        <v>21</v>
      </c>
      <c r="AD5" s="139" t="s">
        <v>96</v>
      </c>
      <c r="AF5" t="s">
        <v>135</v>
      </c>
      <c r="AH5" s="216">
        <f>SUM(G14:G1013)</f>
        <v>7518124.5112999994</v>
      </c>
    </row>
    <row r="6" spans="1:34" ht="13.35" thickTop="1" thickBot="1">
      <c r="A6" s="142" t="s">
        <v>97</v>
      </c>
      <c r="B6" s="143">
        <f ca="1">'Simulation 1 Full 1 Mid'!S7</f>
        <v>6</v>
      </c>
      <c r="C6" s="144">
        <f ca="1">'Simulation 1 Full 1 Mid'!S6</f>
        <v>63</v>
      </c>
      <c r="D6" s="144">
        <f ca="1">'Simulation 1 Full 1 Mid'!S9</f>
        <v>0.39374999999999999</v>
      </c>
      <c r="E6" s="144">
        <f ca="1">'Simulation 1 Full 1 Mid'!S10</f>
        <v>1.2643982087098506</v>
      </c>
      <c r="F6" s="145">
        <f ca="1">'Simulation 1 Full 1 Mid'!V7</f>
        <v>267.71400000000006</v>
      </c>
      <c r="G6" s="145">
        <f ca="1">'Simulation 1 Full 1 Mid'!V6</f>
        <v>1502.1729999999998</v>
      </c>
      <c r="H6" s="145">
        <f ca="1">'Simulation 1 Full 1 Mid'!V9</f>
        <v>9.3885812499999979</v>
      </c>
      <c r="I6" s="145">
        <f ca="1">'Simulation 1 Full 1 Mid'!V10</f>
        <v>36.649875196052001</v>
      </c>
      <c r="J6" s="145">
        <f ca="1">'Simulation 1 Full 1 Mid'!W7</f>
        <v>1600</v>
      </c>
      <c r="K6" s="145">
        <f ca="1">'Simulation 1 Full 1 Mid'!W6</f>
        <v>200000</v>
      </c>
      <c r="L6" s="145">
        <f ca="1">'Simulation 1 Full 1 Mid'!W9</f>
        <v>1250</v>
      </c>
      <c r="M6" s="145">
        <f ca="1">'Simulation 1 Full 1 Mid'!W10</f>
        <v>265.40582429993327</v>
      </c>
      <c r="N6" s="144">
        <f ca="1">'Simulation 1 Full 1 Mid'!T7</f>
        <v>36</v>
      </c>
      <c r="O6" s="144">
        <f ca="1">'Simulation 1 Full 1 Mid'!T6</f>
        <v>720</v>
      </c>
      <c r="P6" s="144">
        <f ca="1">'Simulation 1 Full 1 Mid'!T9</f>
        <v>4.5</v>
      </c>
      <c r="Q6" s="144">
        <f ca="1">'Simulation 1 Full 1 Mid'!T10</f>
        <v>6.8460152299203862</v>
      </c>
      <c r="R6" s="146">
        <f ca="1">'Simulation 1 Full 1 Mid'!P8</f>
        <v>0.43925233644859807</v>
      </c>
      <c r="S6" s="211">
        <f ca="1">'Simulation 1 Full 1 Mid'!U7</f>
        <v>36</v>
      </c>
      <c r="T6" s="211">
        <f ca="1">'Simulation 1 Full 1 Mid'!U6</f>
        <v>771</v>
      </c>
      <c r="U6" s="211">
        <f ca="1">'Simulation 1 Full 1 Mid'!U9</f>
        <v>4.8187499999999996</v>
      </c>
      <c r="V6" s="211">
        <f ca="1">'Simulation 1 Full 1 Mid'!U10</f>
        <v>7.9983267707737138</v>
      </c>
      <c r="W6" s="146">
        <f ca="1">'Simulation 1 Full 1 Mid'!Q8</f>
        <v>0.39953271028037379</v>
      </c>
      <c r="X6" s="146">
        <f ca="1">'Simulation 1 Full 1 Mid'!Q10</f>
        <v>0.83878504672897192</v>
      </c>
      <c r="Y6" s="144">
        <f ca="1">'Simulation 1 Full 1 Mid'!AB14</f>
        <v>32</v>
      </c>
      <c r="Z6" s="144">
        <f ca="1">'Simulation 1 Full 1 Mid'!AA14</f>
        <v>80</v>
      </c>
      <c r="AA6" s="144">
        <f ca="1">'Simulation 1 Full 1 Mid'!Z14</f>
        <v>48</v>
      </c>
      <c r="AB6" s="144">
        <f ca="1">'Simulation 1 Full 1 Mid'!J3</f>
        <v>76</v>
      </c>
      <c r="AC6" s="144">
        <f ca="1">'Simulation 1 Full 1 Mid'!J4</f>
        <v>84</v>
      </c>
      <c r="AD6" s="142">
        <f ca="1">'Simulation 1 Full 1 Mid'!P9</f>
        <v>21.4</v>
      </c>
      <c r="AF6" s="215" t="s">
        <v>136</v>
      </c>
      <c r="AH6" s="126">
        <f>SUM(K14:K1013)</f>
        <v>203097750</v>
      </c>
    </row>
    <row r="7" spans="1:34">
      <c r="A7" s="170" t="s">
        <v>98</v>
      </c>
      <c r="B7" s="147">
        <f>AVERAGE(B14:B1013)</f>
        <v>16.521000000000001</v>
      </c>
      <c r="C7" s="147">
        <f>AVERAGE(C14:C1013)</f>
        <v>162.303</v>
      </c>
      <c r="D7" s="147">
        <f t="shared" ref="D7:AD7" si="0">AVERAGE(D14:D1013)</f>
        <v>1.0143937500000002</v>
      </c>
      <c r="E7" s="147">
        <f t="shared" si="0"/>
        <v>2.787935853573039</v>
      </c>
      <c r="F7" s="148">
        <f t="shared" si="0"/>
        <v>1280.2559415999972</v>
      </c>
      <c r="G7" s="148">
        <f t="shared" si="0"/>
        <v>7518.1245112999995</v>
      </c>
      <c r="H7" s="148">
        <f t="shared" si="0"/>
        <v>46.988278195625043</v>
      </c>
      <c r="I7" s="148">
        <f t="shared" si="0"/>
        <v>170.72662285121109</v>
      </c>
      <c r="J7" s="148">
        <f t="shared" si="0"/>
        <v>1600</v>
      </c>
      <c r="K7" s="148">
        <f t="shared" si="0"/>
        <v>203097.75</v>
      </c>
      <c r="L7" s="148">
        <f t="shared" si="0"/>
        <v>1269.3609375000001</v>
      </c>
      <c r="M7" s="148">
        <f t="shared" si="0"/>
        <v>274.70653978630611</v>
      </c>
      <c r="N7" s="147">
        <f t="shared" si="0"/>
        <v>21.827999999999999</v>
      </c>
      <c r="O7" s="147">
        <f t="shared" si="0"/>
        <v>523.24800000000005</v>
      </c>
      <c r="P7" s="147">
        <f t="shared" si="0"/>
        <v>3.2703000000000029</v>
      </c>
      <c r="Q7" s="147">
        <f t="shared" si="0"/>
        <v>5.059368746235549</v>
      </c>
      <c r="R7" s="160">
        <f t="shared" si="0"/>
        <v>0.57218150953789837</v>
      </c>
      <c r="S7" s="147">
        <f t="shared" si="0"/>
        <v>42.350999999999999</v>
      </c>
      <c r="T7" s="147">
        <f t="shared" si="0"/>
        <v>723.3</v>
      </c>
      <c r="U7" s="147">
        <f t="shared" si="0"/>
        <v>4.5206249999999981</v>
      </c>
      <c r="V7" s="147">
        <f t="shared" si="0"/>
        <v>8.0768002262091745</v>
      </c>
      <c r="W7" s="160">
        <f t="shared" si="0"/>
        <v>0.4075586014141851</v>
      </c>
      <c r="X7" s="160">
        <f t="shared" si="0"/>
        <v>0.9797401109520828</v>
      </c>
      <c r="Y7" s="147">
        <f t="shared" si="0"/>
        <v>32.067</v>
      </c>
      <c r="Z7" s="147">
        <f t="shared" si="0"/>
        <v>72.13</v>
      </c>
      <c r="AA7" s="147">
        <f t="shared" si="0"/>
        <v>55.802999999999997</v>
      </c>
      <c r="AB7" s="147">
        <f t="shared" si="0"/>
        <v>80.111999999999995</v>
      </c>
      <c r="AC7" s="147">
        <f t="shared" si="0"/>
        <v>79.888000000000005</v>
      </c>
      <c r="AD7" s="147">
        <f t="shared" si="0"/>
        <v>20.323650000000018</v>
      </c>
    </row>
    <row r="8" spans="1:34">
      <c r="A8" s="170" t="s">
        <v>99</v>
      </c>
      <c r="B8" s="147">
        <f>MAX(B14:B1013)</f>
        <v>60</v>
      </c>
      <c r="C8" s="147">
        <f>MAX(C14:C1013)</f>
        <v>558</v>
      </c>
      <c r="D8" s="147">
        <f t="shared" ref="D8:AD8" si="1">MAX(D14:D1013)</f>
        <v>3.4874999999999998</v>
      </c>
      <c r="E8" s="147">
        <f t="shared" si="1"/>
        <v>10.922821012354113</v>
      </c>
      <c r="F8" s="148">
        <f t="shared" si="1"/>
        <v>5354.2800000000007</v>
      </c>
      <c r="G8" s="148">
        <f t="shared" si="1"/>
        <v>30384.051699999996</v>
      </c>
      <c r="H8" s="148">
        <f t="shared" si="1"/>
        <v>189.90032312499997</v>
      </c>
      <c r="I8" s="148">
        <f t="shared" si="1"/>
        <v>606.84554344328751</v>
      </c>
      <c r="J8" s="148">
        <f t="shared" si="1"/>
        <v>1600</v>
      </c>
      <c r="K8" s="148">
        <f t="shared" si="1"/>
        <v>214300</v>
      </c>
      <c r="L8" s="148">
        <f t="shared" si="1"/>
        <v>1339.375</v>
      </c>
      <c r="M8" s="148">
        <f t="shared" si="1"/>
        <v>304.30286861785675</v>
      </c>
      <c r="N8" s="147">
        <f t="shared" si="1"/>
        <v>42</v>
      </c>
      <c r="O8" s="147">
        <f t="shared" si="1"/>
        <v>1104</v>
      </c>
      <c r="P8" s="147">
        <f t="shared" si="1"/>
        <v>6.9</v>
      </c>
      <c r="Q8" s="147">
        <f t="shared" si="1"/>
        <v>8.0742208573230254</v>
      </c>
      <c r="R8" s="160">
        <f t="shared" si="1"/>
        <v>0.76266666666666671</v>
      </c>
      <c r="S8" s="147">
        <f t="shared" si="1"/>
        <v>99</v>
      </c>
      <c r="T8" s="147">
        <f t="shared" si="1"/>
        <v>933</v>
      </c>
      <c r="U8" s="147">
        <f t="shared" si="1"/>
        <v>5.8312499999999998</v>
      </c>
      <c r="V8" s="147">
        <f t="shared" si="1"/>
        <v>11.910990643653765</v>
      </c>
      <c r="W8" s="160">
        <f t="shared" si="1"/>
        <v>0.504</v>
      </c>
      <c r="X8" s="160">
        <f t="shared" si="1"/>
        <v>1.2191011235955056</v>
      </c>
      <c r="Y8" s="147">
        <f t="shared" si="1"/>
        <v>50</v>
      </c>
      <c r="Z8" s="147">
        <f t="shared" si="1"/>
        <v>93</v>
      </c>
      <c r="AA8" s="147">
        <f t="shared" si="1"/>
        <v>76</v>
      </c>
      <c r="AB8" s="147">
        <f t="shared" si="1"/>
        <v>99</v>
      </c>
      <c r="AC8" s="147">
        <f t="shared" si="1"/>
        <v>98</v>
      </c>
      <c r="AD8" s="147">
        <f t="shared" si="1"/>
        <v>23.55</v>
      </c>
      <c r="AF8" s="45" t="s">
        <v>138</v>
      </c>
      <c r="AH8" s="45">
        <f>365/1000</f>
        <v>0.36499999999999999</v>
      </c>
    </row>
    <row r="9" spans="1:34">
      <c r="A9" s="170" t="s">
        <v>100</v>
      </c>
      <c r="B9" s="147">
        <f>MIN(B14:B1013)</f>
        <v>3</v>
      </c>
      <c r="C9" s="147">
        <f>MIN(C14:C1013)</f>
        <v>9</v>
      </c>
      <c r="D9" s="147">
        <f t="shared" ref="D9:AD9" si="2">MIN(D14:D1013)</f>
        <v>5.6250000000000001E-2</v>
      </c>
      <c r="E9" s="147">
        <f t="shared" si="2"/>
        <v>0.40820014513785519</v>
      </c>
      <c r="F9" s="148">
        <f t="shared" si="2"/>
        <v>130.88240000000002</v>
      </c>
      <c r="G9" s="148">
        <f t="shared" si="2"/>
        <v>356.95200000000011</v>
      </c>
      <c r="H9" s="148">
        <f t="shared" si="2"/>
        <v>2.2309500000000009</v>
      </c>
      <c r="I9" s="148">
        <f t="shared" si="2"/>
        <v>13.682265231887714</v>
      </c>
      <c r="J9" s="148">
        <f t="shared" si="2"/>
        <v>1600</v>
      </c>
      <c r="K9" s="148">
        <f t="shared" si="2"/>
        <v>193100</v>
      </c>
      <c r="L9" s="148">
        <f t="shared" si="2"/>
        <v>1206.875</v>
      </c>
      <c r="M9" s="148">
        <f t="shared" si="2"/>
        <v>243.06416576543177</v>
      </c>
      <c r="N9" s="147">
        <f t="shared" si="2"/>
        <v>15</v>
      </c>
      <c r="O9" s="147">
        <f t="shared" si="2"/>
        <v>267</v>
      </c>
      <c r="P9" s="147">
        <f t="shared" si="2"/>
        <v>1.66875</v>
      </c>
      <c r="Q9" s="147">
        <f t="shared" si="2"/>
        <v>3.4376522264750222</v>
      </c>
      <c r="R9" s="160">
        <f t="shared" si="2"/>
        <v>0.218683651804671</v>
      </c>
      <c r="S9" s="147">
        <f t="shared" si="2"/>
        <v>21</v>
      </c>
      <c r="T9" s="147">
        <f t="shared" si="2"/>
        <v>543</v>
      </c>
      <c r="U9" s="147">
        <f t="shared" si="2"/>
        <v>3.3937499999999998</v>
      </c>
      <c r="V9" s="147">
        <f t="shared" si="2"/>
        <v>5.6989323727062464</v>
      </c>
      <c r="W9" s="160">
        <f t="shared" si="2"/>
        <v>0.31662870159453299</v>
      </c>
      <c r="X9" s="160">
        <f t="shared" si="2"/>
        <v>0.5583864118895967</v>
      </c>
      <c r="Y9" s="147">
        <f t="shared" si="2"/>
        <v>14</v>
      </c>
      <c r="Z9" s="147">
        <f t="shared" si="2"/>
        <v>54</v>
      </c>
      <c r="AA9" s="147">
        <f t="shared" si="2"/>
        <v>37</v>
      </c>
      <c r="AB9" s="147">
        <f t="shared" si="2"/>
        <v>62</v>
      </c>
      <c r="AC9" s="147">
        <f t="shared" si="2"/>
        <v>61</v>
      </c>
      <c r="AD9" s="147">
        <f t="shared" si="2"/>
        <v>17.8</v>
      </c>
      <c r="AF9" s="45" t="s">
        <v>137</v>
      </c>
      <c r="AH9">
        <f>AH4*$AH$8</f>
        <v>59240.595000000001</v>
      </c>
    </row>
    <row r="10" spans="1:34" ht="13" thickBot="1">
      <c r="A10" s="171" t="s">
        <v>101</v>
      </c>
      <c r="B10" s="149">
        <f>STDEV(B14:B1013)</f>
        <v>6.607360760259442</v>
      </c>
      <c r="C10" s="149">
        <f>STDEV(C14:C1013)</f>
        <v>79.979096311766654</v>
      </c>
      <c r="D10" s="149">
        <f t="shared" ref="D10:AD10" si="3">STDEV(D14:D1013)</f>
        <v>0.49986935194854187</v>
      </c>
      <c r="E10" s="149">
        <f t="shared" si="3"/>
        <v>1.0838909124182805</v>
      </c>
      <c r="F10" s="150">
        <f t="shared" si="3"/>
        <v>580.26308747806229</v>
      </c>
      <c r="G10" s="150">
        <f t="shared" si="3"/>
        <v>4071.9289697909103</v>
      </c>
      <c r="H10" s="150">
        <f t="shared" si="3"/>
        <v>25.449556061193142</v>
      </c>
      <c r="I10" s="150">
        <f t="shared" si="3"/>
        <v>76.807056023756999</v>
      </c>
      <c r="J10" s="150">
        <f t="shared" si="3"/>
        <v>0</v>
      </c>
      <c r="K10" s="150">
        <f t="shared" si="3"/>
        <v>3406.0135592604247</v>
      </c>
      <c r="L10" s="150">
        <f t="shared" si="3"/>
        <v>21.287584745377515</v>
      </c>
      <c r="M10" s="150">
        <f t="shared" si="3"/>
        <v>9.9666286617563316</v>
      </c>
      <c r="N10" s="149">
        <f t="shared" si="3"/>
        <v>4.0534981000176717</v>
      </c>
      <c r="O10" s="149">
        <f t="shared" si="3"/>
        <v>88.300517990991821</v>
      </c>
      <c r="P10" s="149">
        <f t="shared" si="3"/>
        <v>0.55187823744367892</v>
      </c>
      <c r="Q10" s="149">
        <f t="shared" si="3"/>
        <v>0.56802780951033538</v>
      </c>
      <c r="R10" s="161">
        <f t="shared" si="3"/>
        <v>6.2190564820831427E-2</v>
      </c>
      <c r="S10" s="149">
        <f t="shared" si="3"/>
        <v>10.296203708688505</v>
      </c>
      <c r="T10" s="149">
        <f t="shared" si="3"/>
        <v>56.159682245450021</v>
      </c>
      <c r="U10" s="149">
        <f t="shared" si="3"/>
        <v>0.35099801403406233</v>
      </c>
      <c r="V10" s="149">
        <f t="shared" si="3"/>
        <v>0.810949734443695</v>
      </c>
      <c r="W10" s="161">
        <f t="shared" si="3"/>
        <v>2.8847595503611174E-2</v>
      </c>
      <c r="X10" s="161">
        <f t="shared" si="3"/>
        <v>7.7631332063119646E-2</v>
      </c>
      <c r="Y10" s="149">
        <f t="shared" si="3"/>
        <v>4.9925380756120923</v>
      </c>
      <c r="Z10" s="149">
        <f t="shared" si="3"/>
        <v>6.3328670604399395</v>
      </c>
      <c r="AA10" s="149">
        <f t="shared" si="3"/>
        <v>5.9645424608067694</v>
      </c>
      <c r="AB10" s="149">
        <f t="shared" si="3"/>
        <v>6.2840229904850737</v>
      </c>
      <c r="AC10" s="149">
        <f t="shared" si="3"/>
        <v>6.2840229904850737</v>
      </c>
      <c r="AD10" s="149">
        <f t="shared" si="3"/>
        <v>0.72680907322964139</v>
      </c>
      <c r="AF10" t="s">
        <v>135</v>
      </c>
      <c r="AH10" s="124">
        <f t="shared" ref="AH10:AH11" si="4">AH5*$AH$8</f>
        <v>2744115.4466244997</v>
      </c>
    </row>
    <row r="11" spans="1:34">
      <c r="A11" s="3" t="s">
        <v>102</v>
      </c>
      <c r="B11" s="240" t="s">
        <v>84</v>
      </c>
      <c r="C11" s="241"/>
      <c r="D11" s="241"/>
      <c r="E11" s="242"/>
      <c r="F11" s="240" t="s">
        <v>85</v>
      </c>
      <c r="G11" s="241"/>
      <c r="H11" s="241"/>
      <c r="I11" s="242"/>
      <c r="J11" s="208"/>
      <c r="K11" s="209"/>
      <c r="L11" s="135" t="s">
        <v>64</v>
      </c>
      <c r="M11" s="136"/>
      <c r="N11" s="240" t="s">
        <v>86</v>
      </c>
      <c r="O11" s="241"/>
      <c r="P11" s="241"/>
      <c r="Q11" s="242"/>
      <c r="R11" s="137" t="s">
        <v>87</v>
      </c>
      <c r="S11" s="240" t="s">
        <v>129</v>
      </c>
      <c r="T11" s="241"/>
      <c r="U11" s="241"/>
      <c r="V11" s="242"/>
      <c r="W11" s="210" t="s">
        <v>128</v>
      </c>
      <c r="X11" s="210" t="s">
        <v>130</v>
      </c>
      <c r="Y11" s="240" t="s">
        <v>88</v>
      </c>
      <c r="Z11" s="241"/>
      <c r="AA11" s="242"/>
      <c r="AB11" s="241" t="s">
        <v>40</v>
      </c>
      <c r="AC11" s="241"/>
      <c r="AD11" s="135" t="s">
        <v>89</v>
      </c>
      <c r="AF11" s="215" t="s">
        <v>136</v>
      </c>
      <c r="AH11" s="124">
        <f t="shared" si="4"/>
        <v>74130678.75</v>
      </c>
    </row>
    <row r="12" spans="1:34" ht="13" thickBot="1">
      <c r="A12" s="139" t="s">
        <v>103</v>
      </c>
      <c r="B12" s="138" t="s">
        <v>90</v>
      </c>
      <c r="C12" s="139" t="s">
        <v>127</v>
      </c>
      <c r="D12" s="139" t="s">
        <v>91</v>
      </c>
      <c r="E12" s="140" t="s">
        <v>92</v>
      </c>
      <c r="F12" s="138" t="s">
        <v>90</v>
      </c>
      <c r="G12" s="139" t="s">
        <v>127</v>
      </c>
      <c r="H12" s="139" t="s">
        <v>91</v>
      </c>
      <c r="I12" s="140" t="s">
        <v>92</v>
      </c>
      <c r="J12" s="138" t="s">
        <v>90</v>
      </c>
      <c r="K12" s="139" t="s">
        <v>127</v>
      </c>
      <c r="L12" s="139" t="s">
        <v>93</v>
      </c>
      <c r="M12" s="140" t="s">
        <v>92</v>
      </c>
      <c r="N12" s="138" t="s">
        <v>90</v>
      </c>
      <c r="O12" s="139" t="s">
        <v>127</v>
      </c>
      <c r="P12" s="139" t="s">
        <v>91</v>
      </c>
      <c r="Q12" s="140" t="s">
        <v>92</v>
      </c>
      <c r="R12" s="141" t="s">
        <v>94</v>
      </c>
      <c r="S12" s="138" t="s">
        <v>90</v>
      </c>
      <c r="T12" s="139" t="s">
        <v>127</v>
      </c>
      <c r="U12" s="139" t="s">
        <v>91</v>
      </c>
      <c r="V12" s="140" t="s">
        <v>92</v>
      </c>
      <c r="W12" s="141" t="s">
        <v>94</v>
      </c>
      <c r="X12" s="138" t="s">
        <v>94</v>
      </c>
      <c r="Y12" s="138" t="s">
        <v>15</v>
      </c>
      <c r="Z12" s="139" t="s">
        <v>13</v>
      </c>
      <c r="AA12" s="140" t="s">
        <v>11</v>
      </c>
      <c r="AB12" s="139" t="s">
        <v>95</v>
      </c>
      <c r="AC12" s="139" t="s">
        <v>21</v>
      </c>
      <c r="AD12" s="151" t="s">
        <v>96</v>
      </c>
    </row>
    <row r="13" spans="1:34" s="154" customFormat="1" ht="11.7" thickTop="1">
      <c r="A13" s="152"/>
      <c r="B13" s="191">
        <f ca="1">B6</f>
        <v>6</v>
      </c>
      <c r="C13" s="191">
        <f ca="1">C6</f>
        <v>63</v>
      </c>
      <c r="D13" s="191">
        <f t="shared" ref="D13:AD13" ca="1" si="5">D6</f>
        <v>0.39374999999999999</v>
      </c>
      <c r="E13" s="191">
        <f t="shared" ca="1" si="5"/>
        <v>1.2643982087098506</v>
      </c>
      <c r="F13" s="192">
        <f t="shared" ca="1" si="5"/>
        <v>267.71400000000006</v>
      </c>
      <c r="G13" s="192">
        <f ca="1">G6</f>
        <v>1502.1729999999998</v>
      </c>
      <c r="H13" s="192">
        <f t="shared" ca="1" si="5"/>
        <v>9.3885812499999979</v>
      </c>
      <c r="I13" s="192">
        <f t="shared" ca="1" si="5"/>
        <v>36.649875196052001</v>
      </c>
      <c r="J13" s="192">
        <f t="shared" ca="1" si="5"/>
        <v>1600</v>
      </c>
      <c r="K13" s="192">
        <f ca="1">K6</f>
        <v>200000</v>
      </c>
      <c r="L13" s="192">
        <f t="shared" ca="1" si="5"/>
        <v>1250</v>
      </c>
      <c r="M13" s="192">
        <f t="shared" ca="1" si="5"/>
        <v>265.40582429993327</v>
      </c>
      <c r="N13" s="193">
        <f t="shared" ca="1" si="5"/>
        <v>36</v>
      </c>
      <c r="O13" s="193">
        <f ca="1">O6</f>
        <v>720</v>
      </c>
      <c r="P13" s="193">
        <f t="shared" ca="1" si="5"/>
        <v>4.5</v>
      </c>
      <c r="Q13" s="193">
        <f t="shared" ca="1" si="5"/>
        <v>6.8460152299203862</v>
      </c>
      <c r="R13" s="194">
        <f t="shared" ca="1" si="5"/>
        <v>0.43925233644859807</v>
      </c>
      <c r="S13" s="214">
        <f ca="1">S6</f>
        <v>36</v>
      </c>
      <c r="T13" s="214">
        <f t="shared" ref="T13:X13" ca="1" si="6">T6</f>
        <v>771</v>
      </c>
      <c r="U13" s="214">
        <f t="shared" ca="1" si="6"/>
        <v>4.8187499999999996</v>
      </c>
      <c r="V13" s="214">
        <f t="shared" ca="1" si="6"/>
        <v>7.9983267707737138</v>
      </c>
      <c r="W13" s="194">
        <f t="shared" ca="1" si="6"/>
        <v>0.39953271028037379</v>
      </c>
      <c r="X13" s="194">
        <f t="shared" ca="1" si="6"/>
        <v>0.83878504672897192</v>
      </c>
      <c r="Y13" s="195">
        <f t="shared" ca="1" si="5"/>
        <v>32</v>
      </c>
      <c r="Z13" s="195">
        <f t="shared" ca="1" si="5"/>
        <v>80</v>
      </c>
      <c r="AA13" s="195">
        <f t="shared" ca="1" si="5"/>
        <v>48</v>
      </c>
      <c r="AB13" s="195">
        <f t="shared" ca="1" si="5"/>
        <v>76</v>
      </c>
      <c r="AC13" s="195">
        <f t="shared" ca="1" si="5"/>
        <v>84</v>
      </c>
      <c r="AD13" s="196">
        <f t="shared" ca="1" si="5"/>
        <v>21.4</v>
      </c>
    </row>
    <row r="14" spans="1:34" s="154" customFormat="1" ht="11.35">
      <c r="A14" s="152">
        <v>1</v>
      </c>
      <c r="B14" s="152">
        <f t="dataTable" ref="B14:AD1013" dt2D="0" dtr="0" r1="A13" ca="1"/>
        <v>9</v>
      </c>
      <c r="C14" s="152">
        <v>42</v>
      </c>
      <c r="D14" s="153">
        <v>0.26250000000000001</v>
      </c>
      <c r="E14" s="153">
        <v>1.0844092383534987</v>
      </c>
      <c r="F14" s="155">
        <v>535.42800000000011</v>
      </c>
      <c r="G14" s="155">
        <v>1476.8888999999999</v>
      </c>
      <c r="H14" s="155">
        <v>9.2305556249999992</v>
      </c>
      <c r="I14" s="155">
        <v>52.496109546046689</v>
      </c>
      <c r="J14" s="155">
        <v>1600</v>
      </c>
      <c r="K14" s="155">
        <v>200400</v>
      </c>
      <c r="L14" s="155">
        <v>1252.5</v>
      </c>
      <c r="M14" s="155">
        <v>290.51028624662217</v>
      </c>
      <c r="N14" s="156">
        <v>18</v>
      </c>
      <c r="O14" s="156">
        <v>621</v>
      </c>
      <c r="P14" s="156">
        <v>3.8812500000000001</v>
      </c>
      <c r="Q14" s="156">
        <v>5.3369153163920089</v>
      </c>
      <c r="R14" s="158">
        <v>0.48507462686567171</v>
      </c>
      <c r="S14" s="158">
        <v>39</v>
      </c>
      <c r="T14" s="158">
        <v>720</v>
      </c>
      <c r="U14" s="158">
        <v>4.5</v>
      </c>
      <c r="V14" s="158">
        <v>7.5834974755889615</v>
      </c>
      <c r="W14" s="158">
        <v>0.40298507462686572</v>
      </c>
      <c r="X14" s="158">
        <v>0.88805970149253743</v>
      </c>
      <c r="Y14" s="159">
        <v>40</v>
      </c>
      <c r="Z14" s="159">
        <v>64</v>
      </c>
      <c r="AA14" s="159">
        <v>56</v>
      </c>
      <c r="AB14" s="159">
        <v>84</v>
      </c>
      <c r="AC14" s="159">
        <v>76</v>
      </c>
      <c r="AD14" s="157">
        <v>20.100000000000001</v>
      </c>
    </row>
    <row r="15" spans="1:34" s="154" customFormat="1" ht="11.35">
      <c r="A15" s="152">
        <v>2</v>
      </c>
      <c r="B15" s="152">
        <v>12</v>
      </c>
      <c r="C15" s="152">
        <v>84</v>
      </c>
      <c r="D15" s="153">
        <v>0.52500000000000002</v>
      </c>
      <c r="E15" s="153">
        <v>1.7336840477314459</v>
      </c>
      <c r="F15" s="155">
        <v>1070.8560000000002</v>
      </c>
      <c r="G15" s="155">
        <v>4741.5124000000014</v>
      </c>
      <c r="H15" s="155">
        <v>29.634452500000009</v>
      </c>
      <c r="I15" s="155">
        <v>124.24484163666513</v>
      </c>
      <c r="J15" s="155">
        <v>1600</v>
      </c>
      <c r="K15" s="155">
        <v>195800</v>
      </c>
      <c r="L15" s="155">
        <v>1223.75</v>
      </c>
      <c r="M15" s="155">
        <v>261.58383097762527</v>
      </c>
      <c r="N15" s="156">
        <v>24</v>
      </c>
      <c r="O15" s="156">
        <v>579</v>
      </c>
      <c r="P15" s="156">
        <v>3.6187499999999999</v>
      </c>
      <c r="Q15" s="156">
        <v>5.7602758876538882</v>
      </c>
      <c r="R15" s="158">
        <v>0.54047619047619044</v>
      </c>
      <c r="S15" s="158">
        <v>33</v>
      </c>
      <c r="T15" s="158">
        <v>753</v>
      </c>
      <c r="U15" s="158">
        <v>4.7062499999999998</v>
      </c>
      <c r="V15" s="158">
        <v>7.5357403136965715</v>
      </c>
      <c r="W15" s="158">
        <v>0.40238095238095234</v>
      </c>
      <c r="X15" s="158">
        <v>0.94285714285714284</v>
      </c>
      <c r="Y15" s="159">
        <v>36</v>
      </c>
      <c r="Z15" s="159">
        <v>83</v>
      </c>
      <c r="AA15" s="159">
        <v>41</v>
      </c>
      <c r="AB15" s="159">
        <v>83</v>
      </c>
      <c r="AC15" s="159">
        <v>77</v>
      </c>
      <c r="AD15" s="157">
        <v>21</v>
      </c>
    </row>
    <row r="16" spans="1:34" s="154" customFormat="1" ht="11.35">
      <c r="A16" s="152">
        <v>3</v>
      </c>
      <c r="B16" s="152">
        <v>15</v>
      </c>
      <c r="C16" s="152">
        <v>174</v>
      </c>
      <c r="D16" s="153">
        <v>1.0874999999999999</v>
      </c>
      <c r="E16" s="153">
        <v>2.7019385074633377</v>
      </c>
      <c r="F16" s="155">
        <v>1070.8560000000002</v>
      </c>
      <c r="G16" s="155">
        <v>6957.5893999999998</v>
      </c>
      <c r="H16" s="155">
        <v>43.484933749999996</v>
      </c>
      <c r="I16" s="155">
        <v>146.08466305633402</v>
      </c>
      <c r="J16" s="155">
        <v>1600</v>
      </c>
      <c r="K16" s="155">
        <v>206700</v>
      </c>
      <c r="L16" s="155">
        <v>1291.875</v>
      </c>
      <c r="M16" s="155">
        <v>279.31224496731119</v>
      </c>
      <c r="N16" s="156">
        <v>24</v>
      </c>
      <c r="O16" s="156">
        <v>525</v>
      </c>
      <c r="P16" s="156">
        <v>3.28125</v>
      </c>
      <c r="Q16" s="156">
        <v>5.4544101076689779</v>
      </c>
      <c r="R16" s="158">
        <v>0.57627118644067798</v>
      </c>
      <c r="S16" s="158">
        <v>48</v>
      </c>
      <c r="T16" s="158">
        <v>771</v>
      </c>
      <c r="U16" s="158">
        <v>4.8187499999999996</v>
      </c>
      <c r="V16" s="158">
        <v>8.4658930030814012</v>
      </c>
      <c r="W16" s="158">
        <v>0.37772397094430993</v>
      </c>
      <c r="X16" s="158">
        <v>0.95399515738498786</v>
      </c>
      <c r="Y16" s="159">
        <v>30</v>
      </c>
      <c r="Z16" s="159">
        <v>67</v>
      </c>
      <c r="AA16" s="159">
        <v>63</v>
      </c>
      <c r="AB16" s="159">
        <v>82</v>
      </c>
      <c r="AC16" s="159">
        <v>78</v>
      </c>
      <c r="AD16" s="157">
        <v>20.65</v>
      </c>
    </row>
    <row r="17" spans="1:30" s="154" customFormat="1" ht="11.35">
      <c r="A17" s="152">
        <v>4</v>
      </c>
      <c r="B17" s="152">
        <v>12</v>
      </c>
      <c r="C17" s="152">
        <v>192</v>
      </c>
      <c r="D17" s="153">
        <v>1.2</v>
      </c>
      <c r="E17" s="153">
        <v>2.632166766523818</v>
      </c>
      <c r="F17" s="155">
        <v>803.14200000000017</v>
      </c>
      <c r="G17" s="155">
        <v>9157.3061000000016</v>
      </c>
      <c r="H17" s="155">
        <v>57.233163125000011</v>
      </c>
      <c r="I17" s="155">
        <v>158.85326459862799</v>
      </c>
      <c r="J17" s="155">
        <v>1600</v>
      </c>
      <c r="K17" s="155">
        <v>206450</v>
      </c>
      <c r="L17" s="155">
        <v>1290.3125</v>
      </c>
      <c r="M17" s="155">
        <v>287.44684359561467</v>
      </c>
      <c r="N17" s="156">
        <v>15</v>
      </c>
      <c r="O17" s="156">
        <v>357</v>
      </c>
      <c r="P17" s="156">
        <v>2.2312500000000002</v>
      </c>
      <c r="Q17" s="156">
        <v>4.0689372076747512</v>
      </c>
      <c r="R17" s="158">
        <v>0.68010752688172049</v>
      </c>
      <c r="S17" s="158">
        <v>36</v>
      </c>
      <c r="T17" s="158">
        <v>624</v>
      </c>
      <c r="U17" s="158">
        <v>3.9</v>
      </c>
      <c r="V17" s="158">
        <v>7.2694761172224736</v>
      </c>
      <c r="W17" s="158">
        <v>0.44086021505376344</v>
      </c>
      <c r="X17" s="158">
        <v>1.120967741935484</v>
      </c>
      <c r="Y17" s="159">
        <v>33</v>
      </c>
      <c r="Z17" s="159">
        <v>62</v>
      </c>
      <c r="AA17" s="159">
        <v>65</v>
      </c>
      <c r="AB17" s="159">
        <v>79</v>
      </c>
      <c r="AC17" s="159">
        <v>81</v>
      </c>
      <c r="AD17" s="157">
        <v>18.600000000000001</v>
      </c>
    </row>
    <row r="18" spans="1:30" s="154" customFormat="1" ht="11.35">
      <c r="A18" s="152">
        <v>5</v>
      </c>
      <c r="B18" s="152">
        <v>27</v>
      </c>
      <c r="C18" s="152">
        <v>258</v>
      </c>
      <c r="D18" s="153">
        <v>1.6125</v>
      </c>
      <c r="E18" s="153">
        <v>4.0219327935989204</v>
      </c>
      <c r="F18" s="155">
        <v>2409.4260000000004</v>
      </c>
      <c r="G18" s="155">
        <v>13668.287000000002</v>
      </c>
      <c r="H18" s="155">
        <v>85.426793750000016</v>
      </c>
      <c r="I18" s="155">
        <v>290.79867049168934</v>
      </c>
      <c r="J18" s="155">
        <v>1600</v>
      </c>
      <c r="K18" s="155">
        <v>204400</v>
      </c>
      <c r="L18" s="155">
        <v>1277.5</v>
      </c>
      <c r="M18" s="155">
        <v>279.2510198288839</v>
      </c>
      <c r="N18" s="156">
        <v>18</v>
      </c>
      <c r="O18" s="156">
        <v>462</v>
      </c>
      <c r="P18" s="156">
        <v>2.8875000000000002</v>
      </c>
      <c r="Q18" s="156">
        <v>4.7688553272326759</v>
      </c>
      <c r="R18" s="158">
        <v>0.61111111111111116</v>
      </c>
      <c r="S18" s="158">
        <v>60</v>
      </c>
      <c r="T18" s="158">
        <v>681</v>
      </c>
      <c r="U18" s="158">
        <v>4.2562499999999996</v>
      </c>
      <c r="V18" s="158">
        <v>8.5084101013544355</v>
      </c>
      <c r="W18" s="158">
        <v>0.4267676767676768</v>
      </c>
      <c r="X18" s="158">
        <v>1.0378787878787881</v>
      </c>
      <c r="Y18" s="159">
        <v>32</v>
      </c>
      <c r="Z18" s="159">
        <v>69</v>
      </c>
      <c r="AA18" s="159">
        <v>59</v>
      </c>
      <c r="AB18" s="159">
        <v>72</v>
      </c>
      <c r="AC18" s="159">
        <v>88</v>
      </c>
      <c r="AD18" s="157">
        <v>19.8</v>
      </c>
    </row>
    <row r="19" spans="1:30" s="154" customFormat="1" ht="11.35">
      <c r="A19" s="152">
        <v>6</v>
      </c>
      <c r="B19" s="152">
        <v>12</v>
      </c>
      <c r="C19" s="152">
        <v>210</v>
      </c>
      <c r="D19" s="153">
        <v>1.3125</v>
      </c>
      <c r="E19" s="153">
        <v>3.0779955496676057</v>
      </c>
      <c r="F19" s="155">
        <v>1070.8560000000002</v>
      </c>
      <c r="G19" s="155">
        <v>6423.6486999999997</v>
      </c>
      <c r="H19" s="155">
        <v>40.147804375</v>
      </c>
      <c r="I19" s="155">
        <v>129.26213878993818</v>
      </c>
      <c r="J19" s="155">
        <v>1600</v>
      </c>
      <c r="K19" s="155">
        <v>207350</v>
      </c>
      <c r="L19" s="155">
        <v>1295.9375</v>
      </c>
      <c r="M19" s="155">
        <v>271.90059429155468</v>
      </c>
      <c r="N19" s="156">
        <v>21</v>
      </c>
      <c r="O19" s="156">
        <v>630</v>
      </c>
      <c r="P19" s="156">
        <v>3.9375</v>
      </c>
      <c r="Q19" s="156">
        <v>5.701911298225375</v>
      </c>
      <c r="R19" s="158">
        <v>0.48148148148148145</v>
      </c>
      <c r="S19" s="158">
        <v>33</v>
      </c>
      <c r="T19" s="158">
        <v>669</v>
      </c>
      <c r="U19" s="158">
        <v>4.1812500000000004</v>
      </c>
      <c r="V19" s="158">
        <v>7.1540742449241321</v>
      </c>
      <c r="W19" s="158">
        <v>0.44938271604938268</v>
      </c>
      <c r="X19" s="158">
        <v>0.93086419753086413</v>
      </c>
      <c r="Y19" s="159">
        <v>27</v>
      </c>
      <c r="Z19" s="159">
        <v>71</v>
      </c>
      <c r="AA19" s="159">
        <v>62</v>
      </c>
      <c r="AB19" s="159">
        <v>79</v>
      </c>
      <c r="AC19" s="159">
        <v>81</v>
      </c>
      <c r="AD19" s="157">
        <v>20.25</v>
      </c>
    </row>
    <row r="20" spans="1:30" s="154" customFormat="1" ht="11.35">
      <c r="A20" s="152">
        <v>7</v>
      </c>
      <c r="B20" s="152">
        <v>21</v>
      </c>
      <c r="C20" s="152">
        <v>177</v>
      </c>
      <c r="D20" s="153">
        <v>1.10625</v>
      </c>
      <c r="E20" s="153">
        <v>3.1674382542268478</v>
      </c>
      <c r="F20" s="155">
        <v>1606.2840000000003</v>
      </c>
      <c r="G20" s="155">
        <v>8006.1359000000011</v>
      </c>
      <c r="H20" s="155">
        <v>50.03834937500001</v>
      </c>
      <c r="I20" s="155">
        <v>184.1888085071881</v>
      </c>
      <c r="J20" s="155">
        <v>1600</v>
      </c>
      <c r="K20" s="155">
        <v>205700</v>
      </c>
      <c r="L20" s="155">
        <v>1285.625</v>
      </c>
      <c r="M20" s="155">
        <v>264.59815860015198</v>
      </c>
      <c r="N20" s="156">
        <v>21</v>
      </c>
      <c r="O20" s="156">
        <v>513</v>
      </c>
      <c r="P20" s="156">
        <v>3.2062499999999998</v>
      </c>
      <c r="Q20" s="156">
        <v>4.9805873147651969</v>
      </c>
      <c r="R20" s="158">
        <v>0.57462686567164178</v>
      </c>
      <c r="S20" s="158">
        <v>45</v>
      </c>
      <c r="T20" s="158">
        <v>714</v>
      </c>
      <c r="U20" s="158">
        <v>4.4625000000000004</v>
      </c>
      <c r="V20" s="158">
        <v>7.9050079660552033</v>
      </c>
      <c r="W20" s="158">
        <v>0.40796019900497515</v>
      </c>
      <c r="X20" s="158">
        <v>0.98258706467661694</v>
      </c>
      <c r="Y20" s="159">
        <v>26</v>
      </c>
      <c r="Z20" s="159">
        <v>77</v>
      </c>
      <c r="AA20" s="159">
        <v>57</v>
      </c>
      <c r="AB20" s="159">
        <v>74</v>
      </c>
      <c r="AC20" s="159">
        <v>86</v>
      </c>
      <c r="AD20" s="157">
        <v>20.100000000000001</v>
      </c>
    </row>
    <row r="21" spans="1:30" s="154" customFormat="1" ht="11.35">
      <c r="A21" s="152">
        <v>8</v>
      </c>
      <c r="B21" s="152">
        <v>12</v>
      </c>
      <c r="C21" s="152">
        <v>96</v>
      </c>
      <c r="D21" s="153">
        <v>0.6</v>
      </c>
      <c r="E21" s="153">
        <v>1.8367321268111954</v>
      </c>
      <c r="F21" s="155">
        <v>535.42800000000011</v>
      </c>
      <c r="G21" s="155">
        <v>3524.9010000000007</v>
      </c>
      <c r="H21" s="155">
        <v>22.030631250000006</v>
      </c>
      <c r="I21" s="155">
        <v>78.712041217949164</v>
      </c>
      <c r="J21" s="155">
        <v>1600</v>
      </c>
      <c r="K21" s="155">
        <v>201900</v>
      </c>
      <c r="L21" s="155">
        <v>1261.875</v>
      </c>
      <c r="M21" s="155">
        <v>265.67154142762132</v>
      </c>
      <c r="N21" s="156">
        <v>27</v>
      </c>
      <c r="O21" s="156">
        <v>594</v>
      </c>
      <c r="P21" s="156">
        <v>3.7124999999999999</v>
      </c>
      <c r="Q21" s="156">
        <v>5.714802031929973</v>
      </c>
      <c r="R21" s="158">
        <v>0.54482758620689653</v>
      </c>
      <c r="S21" s="158">
        <v>39</v>
      </c>
      <c r="T21" s="158">
        <v>822</v>
      </c>
      <c r="U21" s="158">
        <v>5.1375000000000002</v>
      </c>
      <c r="V21" s="158">
        <v>8.5476742947457129</v>
      </c>
      <c r="W21" s="158">
        <v>0.37011494252873567</v>
      </c>
      <c r="X21" s="158">
        <v>0.9149425287356322</v>
      </c>
      <c r="Y21" s="159">
        <v>30</v>
      </c>
      <c r="Z21" s="159">
        <v>79</v>
      </c>
      <c r="AA21" s="159">
        <v>51</v>
      </c>
      <c r="AB21" s="159">
        <v>75</v>
      </c>
      <c r="AC21" s="159">
        <v>85</v>
      </c>
      <c r="AD21" s="157">
        <v>21.75</v>
      </c>
    </row>
    <row r="22" spans="1:30" s="154" customFormat="1" ht="11.35">
      <c r="A22" s="152">
        <v>9</v>
      </c>
      <c r="B22" s="152">
        <v>15</v>
      </c>
      <c r="C22" s="152">
        <v>111</v>
      </c>
      <c r="D22" s="153">
        <v>0.69374999999999998</v>
      </c>
      <c r="E22" s="153">
        <v>2.0801453595797414</v>
      </c>
      <c r="F22" s="155">
        <v>1338.5700000000002</v>
      </c>
      <c r="G22" s="155">
        <v>5367.6657000000005</v>
      </c>
      <c r="H22" s="155">
        <v>33.547910625</v>
      </c>
      <c r="I22" s="155">
        <v>142.86961155139718</v>
      </c>
      <c r="J22" s="155">
        <v>1600</v>
      </c>
      <c r="K22" s="155">
        <v>202550</v>
      </c>
      <c r="L22" s="155">
        <v>1265.9375</v>
      </c>
      <c r="M22" s="155">
        <v>282.75219026672266</v>
      </c>
      <c r="N22" s="156">
        <v>30</v>
      </c>
      <c r="O22" s="156">
        <v>651</v>
      </c>
      <c r="P22" s="156">
        <v>4.0687499999999996</v>
      </c>
      <c r="Q22" s="156">
        <v>6.3514687797687674</v>
      </c>
      <c r="R22" s="158">
        <v>0.48333333333333334</v>
      </c>
      <c r="S22" s="158">
        <v>39</v>
      </c>
      <c r="T22" s="158">
        <v>765</v>
      </c>
      <c r="U22" s="158">
        <v>4.78125</v>
      </c>
      <c r="V22" s="158">
        <v>8.1539216748289451</v>
      </c>
      <c r="W22" s="158">
        <v>0.39285714285714285</v>
      </c>
      <c r="X22" s="158">
        <v>0.87619047619047619</v>
      </c>
      <c r="Y22" s="159">
        <v>35</v>
      </c>
      <c r="Z22" s="159">
        <v>68</v>
      </c>
      <c r="AA22" s="159">
        <v>57</v>
      </c>
      <c r="AB22" s="159">
        <v>87</v>
      </c>
      <c r="AC22" s="159">
        <v>73</v>
      </c>
      <c r="AD22" s="157">
        <v>21</v>
      </c>
    </row>
    <row r="23" spans="1:30" s="154" customFormat="1" ht="11.35">
      <c r="A23" s="152">
        <v>10</v>
      </c>
      <c r="B23" s="152">
        <v>12</v>
      </c>
      <c r="C23" s="152">
        <v>75</v>
      </c>
      <c r="D23" s="153">
        <v>0.46875</v>
      </c>
      <c r="E23" s="153">
        <v>1.6326922435854685</v>
      </c>
      <c r="F23" s="155">
        <v>267.71400000000006</v>
      </c>
      <c r="G23" s="155">
        <v>1317.7478000000001</v>
      </c>
      <c r="H23" s="155">
        <v>8.2359237500000013</v>
      </c>
      <c r="I23" s="155">
        <v>32.443432664416108</v>
      </c>
      <c r="J23" s="155">
        <v>1600</v>
      </c>
      <c r="K23" s="155">
        <v>204400</v>
      </c>
      <c r="L23" s="155">
        <v>1277.5</v>
      </c>
      <c r="M23" s="155">
        <v>279.2510198288839</v>
      </c>
      <c r="N23" s="156">
        <v>27</v>
      </c>
      <c r="O23" s="156">
        <v>642</v>
      </c>
      <c r="P23" s="156">
        <v>4.0125000000000002</v>
      </c>
      <c r="Q23" s="156">
        <v>5.8071605116052352</v>
      </c>
      <c r="R23" s="158">
        <v>0.50917431192660556</v>
      </c>
      <c r="S23" s="158">
        <v>57</v>
      </c>
      <c r="T23" s="158">
        <v>828</v>
      </c>
      <c r="U23" s="158">
        <v>5.1749999999999998</v>
      </c>
      <c r="V23" s="158">
        <v>9.2509051061514445</v>
      </c>
      <c r="W23" s="158">
        <v>0.36697247706422015</v>
      </c>
      <c r="X23" s="158">
        <v>0.87614678899082565</v>
      </c>
      <c r="Y23" s="159">
        <v>32</v>
      </c>
      <c r="Z23" s="159">
        <v>69</v>
      </c>
      <c r="AA23" s="159">
        <v>59</v>
      </c>
      <c r="AB23" s="159">
        <v>74</v>
      </c>
      <c r="AC23" s="159">
        <v>86</v>
      </c>
      <c r="AD23" s="157">
        <v>21.8</v>
      </c>
    </row>
    <row r="24" spans="1:30" s="154" customFormat="1" ht="11.35">
      <c r="A24" s="152">
        <v>11</v>
      </c>
      <c r="B24" s="152">
        <v>9</v>
      </c>
      <c r="C24" s="152">
        <v>78</v>
      </c>
      <c r="D24" s="153">
        <v>0.48749999999999999</v>
      </c>
      <c r="E24" s="153">
        <v>1.5377329552004257</v>
      </c>
      <c r="F24" s="155">
        <v>535.42800000000011</v>
      </c>
      <c r="G24" s="155">
        <v>3194.7204000000011</v>
      </c>
      <c r="H24" s="155">
        <v>19.967002500000007</v>
      </c>
      <c r="I24" s="155">
        <v>81.617962476923694</v>
      </c>
      <c r="J24" s="155">
        <v>1600</v>
      </c>
      <c r="K24" s="155">
        <v>201400</v>
      </c>
      <c r="L24" s="155">
        <v>1258.75</v>
      </c>
      <c r="M24" s="155">
        <v>282.14976619880042</v>
      </c>
      <c r="N24" s="156">
        <v>27</v>
      </c>
      <c r="O24" s="156">
        <v>618</v>
      </c>
      <c r="P24" s="156">
        <v>3.8624999999999998</v>
      </c>
      <c r="Q24" s="156">
        <v>5.4189134188976888</v>
      </c>
      <c r="R24" s="158">
        <v>0.52752293577981646</v>
      </c>
      <c r="S24" s="158">
        <v>39</v>
      </c>
      <c r="T24" s="158">
        <v>816</v>
      </c>
      <c r="U24" s="158">
        <v>5.0999999999999996</v>
      </c>
      <c r="V24" s="158">
        <v>8.550405485254144</v>
      </c>
      <c r="W24" s="158">
        <v>0.37614678899082571</v>
      </c>
      <c r="X24" s="158">
        <v>0.90366972477064222</v>
      </c>
      <c r="Y24" s="159">
        <v>36</v>
      </c>
      <c r="Z24" s="159">
        <v>69</v>
      </c>
      <c r="AA24" s="159">
        <v>55</v>
      </c>
      <c r="AB24" s="159">
        <v>91</v>
      </c>
      <c r="AC24" s="159">
        <v>69</v>
      </c>
      <c r="AD24" s="157">
        <v>21.8</v>
      </c>
    </row>
    <row r="25" spans="1:30" s="154" customFormat="1" ht="11.35">
      <c r="A25" s="152">
        <v>12</v>
      </c>
      <c r="B25" s="152">
        <v>39</v>
      </c>
      <c r="C25" s="152">
        <v>339</v>
      </c>
      <c r="D25" s="153">
        <v>2.1187499999999999</v>
      </c>
      <c r="E25" s="153">
        <v>6.1176843103215708</v>
      </c>
      <c r="F25" s="155">
        <v>3480.2820000000006</v>
      </c>
      <c r="G25" s="155">
        <v>12706.003900000005</v>
      </c>
      <c r="H25" s="155">
        <v>79.412524375000032</v>
      </c>
      <c r="I25" s="155">
        <v>352.78416131356278</v>
      </c>
      <c r="J25" s="155">
        <v>1600</v>
      </c>
      <c r="K25" s="155">
        <v>203100</v>
      </c>
      <c r="L25" s="155">
        <v>1269.375</v>
      </c>
      <c r="M25" s="155">
        <v>269.46181512659774</v>
      </c>
      <c r="N25" s="156">
        <v>15</v>
      </c>
      <c r="O25" s="156">
        <v>393</v>
      </c>
      <c r="P25" s="156">
        <v>2.4562499999999998</v>
      </c>
      <c r="Q25" s="156">
        <v>3.9934645902977861</v>
      </c>
      <c r="R25" s="158">
        <v>0.67002518891687657</v>
      </c>
      <c r="S25" s="158">
        <v>36</v>
      </c>
      <c r="T25" s="158">
        <v>657</v>
      </c>
      <c r="U25" s="158">
        <v>4.1062500000000002</v>
      </c>
      <c r="V25" s="158">
        <v>7.8592947616782638</v>
      </c>
      <c r="W25" s="158">
        <v>0.44836272040302272</v>
      </c>
      <c r="X25" s="158">
        <v>1.1183879093198992</v>
      </c>
      <c r="Y25" s="159">
        <v>30</v>
      </c>
      <c r="Z25" s="159">
        <v>76</v>
      </c>
      <c r="AA25" s="159">
        <v>54</v>
      </c>
      <c r="AB25" s="159">
        <v>79</v>
      </c>
      <c r="AC25" s="159">
        <v>81</v>
      </c>
      <c r="AD25" s="157">
        <v>19.850000000000001</v>
      </c>
    </row>
    <row r="26" spans="1:30" s="154" customFormat="1" ht="11.35">
      <c r="A26" s="152">
        <v>13</v>
      </c>
      <c r="B26" s="152">
        <v>24</v>
      </c>
      <c r="C26" s="152">
        <v>258</v>
      </c>
      <c r="D26" s="153">
        <v>1.6125</v>
      </c>
      <c r="E26" s="153">
        <v>3.9936860544973727</v>
      </c>
      <c r="F26" s="155">
        <v>1606.2840000000003</v>
      </c>
      <c r="G26" s="155">
        <v>11880.552400000002</v>
      </c>
      <c r="H26" s="155">
        <v>74.253452500000009</v>
      </c>
      <c r="I26" s="155">
        <v>241.67028564216903</v>
      </c>
      <c r="J26" s="155">
        <v>1600</v>
      </c>
      <c r="K26" s="155">
        <v>201300</v>
      </c>
      <c r="L26" s="155">
        <v>1258.125</v>
      </c>
      <c r="M26" s="155">
        <v>298.89142661786133</v>
      </c>
      <c r="N26" s="156">
        <v>21</v>
      </c>
      <c r="O26" s="156">
        <v>531</v>
      </c>
      <c r="P26" s="156">
        <v>3.3187500000000001</v>
      </c>
      <c r="Q26" s="156">
        <v>5.1972076138184127</v>
      </c>
      <c r="R26" s="158">
        <v>0.54498714652956304</v>
      </c>
      <c r="S26" s="158">
        <v>42</v>
      </c>
      <c r="T26" s="158">
        <v>687</v>
      </c>
      <c r="U26" s="158">
        <v>4.2937500000000002</v>
      </c>
      <c r="V26" s="158">
        <v>7.9095491010001373</v>
      </c>
      <c r="W26" s="158">
        <v>0.41131105398457585</v>
      </c>
      <c r="X26" s="158">
        <v>0.95629820051413894</v>
      </c>
      <c r="Y26" s="159">
        <v>42</v>
      </c>
      <c r="Z26" s="159">
        <v>58</v>
      </c>
      <c r="AA26" s="159">
        <v>60</v>
      </c>
      <c r="AB26" s="159">
        <v>92</v>
      </c>
      <c r="AC26" s="159">
        <v>68</v>
      </c>
      <c r="AD26" s="157">
        <v>19.45</v>
      </c>
    </row>
    <row r="27" spans="1:30" s="154" customFormat="1" ht="11.35">
      <c r="A27" s="152">
        <v>14</v>
      </c>
      <c r="B27" s="152">
        <v>9</v>
      </c>
      <c r="C27" s="152">
        <v>30</v>
      </c>
      <c r="D27" s="153">
        <v>0.1875</v>
      </c>
      <c r="E27" s="153">
        <v>0.99171092866708688</v>
      </c>
      <c r="F27" s="155">
        <v>535.42800000000011</v>
      </c>
      <c r="G27" s="155">
        <v>1122.9115000000002</v>
      </c>
      <c r="H27" s="155">
        <v>7.018196875000001</v>
      </c>
      <c r="I27" s="155">
        <v>49.758691913647475</v>
      </c>
      <c r="J27" s="155">
        <v>1600</v>
      </c>
      <c r="K27" s="155">
        <v>200550</v>
      </c>
      <c r="L27" s="155">
        <v>1253.4375</v>
      </c>
      <c r="M27" s="155">
        <v>299.37680948364016</v>
      </c>
      <c r="N27" s="156">
        <v>21</v>
      </c>
      <c r="O27" s="156">
        <v>768</v>
      </c>
      <c r="P27" s="156">
        <v>4.8</v>
      </c>
      <c r="Q27" s="156">
        <v>5.916398700637548</v>
      </c>
      <c r="R27" s="158">
        <v>0.38609112709832133</v>
      </c>
      <c r="S27" s="158">
        <v>33</v>
      </c>
      <c r="T27" s="158">
        <v>759</v>
      </c>
      <c r="U27" s="158">
        <v>4.7437500000000004</v>
      </c>
      <c r="V27" s="158">
        <v>7.8365751688705503</v>
      </c>
      <c r="W27" s="158">
        <v>0.39328537170263789</v>
      </c>
      <c r="X27" s="158">
        <v>0.77937649880095927</v>
      </c>
      <c r="Y27" s="159">
        <v>43</v>
      </c>
      <c r="Z27" s="159">
        <v>58</v>
      </c>
      <c r="AA27" s="159">
        <v>59</v>
      </c>
      <c r="AB27" s="159">
        <v>83</v>
      </c>
      <c r="AC27" s="159">
        <v>77</v>
      </c>
      <c r="AD27" s="157">
        <v>20.85</v>
      </c>
    </row>
    <row r="28" spans="1:30" s="154" customFormat="1" ht="11.35">
      <c r="A28" s="152">
        <v>15</v>
      </c>
      <c r="B28" s="152">
        <v>9</v>
      </c>
      <c r="C28" s="152">
        <v>75</v>
      </c>
      <c r="D28" s="153">
        <v>0.46875</v>
      </c>
      <c r="E28" s="153">
        <v>1.5251430492759417</v>
      </c>
      <c r="F28" s="155">
        <v>803.14200000000017</v>
      </c>
      <c r="G28" s="155">
        <v>3022.193600000001</v>
      </c>
      <c r="H28" s="155">
        <v>18.888710000000007</v>
      </c>
      <c r="I28" s="155">
        <v>92.169561151099757</v>
      </c>
      <c r="J28" s="155">
        <v>1600</v>
      </c>
      <c r="K28" s="155">
        <v>200700</v>
      </c>
      <c r="L28" s="155">
        <v>1254.375</v>
      </c>
      <c r="M28" s="155">
        <v>261.61012688840248</v>
      </c>
      <c r="N28" s="156">
        <v>21</v>
      </c>
      <c r="O28" s="156">
        <v>528</v>
      </c>
      <c r="P28" s="156">
        <v>3.3</v>
      </c>
      <c r="Q28" s="156">
        <v>5.2146383220879935</v>
      </c>
      <c r="R28" s="158">
        <v>0.56756756756756754</v>
      </c>
      <c r="S28" s="158">
        <v>33</v>
      </c>
      <c r="T28" s="158">
        <v>711</v>
      </c>
      <c r="U28" s="158">
        <v>4.4437499999999996</v>
      </c>
      <c r="V28" s="158">
        <v>7.5007310964420046</v>
      </c>
      <c r="W28" s="158">
        <v>0.41769041769041776</v>
      </c>
      <c r="X28" s="158">
        <v>0.98525798525798525</v>
      </c>
      <c r="Y28" s="159">
        <v>30</v>
      </c>
      <c r="Z28" s="159">
        <v>82</v>
      </c>
      <c r="AA28" s="159">
        <v>48</v>
      </c>
      <c r="AB28" s="159">
        <v>87</v>
      </c>
      <c r="AC28" s="159">
        <v>73</v>
      </c>
      <c r="AD28" s="157">
        <v>20.350000000000001</v>
      </c>
    </row>
    <row r="29" spans="1:30" s="154" customFormat="1" ht="11.35">
      <c r="A29" s="152">
        <v>16</v>
      </c>
      <c r="B29" s="152">
        <v>6</v>
      </c>
      <c r="C29" s="152">
        <v>48</v>
      </c>
      <c r="D29" s="153">
        <v>0.3</v>
      </c>
      <c r="E29" s="153">
        <v>1.0205436952733891</v>
      </c>
      <c r="F29" s="155">
        <v>267.71400000000006</v>
      </c>
      <c r="G29" s="155">
        <v>1557.2031000000004</v>
      </c>
      <c r="H29" s="155">
        <v>9.7325193750000025</v>
      </c>
      <c r="I29" s="155">
        <v>40.740215368546281</v>
      </c>
      <c r="J29" s="155">
        <v>1600</v>
      </c>
      <c r="K29" s="155">
        <v>193100</v>
      </c>
      <c r="L29" s="155">
        <v>1206.875</v>
      </c>
      <c r="M29" s="155">
        <v>280.46947949967318</v>
      </c>
      <c r="N29" s="156">
        <v>18</v>
      </c>
      <c r="O29" s="156">
        <v>594</v>
      </c>
      <c r="P29" s="156">
        <v>3.7124999999999999</v>
      </c>
      <c r="Q29" s="156">
        <v>5.1302377744741525</v>
      </c>
      <c r="R29" s="158">
        <v>0.53080568720379151</v>
      </c>
      <c r="S29" s="158">
        <v>39</v>
      </c>
      <c r="T29" s="158">
        <v>765</v>
      </c>
      <c r="U29" s="158">
        <v>4.78125</v>
      </c>
      <c r="V29" s="158">
        <v>7.3507556407872814</v>
      </c>
      <c r="W29" s="158">
        <v>0.39573459715639814</v>
      </c>
      <c r="X29" s="158">
        <v>0.92654028436018965</v>
      </c>
      <c r="Y29" s="159">
        <v>46</v>
      </c>
      <c r="Z29" s="159">
        <v>71</v>
      </c>
      <c r="AA29" s="159">
        <v>43</v>
      </c>
      <c r="AB29" s="159">
        <v>82</v>
      </c>
      <c r="AC29" s="159">
        <v>78</v>
      </c>
      <c r="AD29" s="157">
        <v>21.1</v>
      </c>
    </row>
    <row r="30" spans="1:30" s="154" customFormat="1" ht="11.35">
      <c r="A30" s="152">
        <v>17</v>
      </c>
      <c r="B30" s="152">
        <v>15</v>
      </c>
      <c r="C30" s="152">
        <v>153</v>
      </c>
      <c r="D30" s="153">
        <v>0.95625000000000004</v>
      </c>
      <c r="E30" s="153">
        <v>2.6142975895625296</v>
      </c>
      <c r="F30" s="155">
        <v>1070.8560000000002</v>
      </c>
      <c r="G30" s="155">
        <v>5752.876400000001</v>
      </c>
      <c r="H30" s="155">
        <v>35.955477500000008</v>
      </c>
      <c r="I30" s="155">
        <v>124.78495554200485</v>
      </c>
      <c r="J30" s="155">
        <v>1600</v>
      </c>
      <c r="K30" s="155">
        <v>203950</v>
      </c>
      <c r="L30" s="155">
        <v>1274.6875</v>
      </c>
      <c r="M30" s="155">
        <v>275.00696817929867</v>
      </c>
      <c r="N30" s="156">
        <v>18</v>
      </c>
      <c r="O30" s="156">
        <v>462</v>
      </c>
      <c r="P30" s="156">
        <v>2.8875000000000002</v>
      </c>
      <c r="Q30" s="156">
        <v>4.3983809199501049</v>
      </c>
      <c r="R30" s="158">
        <v>0.6091370558375635</v>
      </c>
      <c r="S30" s="158">
        <v>33</v>
      </c>
      <c r="T30" s="158">
        <v>696</v>
      </c>
      <c r="U30" s="158">
        <v>4.3499999999999996</v>
      </c>
      <c r="V30" s="158">
        <v>7.6636855018781995</v>
      </c>
      <c r="W30" s="158">
        <v>0.41116751269035534</v>
      </c>
      <c r="X30" s="158">
        <v>1.0203045685279188</v>
      </c>
      <c r="Y30" s="159">
        <v>31</v>
      </c>
      <c r="Z30" s="159">
        <v>72</v>
      </c>
      <c r="AA30" s="159">
        <v>57</v>
      </c>
      <c r="AB30" s="159">
        <v>81</v>
      </c>
      <c r="AC30" s="159">
        <v>79</v>
      </c>
      <c r="AD30" s="157">
        <v>19.7</v>
      </c>
    </row>
    <row r="31" spans="1:30" s="154" customFormat="1" ht="11.35">
      <c r="A31" s="152">
        <v>18</v>
      </c>
      <c r="B31" s="152">
        <v>15</v>
      </c>
      <c r="C31" s="152">
        <v>126</v>
      </c>
      <c r="D31" s="153">
        <v>0.78749999999999998</v>
      </c>
      <c r="E31" s="153">
        <v>2.6597098721051484</v>
      </c>
      <c r="F31" s="155">
        <v>1338.5700000000002</v>
      </c>
      <c r="G31" s="155">
        <v>6969.4877999999999</v>
      </c>
      <c r="H31" s="155">
        <v>43.559298749999996</v>
      </c>
      <c r="I31" s="155">
        <v>188.40522025756047</v>
      </c>
      <c r="J31" s="155">
        <v>1600</v>
      </c>
      <c r="K31" s="155">
        <v>203750</v>
      </c>
      <c r="L31" s="155">
        <v>1273.4375</v>
      </c>
      <c r="M31" s="155">
        <v>286.20933288889165</v>
      </c>
      <c r="N31" s="156">
        <v>21</v>
      </c>
      <c r="O31" s="156">
        <v>606</v>
      </c>
      <c r="P31" s="156">
        <v>3.7875000000000001</v>
      </c>
      <c r="Q31" s="156">
        <v>5.4925764652315117</v>
      </c>
      <c r="R31" s="158">
        <v>0.5178997613365155</v>
      </c>
      <c r="S31" s="158">
        <v>36</v>
      </c>
      <c r="T31" s="158">
        <v>759</v>
      </c>
      <c r="U31" s="158">
        <v>4.7437500000000004</v>
      </c>
      <c r="V31" s="158">
        <v>8.2722897858988702</v>
      </c>
      <c r="W31" s="158">
        <v>0.39618138424820998</v>
      </c>
      <c r="X31" s="158">
        <v>0.91408114558472553</v>
      </c>
      <c r="Y31" s="159">
        <v>35</v>
      </c>
      <c r="Z31" s="159">
        <v>65</v>
      </c>
      <c r="AA31" s="159">
        <v>60</v>
      </c>
      <c r="AB31" s="159">
        <v>85</v>
      </c>
      <c r="AC31" s="159">
        <v>75</v>
      </c>
      <c r="AD31" s="157">
        <v>20.95</v>
      </c>
    </row>
    <row r="32" spans="1:30" s="154" customFormat="1" ht="11.35">
      <c r="A32" s="152">
        <v>19</v>
      </c>
      <c r="B32" s="152">
        <v>15</v>
      </c>
      <c r="C32" s="152">
        <v>171</v>
      </c>
      <c r="D32" s="153">
        <v>1.0687500000000001</v>
      </c>
      <c r="E32" s="153">
        <v>2.8220200512773328</v>
      </c>
      <c r="F32" s="155">
        <v>1338.5700000000002</v>
      </c>
      <c r="G32" s="155">
        <v>8714.0906999999988</v>
      </c>
      <c r="H32" s="155">
        <v>54.463066874999996</v>
      </c>
      <c r="I32" s="155">
        <v>194.47024498271864</v>
      </c>
      <c r="J32" s="155">
        <v>1600</v>
      </c>
      <c r="K32" s="155">
        <v>200750</v>
      </c>
      <c r="L32" s="155">
        <v>1254.6875</v>
      </c>
      <c r="M32" s="155">
        <v>288.77298841214008</v>
      </c>
      <c r="N32" s="156">
        <v>21</v>
      </c>
      <c r="O32" s="156">
        <v>426</v>
      </c>
      <c r="P32" s="156">
        <v>2.6625000000000001</v>
      </c>
      <c r="Q32" s="156">
        <v>4.6254525530757222</v>
      </c>
      <c r="R32" s="158">
        <v>0.63212435233160624</v>
      </c>
      <c r="S32" s="158">
        <v>36</v>
      </c>
      <c r="T32" s="158">
        <v>678</v>
      </c>
      <c r="U32" s="158">
        <v>4.2374999999999998</v>
      </c>
      <c r="V32" s="158">
        <v>7.9007105006508338</v>
      </c>
      <c r="W32" s="158">
        <v>0.41450777202072536</v>
      </c>
      <c r="X32" s="158">
        <v>1.0466321243523315</v>
      </c>
      <c r="Y32" s="159">
        <v>39</v>
      </c>
      <c r="Z32" s="159">
        <v>65</v>
      </c>
      <c r="AA32" s="159">
        <v>56</v>
      </c>
      <c r="AB32" s="159">
        <v>74</v>
      </c>
      <c r="AC32" s="159">
        <v>86</v>
      </c>
      <c r="AD32" s="157">
        <v>19.3</v>
      </c>
    </row>
    <row r="33" spans="1:30" s="154" customFormat="1" ht="11.35">
      <c r="A33" s="152">
        <v>20</v>
      </c>
      <c r="B33" s="152">
        <v>12</v>
      </c>
      <c r="C33" s="152">
        <v>144</v>
      </c>
      <c r="D33" s="153">
        <v>0.9</v>
      </c>
      <c r="E33" s="153">
        <v>2.5357816702636846</v>
      </c>
      <c r="F33" s="155">
        <v>803.14200000000017</v>
      </c>
      <c r="G33" s="155">
        <v>7244.6383000000014</v>
      </c>
      <c r="H33" s="155">
        <v>45.278989375000009</v>
      </c>
      <c r="I33" s="155">
        <v>151.3793110405652</v>
      </c>
      <c r="J33" s="155">
        <v>1600</v>
      </c>
      <c r="K33" s="155">
        <v>203350</v>
      </c>
      <c r="L33" s="155">
        <v>1270.9375</v>
      </c>
      <c r="M33" s="155">
        <v>285.08367275538268</v>
      </c>
      <c r="N33" s="156">
        <v>21</v>
      </c>
      <c r="O33" s="156">
        <v>630</v>
      </c>
      <c r="P33" s="156">
        <v>3.9375</v>
      </c>
      <c r="Q33" s="156">
        <v>5.5408006369218166</v>
      </c>
      <c r="R33" s="158">
        <v>0.50236966824644558</v>
      </c>
      <c r="S33" s="158">
        <v>57</v>
      </c>
      <c r="T33" s="158">
        <v>804</v>
      </c>
      <c r="U33" s="158">
        <v>5.0250000000000004</v>
      </c>
      <c r="V33" s="158">
        <v>8.7774367685797152</v>
      </c>
      <c r="W33" s="158">
        <v>0.36492890995260668</v>
      </c>
      <c r="X33" s="158">
        <v>0.86729857819905232</v>
      </c>
      <c r="Y33" s="159">
        <v>35</v>
      </c>
      <c r="Z33" s="159">
        <v>66</v>
      </c>
      <c r="AA33" s="159">
        <v>59</v>
      </c>
      <c r="AB33" s="159">
        <v>82</v>
      </c>
      <c r="AC33" s="159">
        <v>78</v>
      </c>
      <c r="AD33" s="157">
        <v>21.1</v>
      </c>
    </row>
    <row r="34" spans="1:30" s="154" customFormat="1" ht="11.35">
      <c r="A34" s="152">
        <v>21</v>
      </c>
      <c r="B34" s="152">
        <v>9</v>
      </c>
      <c r="C34" s="152">
        <v>96</v>
      </c>
      <c r="D34" s="153">
        <v>0.6</v>
      </c>
      <c r="E34" s="153">
        <v>1.8056515052718689</v>
      </c>
      <c r="F34" s="155">
        <v>803.14200000000017</v>
      </c>
      <c r="G34" s="155">
        <v>5297.7626000000009</v>
      </c>
      <c r="H34" s="155">
        <v>33.111016250000006</v>
      </c>
      <c r="I34" s="155">
        <v>124.1042262496868</v>
      </c>
      <c r="J34" s="155">
        <v>1600</v>
      </c>
      <c r="K34" s="155">
        <v>194850</v>
      </c>
      <c r="L34" s="155">
        <v>1217.8125</v>
      </c>
      <c r="M34" s="155">
        <v>273.01869882053933</v>
      </c>
      <c r="N34" s="156">
        <v>24</v>
      </c>
      <c r="O34" s="156">
        <v>477</v>
      </c>
      <c r="P34" s="156">
        <v>2.9812500000000002</v>
      </c>
      <c r="Q34" s="156">
        <v>5.1303412112057645</v>
      </c>
      <c r="R34" s="158">
        <v>0.61029411764705888</v>
      </c>
      <c r="S34" s="158">
        <v>30</v>
      </c>
      <c r="T34" s="158">
        <v>723</v>
      </c>
      <c r="U34" s="158">
        <v>4.5187499999999998</v>
      </c>
      <c r="V34" s="158">
        <v>7.5685312375876226</v>
      </c>
      <c r="W34" s="158">
        <v>0.40931372549019601</v>
      </c>
      <c r="X34" s="158">
        <v>1.0196078431372548</v>
      </c>
      <c r="Y34" s="159">
        <v>41</v>
      </c>
      <c r="Z34" s="159">
        <v>76</v>
      </c>
      <c r="AA34" s="159">
        <v>43</v>
      </c>
      <c r="AB34" s="159">
        <v>75</v>
      </c>
      <c r="AC34" s="159">
        <v>85</v>
      </c>
      <c r="AD34" s="157">
        <v>20.399999999999999</v>
      </c>
    </row>
    <row r="35" spans="1:30" s="154" customFormat="1" ht="11.35">
      <c r="A35" s="152">
        <v>22</v>
      </c>
      <c r="B35" s="152">
        <v>9</v>
      </c>
      <c r="C35" s="152">
        <v>102</v>
      </c>
      <c r="D35" s="153">
        <v>0.63749999999999996</v>
      </c>
      <c r="E35" s="153">
        <v>1.8850203942643309</v>
      </c>
      <c r="F35" s="155">
        <v>803.14200000000017</v>
      </c>
      <c r="G35" s="155">
        <v>5993.8190000000004</v>
      </c>
      <c r="H35" s="155">
        <v>37.461368750000005</v>
      </c>
      <c r="I35" s="155">
        <v>137.61592794890566</v>
      </c>
      <c r="J35" s="155">
        <v>1600</v>
      </c>
      <c r="K35" s="155">
        <v>194750</v>
      </c>
      <c r="L35" s="155">
        <v>1217.1875</v>
      </c>
      <c r="M35" s="155">
        <v>290.1987431650785</v>
      </c>
      <c r="N35" s="156">
        <v>21</v>
      </c>
      <c r="O35" s="156">
        <v>552</v>
      </c>
      <c r="P35" s="156">
        <v>3.45</v>
      </c>
      <c r="Q35" s="156">
        <v>5.0938364531383176</v>
      </c>
      <c r="R35" s="158">
        <v>0.54342431761786603</v>
      </c>
      <c r="S35" s="158">
        <v>30</v>
      </c>
      <c r="T35" s="158">
        <v>717</v>
      </c>
      <c r="U35" s="158">
        <v>4.4812500000000002</v>
      </c>
      <c r="V35" s="158">
        <v>6.9036239457914901</v>
      </c>
      <c r="W35" s="158">
        <v>0.40694789081885857</v>
      </c>
      <c r="X35" s="158">
        <v>0.95037220843672454</v>
      </c>
      <c r="Y35" s="159">
        <v>47</v>
      </c>
      <c r="Z35" s="159">
        <v>65</v>
      </c>
      <c r="AA35" s="159">
        <v>48</v>
      </c>
      <c r="AB35" s="159">
        <v>68</v>
      </c>
      <c r="AC35" s="159">
        <v>92</v>
      </c>
      <c r="AD35" s="157">
        <v>20.149999999999999</v>
      </c>
    </row>
    <row r="36" spans="1:30" s="154" customFormat="1" ht="11.35">
      <c r="A36" s="152">
        <v>23</v>
      </c>
      <c r="B36" s="152">
        <v>21</v>
      </c>
      <c r="C36" s="152">
        <v>174</v>
      </c>
      <c r="D36" s="153">
        <v>1.0874999999999999</v>
      </c>
      <c r="E36" s="153">
        <v>3.3390909394454642</v>
      </c>
      <c r="F36" s="155">
        <v>1873.9980000000003</v>
      </c>
      <c r="G36" s="155">
        <v>6782.0880000000025</v>
      </c>
      <c r="H36" s="155">
        <v>42.388050000000014</v>
      </c>
      <c r="I36" s="155">
        <v>180.82248224855311</v>
      </c>
      <c r="J36" s="155">
        <v>1600</v>
      </c>
      <c r="K36" s="155">
        <v>205200</v>
      </c>
      <c r="L36" s="155">
        <v>1282.5</v>
      </c>
      <c r="M36" s="155">
        <v>281.40483159548455</v>
      </c>
      <c r="N36" s="156">
        <v>21</v>
      </c>
      <c r="O36" s="156">
        <v>480</v>
      </c>
      <c r="P36" s="156">
        <v>3</v>
      </c>
      <c r="Q36" s="156">
        <v>4.6133522375735119</v>
      </c>
      <c r="R36" s="158">
        <v>0.60880195599022002</v>
      </c>
      <c r="S36" s="158">
        <v>36</v>
      </c>
      <c r="T36" s="158">
        <v>738</v>
      </c>
      <c r="U36" s="158">
        <v>4.6124999999999998</v>
      </c>
      <c r="V36" s="158">
        <v>7.925746200212866</v>
      </c>
      <c r="W36" s="158">
        <v>0.39853300733496327</v>
      </c>
      <c r="X36" s="158">
        <v>1.0073349633251834</v>
      </c>
      <c r="Y36" s="159">
        <v>32</v>
      </c>
      <c r="Z36" s="159">
        <v>67</v>
      </c>
      <c r="AA36" s="159">
        <v>61</v>
      </c>
      <c r="AB36" s="159">
        <v>80</v>
      </c>
      <c r="AC36" s="159">
        <v>80</v>
      </c>
      <c r="AD36" s="157">
        <v>20.45</v>
      </c>
    </row>
    <row r="37" spans="1:30" s="154" customFormat="1" ht="11.35">
      <c r="A37" s="152">
        <v>24</v>
      </c>
      <c r="B37" s="152">
        <v>9</v>
      </c>
      <c r="C37" s="152">
        <v>102</v>
      </c>
      <c r="D37" s="153">
        <v>0.63749999999999996</v>
      </c>
      <c r="E37" s="153">
        <v>1.8850203942643309</v>
      </c>
      <c r="F37" s="155">
        <v>803.14200000000017</v>
      </c>
      <c r="G37" s="155">
        <v>5282.8896000000022</v>
      </c>
      <c r="H37" s="155">
        <v>33.018060000000013</v>
      </c>
      <c r="I37" s="155">
        <v>133.26605542812462</v>
      </c>
      <c r="J37" s="155">
        <v>1600</v>
      </c>
      <c r="K37" s="155">
        <v>198150</v>
      </c>
      <c r="L37" s="155">
        <v>1238.4375</v>
      </c>
      <c r="M37" s="155">
        <v>291.50562715045032</v>
      </c>
      <c r="N37" s="156">
        <v>24</v>
      </c>
      <c r="O37" s="156">
        <v>609</v>
      </c>
      <c r="P37" s="156">
        <v>3.8062499999999999</v>
      </c>
      <c r="Q37" s="156">
        <v>5.525807804004085</v>
      </c>
      <c r="R37" s="158">
        <v>0.5143540669856459</v>
      </c>
      <c r="S37" s="158">
        <v>63</v>
      </c>
      <c r="T37" s="158">
        <v>759</v>
      </c>
      <c r="U37" s="158">
        <v>4.7437500000000004</v>
      </c>
      <c r="V37" s="158">
        <v>8.9367074790460581</v>
      </c>
      <c r="W37" s="158">
        <v>0.39473684210526311</v>
      </c>
      <c r="X37" s="158">
        <v>0.90909090909090895</v>
      </c>
      <c r="Y37" s="159">
        <v>43</v>
      </c>
      <c r="Z37" s="159">
        <v>64</v>
      </c>
      <c r="AA37" s="159">
        <v>53</v>
      </c>
      <c r="AB37" s="159">
        <v>73</v>
      </c>
      <c r="AC37" s="159">
        <v>87</v>
      </c>
      <c r="AD37" s="157">
        <v>20.9</v>
      </c>
    </row>
    <row r="38" spans="1:30" s="154" customFormat="1" ht="11.35">
      <c r="A38" s="152">
        <v>25</v>
      </c>
      <c r="B38" s="152">
        <v>18</v>
      </c>
      <c r="C38" s="152">
        <v>162</v>
      </c>
      <c r="D38" s="153">
        <v>1.0125</v>
      </c>
      <c r="E38" s="153">
        <v>2.8527543790466452</v>
      </c>
      <c r="F38" s="155">
        <v>803.14200000000017</v>
      </c>
      <c r="G38" s="155">
        <v>5028.5613000000021</v>
      </c>
      <c r="H38" s="155">
        <v>31.428508125000015</v>
      </c>
      <c r="I38" s="155">
        <v>101.63863974612531</v>
      </c>
      <c r="J38" s="155">
        <v>1600</v>
      </c>
      <c r="K38" s="155">
        <v>203750</v>
      </c>
      <c r="L38" s="155">
        <v>1273.4375</v>
      </c>
      <c r="M38" s="155">
        <v>262.12255733319307</v>
      </c>
      <c r="N38" s="156">
        <v>21</v>
      </c>
      <c r="O38" s="156">
        <v>492</v>
      </c>
      <c r="P38" s="156">
        <v>3.0750000000000002</v>
      </c>
      <c r="Q38" s="156">
        <v>4.909943703324033</v>
      </c>
      <c r="R38" s="158">
        <v>0.59203980099502496</v>
      </c>
      <c r="S38" s="158">
        <v>33</v>
      </c>
      <c r="T38" s="158">
        <v>687</v>
      </c>
      <c r="U38" s="158">
        <v>4.2937500000000002</v>
      </c>
      <c r="V38" s="158">
        <v>6.9739829852993829</v>
      </c>
      <c r="W38" s="158">
        <v>0.43034825870646776</v>
      </c>
      <c r="X38" s="158">
        <v>1.0223880597014927</v>
      </c>
      <c r="Y38" s="159">
        <v>27</v>
      </c>
      <c r="Z38" s="159">
        <v>80</v>
      </c>
      <c r="AA38" s="159">
        <v>53</v>
      </c>
      <c r="AB38" s="159">
        <v>84</v>
      </c>
      <c r="AC38" s="159">
        <v>76</v>
      </c>
      <c r="AD38" s="157">
        <v>20.100000000000001</v>
      </c>
    </row>
    <row r="39" spans="1:30" s="154" customFormat="1" ht="11.35">
      <c r="A39" s="152">
        <v>26</v>
      </c>
      <c r="B39" s="152">
        <v>9</v>
      </c>
      <c r="C39" s="152">
        <v>87</v>
      </c>
      <c r="D39" s="153">
        <v>0.54374999999999996</v>
      </c>
      <c r="E39" s="153">
        <v>1.7763182720935977</v>
      </c>
      <c r="F39" s="155">
        <v>803.14200000000017</v>
      </c>
      <c r="G39" s="155">
        <v>4027.608400000001</v>
      </c>
      <c r="H39" s="155">
        <v>25.172552500000005</v>
      </c>
      <c r="I39" s="155">
        <v>104.48683037036068</v>
      </c>
      <c r="J39" s="155">
        <v>1600</v>
      </c>
      <c r="K39" s="155">
        <v>202050</v>
      </c>
      <c r="L39" s="155">
        <v>1262.8125</v>
      </c>
      <c r="M39" s="155">
        <v>250.17269978353178</v>
      </c>
      <c r="N39" s="156">
        <v>18</v>
      </c>
      <c r="O39" s="156">
        <v>501</v>
      </c>
      <c r="P39" s="156">
        <v>3.1312500000000001</v>
      </c>
      <c r="Q39" s="156">
        <v>4.3395531680247004</v>
      </c>
      <c r="R39" s="158">
        <v>0.58354114713216965</v>
      </c>
      <c r="S39" s="158">
        <v>33</v>
      </c>
      <c r="T39" s="158">
        <v>687</v>
      </c>
      <c r="U39" s="158">
        <v>4.2937500000000002</v>
      </c>
      <c r="V39" s="158">
        <v>7.0144476913791545</v>
      </c>
      <c r="W39" s="158">
        <v>0.42892768079800503</v>
      </c>
      <c r="X39" s="158">
        <v>1.0124688279301748</v>
      </c>
      <c r="Y39" s="159">
        <v>25</v>
      </c>
      <c r="Z39" s="159">
        <v>88</v>
      </c>
      <c r="AA39" s="159">
        <v>47</v>
      </c>
      <c r="AB39" s="159">
        <v>72</v>
      </c>
      <c r="AC39" s="159">
        <v>88</v>
      </c>
      <c r="AD39" s="157">
        <v>20.05</v>
      </c>
    </row>
    <row r="40" spans="1:30" s="154" customFormat="1" ht="11.35">
      <c r="A40" s="152">
        <v>27</v>
      </c>
      <c r="B40" s="152">
        <v>15</v>
      </c>
      <c r="C40" s="152">
        <v>105</v>
      </c>
      <c r="D40" s="153">
        <v>0.65625</v>
      </c>
      <c r="E40" s="153">
        <v>2.1979031602613417</v>
      </c>
      <c r="F40" s="155">
        <v>1338.5700000000002</v>
      </c>
      <c r="G40" s="155">
        <v>5520.8576000000003</v>
      </c>
      <c r="H40" s="155">
        <v>34.505360000000003</v>
      </c>
      <c r="I40" s="155">
        <v>138.95485374895642</v>
      </c>
      <c r="J40" s="155">
        <v>1600</v>
      </c>
      <c r="K40" s="155">
        <v>199000</v>
      </c>
      <c r="L40" s="155">
        <v>1243.75</v>
      </c>
      <c r="M40" s="155">
        <v>274.07649393609421</v>
      </c>
      <c r="N40" s="156">
        <v>21</v>
      </c>
      <c r="O40" s="156">
        <v>501</v>
      </c>
      <c r="P40" s="156">
        <v>3.1312500000000001</v>
      </c>
      <c r="Q40" s="156">
        <v>4.9374985072842259</v>
      </c>
      <c r="R40" s="158">
        <v>0.5856079404466501</v>
      </c>
      <c r="S40" s="158">
        <v>51</v>
      </c>
      <c r="T40" s="158">
        <v>684</v>
      </c>
      <c r="U40" s="158">
        <v>4.2750000000000004</v>
      </c>
      <c r="V40" s="158">
        <v>7.6025070343635441</v>
      </c>
      <c r="W40" s="158">
        <v>0.43424317617865998</v>
      </c>
      <c r="X40" s="158">
        <v>1.0198511166253101</v>
      </c>
      <c r="Y40" s="159">
        <v>36</v>
      </c>
      <c r="Z40" s="159">
        <v>75</v>
      </c>
      <c r="AA40" s="159">
        <v>49</v>
      </c>
      <c r="AB40" s="159">
        <v>67</v>
      </c>
      <c r="AC40" s="159">
        <v>93</v>
      </c>
      <c r="AD40" s="157">
        <v>20.149999999999999</v>
      </c>
    </row>
    <row r="41" spans="1:30" s="154" customFormat="1" ht="11.35">
      <c r="A41" s="152">
        <v>28</v>
      </c>
      <c r="B41" s="152">
        <v>18</v>
      </c>
      <c r="C41" s="152">
        <v>138</v>
      </c>
      <c r="D41" s="153">
        <v>0.86250000000000004</v>
      </c>
      <c r="E41" s="153">
        <v>2.6998427627171599</v>
      </c>
      <c r="F41" s="155">
        <v>1606.2840000000003</v>
      </c>
      <c r="G41" s="155">
        <v>5348.3308000000015</v>
      </c>
      <c r="H41" s="155">
        <v>33.427067500000007</v>
      </c>
      <c r="I41" s="155">
        <v>152.42188059852793</v>
      </c>
      <c r="J41" s="155">
        <v>1600</v>
      </c>
      <c r="K41" s="155">
        <v>197600</v>
      </c>
      <c r="L41" s="155">
        <v>1235</v>
      </c>
      <c r="M41" s="155">
        <v>280.87912304229076</v>
      </c>
      <c r="N41" s="156">
        <v>30</v>
      </c>
      <c r="O41" s="156">
        <v>537</v>
      </c>
      <c r="P41" s="156">
        <v>3.3562500000000002</v>
      </c>
      <c r="Q41" s="156">
        <v>5.5426838570878862</v>
      </c>
      <c r="R41" s="158">
        <v>0.55693069306930698</v>
      </c>
      <c r="S41" s="158">
        <v>42</v>
      </c>
      <c r="T41" s="158">
        <v>693</v>
      </c>
      <c r="U41" s="158">
        <v>4.3312499999999998</v>
      </c>
      <c r="V41" s="158">
        <v>7.5965250869214156</v>
      </c>
      <c r="W41" s="158">
        <v>0.42821782178217815</v>
      </c>
      <c r="X41" s="158">
        <v>0.98514851485148514</v>
      </c>
      <c r="Y41" s="159">
        <v>40</v>
      </c>
      <c r="Z41" s="159">
        <v>71</v>
      </c>
      <c r="AA41" s="159">
        <v>49</v>
      </c>
      <c r="AB41" s="159">
        <v>75</v>
      </c>
      <c r="AC41" s="159">
        <v>85</v>
      </c>
      <c r="AD41" s="157">
        <v>20.2</v>
      </c>
    </row>
    <row r="42" spans="1:30" s="154" customFormat="1" ht="11.35">
      <c r="A42" s="152">
        <v>29</v>
      </c>
      <c r="B42" s="152">
        <v>21</v>
      </c>
      <c r="C42" s="152">
        <v>189</v>
      </c>
      <c r="D42" s="153">
        <v>1.1812499999999999</v>
      </c>
      <c r="E42" s="153">
        <v>3.3154334643608481</v>
      </c>
      <c r="F42" s="155">
        <v>1338.5700000000002</v>
      </c>
      <c r="G42" s="155">
        <v>11651.508200000002</v>
      </c>
      <c r="H42" s="155">
        <v>72.821926250000018</v>
      </c>
      <c r="I42" s="155">
        <v>243.21576917236052</v>
      </c>
      <c r="J42" s="155">
        <v>1600</v>
      </c>
      <c r="K42" s="155">
        <v>206800</v>
      </c>
      <c r="L42" s="155">
        <v>1292.5</v>
      </c>
      <c r="M42" s="155">
        <v>285.39942219401786</v>
      </c>
      <c r="N42" s="156">
        <v>24</v>
      </c>
      <c r="O42" s="156">
        <v>432</v>
      </c>
      <c r="P42" s="156">
        <v>2.7</v>
      </c>
      <c r="Q42" s="156">
        <v>4.5540775840459107</v>
      </c>
      <c r="R42" s="158">
        <v>0.6354430379746836</v>
      </c>
      <c r="S42" s="158">
        <v>72</v>
      </c>
      <c r="T42" s="158">
        <v>723</v>
      </c>
      <c r="U42" s="158">
        <v>4.5187499999999998</v>
      </c>
      <c r="V42" s="158">
        <v>8.9019621008675962</v>
      </c>
      <c r="W42" s="158">
        <v>0.38987341772151896</v>
      </c>
      <c r="X42" s="158">
        <v>1.0253164556962027</v>
      </c>
      <c r="Y42" s="159">
        <v>32</v>
      </c>
      <c r="Z42" s="159">
        <v>63</v>
      </c>
      <c r="AA42" s="159">
        <v>65</v>
      </c>
      <c r="AB42" s="159">
        <v>83</v>
      </c>
      <c r="AC42" s="159">
        <v>77</v>
      </c>
      <c r="AD42" s="157">
        <v>19.75</v>
      </c>
    </row>
    <row r="43" spans="1:30" s="154" customFormat="1" ht="11.35">
      <c r="A43" s="152">
        <v>30</v>
      </c>
      <c r="B43" s="152">
        <v>12</v>
      </c>
      <c r="C43" s="152">
        <v>120</v>
      </c>
      <c r="D43" s="153">
        <v>0.75</v>
      </c>
      <c r="E43" s="153">
        <v>2.3066761187867559</v>
      </c>
      <c r="F43" s="155">
        <v>1070.8560000000002</v>
      </c>
      <c r="G43" s="155">
        <v>5938.7888999999996</v>
      </c>
      <c r="H43" s="155">
        <v>37.117430624999997</v>
      </c>
      <c r="I43" s="155">
        <v>148.75855967348042</v>
      </c>
      <c r="J43" s="155">
        <v>1600</v>
      </c>
      <c r="K43" s="155">
        <v>200850</v>
      </c>
      <c r="L43" s="155">
        <v>1255.3125</v>
      </c>
      <c r="M43" s="155">
        <v>294.74415272577971</v>
      </c>
      <c r="N43" s="156">
        <v>21</v>
      </c>
      <c r="O43" s="156">
        <v>603</v>
      </c>
      <c r="P43" s="156">
        <v>3.7687499999999998</v>
      </c>
      <c r="Q43" s="156">
        <v>5.3438048242801681</v>
      </c>
      <c r="R43" s="158">
        <v>0.5133171912832929</v>
      </c>
      <c r="S43" s="158">
        <v>36</v>
      </c>
      <c r="T43" s="158">
        <v>762</v>
      </c>
      <c r="U43" s="158">
        <v>4.7625000000000002</v>
      </c>
      <c r="V43" s="158">
        <v>7.9862204440606366</v>
      </c>
      <c r="W43" s="158">
        <v>0.3849878934624697</v>
      </c>
      <c r="X43" s="158">
        <v>0.89830508474576254</v>
      </c>
      <c r="Y43" s="159">
        <v>41</v>
      </c>
      <c r="Z43" s="159">
        <v>61</v>
      </c>
      <c r="AA43" s="159">
        <v>58</v>
      </c>
      <c r="AB43" s="159">
        <v>91</v>
      </c>
      <c r="AC43" s="159">
        <v>69</v>
      </c>
      <c r="AD43" s="157">
        <v>20.65</v>
      </c>
    </row>
    <row r="44" spans="1:30" s="154" customFormat="1" ht="11.35">
      <c r="A44" s="152">
        <v>31</v>
      </c>
      <c r="B44" s="152">
        <v>12</v>
      </c>
      <c r="C44" s="152">
        <v>78</v>
      </c>
      <c r="D44" s="153">
        <v>0.48749999999999999</v>
      </c>
      <c r="E44" s="153">
        <v>1.7119171642805884</v>
      </c>
      <c r="F44" s="155">
        <v>1070.8560000000002</v>
      </c>
      <c r="G44" s="155">
        <v>3984.4767000000011</v>
      </c>
      <c r="H44" s="155">
        <v>24.902979375000008</v>
      </c>
      <c r="I44" s="155">
        <v>124.48431571129787</v>
      </c>
      <c r="J44" s="155">
        <v>1600</v>
      </c>
      <c r="K44" s="155">
        <v>195850</v>
      </c>
      <c r="L44" s="155">
        <v>1224.0625</v>
      </c>
      <c r="M44" s="155">
        <v>264.92979223054692</v>
      </c>
      <c r="N44" s="156">
        <v>24</v>
      </c>
      <c r="O44" s="156">
        <v>543</v>
      </c>
      <c r="P44" s="156">
        <v>3.3937499999999998</v>
      </c>
      <c r="Q44" s="156">
        <v>5.3424806089122843</v>
      </c>
      <c r="R44" s="158">
        <v>0.54636591478696739</v>
      </c>
      <c r="S44" s="158">
        <v>33</v>
      </c>
      <c r="T44" s="158">
        <v>702</v>
      </c>
      <c r="U44" s="158">
        <v>4.3875000000000002</v>
      </c>
      <c r="V44" s="158">
        <v>7.0246533520865739</v>
      </c>
      <c r="W44" s="158">
        <v>0.4135338345864662</v>
      </c>
      <c r="X44" s="158">
        <v>0.95989974937343359</v>
      </c>
      <c r="Y44" s="159">
        <v>37</v>
      </c>
      <c r="Z44" s="159">
        <v>81</v>
      </c>
      <c r="AA44" s="159">
        <v>42</v>
      </c>
      <c r="AB44" s="159">
        <v>70</v>
      </c>
      <c r="AC44" s="159">
        <v>90</v>
      </c>
      <c r="AD44" s="157">
        <v>19.95</v>
      </c>
    </row>
    <row r="45" spans="1:30" s="154" customFormat="1" ht="11.35">
      <c r="A45" s="152">
        <v>32</v>
      </c>
      <c r="B45" s="152">
        <v>24</v>
      </c>
      <c r="C45" s="152">
        <v>306</v>
      </c>
      <c r="D45" s="153">
        <v>1.9125000000000001</v>
      </c>
      <c r="E45" s="153">
        <v>4.7641051744485603</v>
      </c>
      <c r="F45" s="155">
        <v>1873.9980000000003</v>
      </c>
      <c r="G45" s="155">
        <v>13549.303000000002</v>
      </c>
      <c r="H45" s="155">
        <v>84.683143750000013</v>
      </c>
      <c r="I45" s="155">
        <v>264.82334685656599</v>
      </c>
      <c r="J45" s="155">
        <v>1600</v>
      </c>
      <c r="K45" s="155">
        <v>204250</v>
      </c>
      <c r="L45" s="155">
        <v>1276.5625</v>
      </c>
      <c r="M45" s="155">
        <v>269.80786752309223</v>
      </c>
      <c r="N45" s="156">
        <v>18</v>
      </c>
      <c r="O45" s="156">
        <v>477</v>
      </c>
      <c r="P45" s="156">
        <v>2.9812500000000002</v>
      </c>
      <c r="Q45" s="156">
        <v>4.881581189088263</v>
      </c>
      <c r="R45" s="158">
        <v>0.60545905707196035</v>
      </c>
      <c r="S45" s="158">
        <v>54</v>
      </c>
      <c r="T45" s="158">
        <v>702</v>
      </c>
      <c r="U45" s="158">
        <v>4.3875000000000002</v>
      </c>
      <c r="V45" s="158">
        <v>8.4644929859640126</v>
      </c>
      <c r="W45" s="158">
        <v>0.41935483870967744</v>
      </c>
      <c r="X45" s="158">
        <v>1.0248138957816377</v>
      </c>
      <c r="Y45" s="159">
        <v>29</v>
      </c>
      <c r="Z45" s="159">
        <v>75</v>
      </c>
      <c r="AA45" s="159">
        <v>56</v>
      </c>
      <c r="AB45" s="159">
        <v>88</v>
      </c>
      <c r="AC45" s="159">
        <v>72</v>
      </c>
      <c r="AD45" s="157">
        <v>20.149999999999999</v>
      </c>
    </row>
    <row r="46" spans="1:30" s="154" customFormat="1" ht="11.35">
      <c r="A46" s="152">
        <v>33</v>
      </c>
      <c r="B46" s="152">
        <v>18</v>
      </c>
      <c r="C46" s="152">
        <v>96</v>
      </c>
      <c r="D46" s="153">
        <v>0.6</v>
      </c>
      <c r="E46" s="153">
        <v>2.4448636957028991</v>
      </c>
      <c r="F46" s="155">
        <v>1606.2840000000003</v>
      </c>
      <c r="G46" s="155">
        <v>5088.0533000000005</v>
      </c>
      <c r="H46" s="155">
        <v>31.800333125000002</v>
      </c>
      <c r="I46" s="155">
        <v>167.68620162664598</v>
      </c>
      <c r="J46" s="155">
        <v>1600</v>
      </c>
      <c r="K46" s="155">
        <v>194100</v>
      </c>
      <c r="L46" s="155">
        <v>1213.125</v>
      </c>
      <c r="M46" s="155">
        <v>272.85397642847391</v>
      </c>
      <c r="N46" s="156">
        <v>21</v>
      </c>
      <c r="O46" s="156">
        <v>660</v>
      </c>
      <c r="P46" s="156">
        <v>4.125</v>
      </c>
      <c r="Q46" s="156">
        <v>5.6476744253802682</v>
      </c>
      <c r="R46" s="158">
        <v>0.47619047619047616</v>
      </c>
      <c r="S46" s="158">
        <v>36</v>
      </c>
      <c r="T46" s="158">
        <v>765</v>
      </c>
      <c r="U46" s="158">
        <v>4.78125</v>
      </c>
      <c r="V46" s="158">
        <v>7.4956355225419316</v>
      </c>
      <c r="W46" s="158">
        <v>0.39285714285714285</v>
      </c>
      <c r="X46" s="158">
        <v>0.86904761904761907</v>
      </c>
      <c r="Y46" s="159">
        <v>42</v>
      </c>
      <c r="Z46" s="159">
        <v>76</v>
      </c>
      <c r="AA46" s="159">
        <v>42</v>
      </c>
      <c r="AB46" s="159">
        <v>70</v>
      </c>
      <c r="AC46" s="159">
        <v>90</v>
      </c>
      <c r="AD46" s="157">
        <v>21</v>
      </c>
    </row>
    <row r="47" spans="1:30" s="154" customFormat="1" ht="11.35">
      <c r="A47" s="152">
        <v>34</v>
      </c>
      <c r="B47" s="152">
        <v>27</v>
      </c>
      <c r="C47" s="152">
        <v>375</v>
      </c>
      <c r="D47" s="153">
        <v>2.34375</v>
      </c>
      <c r="E47" s="153">
        <v>5.1652526468373621</v>
      </c>
      <c r="F47" s="155">
        <v>2409.4260000000004</v>
      </c>
      <c r="G47" s="155">
        <v>15613.675399999995</v>
      </c>
      <c r="H47" s="155">
        <v>97.585471249999969</v>
      </c>
      <c r="I47" s="155">
        <v>316.27321004774359</v>
      </c>
      <c r="J47" s="155">
        <v>1600</v>
      </c>
      <c r="K47" s="155">
        <v>197000</v>
      </c>
      <c r="L47" s="155">
        <v>1231.25</v>
      </c>
      <c r="M47" s="155">
        <v>290.23683671038003</v>
      </c>
      <c r="N47" s="156">
        <v>18</v>
      </c>
      <c r="O47" s="156">
        <v>453</v>
      </c>
      <c r="P47" s="156">
        <v>2.8312499999999998</v>
      </c>
      <c r="Q47" s="156">
        <v>4.9706330981300981</v>
      </c>
      <c r="R47" s="158">
        <v>0.61868686868686862</v>
      </c>
      <c r="S47" s="158">
        <v>33</v>
      </c>
      <c r="T47" s="158">
        <v>654</v>
      </c>
      <c r="U47" s="158">
        <v>4.0875000000000004</v>
      </c>
      <c r="V47" s="158">
        <v>7.3752838128952511</v>
      </c>
      <c r="W47" s="158">
        <v>0.4494949494949495</v>
      </c>
      <c r="X47" s="158">
        <v>1.0681818181818181</v>
      </c>
      <c r="Y47" s="159">
        <v>44</v>
      </c>
      <c r="Z47" s="159">
        <v>65</v>
      </c>
      <c r="AA47" s="159">
        <v>51</v>
      </c>
      <c r="AB47" s="159">
        <v>91</v>
      </c>
      <c r="AC47" s="159">
        <v>69</v>
      </c>
      <c r="AD47" s="157">
        <v>19.8</v>
      </c>
    </row>
    <row r="48" spans="1:30" s="154" customFormat="1" ht="11.35">
      <c r="A48" s="152">
        <v>35</v>
      </c>
      <c r="B48" s="152">
        <v>27</v>
      </c>
      <c r="C48" s="152">
        <v>264</v>
      </c>
      <c r="D48" s="153">
        <v>1.65</v>
      </c>
      <c r="E48" s="153">
        <v>4.2930395618076105</v>
      </c>
      <c r="F48" s="155">
        <v>2409.4260000000004</v>
      </c>
      <c r="G48" s="155">
        <v>10833.493199999999</v>
      </c>
      <c r="H48" s="155">
        <v>67.709332499999988</v>
      </c>
      <c r="I48" s="155">
        <v>242.34830771830138</v>
      </c>
      <c r="J48" s="155">
        <v>1600</v>
      </c>
      <c r="K48" s="155">
        <v>203500</v>
      </c>
      <c r="L48" s="155">
        <v>1271.875</v>
      </c>
      <c r="M48" s="155">
        <v>270.66697842098722</v>
      </c>
      <c r="N48" s="156">
        <v>21</v>
      </c>
      <c r="O48" s="156">
        <v>486</v>
      </c>
      <c r="P48" s="156">
        <v>3.0375000000000001</v>
      </c>
      <c r="Q48" s="156">
        <v>4.967678551263079</v>
      </c>
      <c r="R48" s="158">
        <v>0.58778625954198471</v>
      </c>
      <c r="S48" s="158">
        <v>42</v>
      </c>
      <c r="T48" s="158">
        <v>711</v>
      </c>
      <c r="U48" s="158">
        <v>4.4437499999999996</v>
      </c>
      <c r="V48" s="158">
        <v>7.7238069238055411</v>
      </c>
      <c r="W48" s="158">
        <v>0.39694656488549618</v>
      </c>
      <c r="X48" s="158">
        <v>0.98473282442748089</v>
      </c>
      <c r="Y48" s="159">
        <v>30</v>
      </c>
      <c r="Z48" s="159">
        <v>75</v>
      </c>
      <c r="AA48" s="159">
        <v>55</v>
      </c>
      <c r="AB48" s="159">
        <v>91</v>
      </c>
      <c r="AC48" s="159">
        <v>69</v>
      </c>
      <c r="AD48" s="157">
        <v>19.649999999999999</v>
      </c>
    </row>
    <row r="49" spans="1:30" s="154" customFormat="1" ht="11.35">
      <c r="A49" s="152">
        <v>36</v>
      </c>
      <c r="B49" s="152">
        <v>6</v>
      </c>
      <c r="C49" s="152">
        <v>48</v>
      </c>
      <c r="D49" s="153">
        <v>0.3</v>
      </c>
      <c r="E49" s="153">
        <v>1.1752157569874981</v>
      </c>
      <c r="F49" s="155">
        <v>535.42800000000011</v>
      </c>
      <c r="G49" s="155">
        <v>2500.1513000000004</v>
      </c>
      <c r="H49" s="155">
        <v>15.625945625000004</v>
      </c>
      <c r="I49" s="155">
        <v>79.100429059020371</v>
      </c>
      <c r="J49" s="155">
        <v>1600</v>
      </c>
      <c r="K49" s="155">
        <v>204950</v>
      </c>
      <c r="L49" s="155">
        <v>1280.9375</v>
      </c>
      <c r="M49" s="155">
        <v>265.63510432132034</v>
      </c>
      <c r="N49" s="156">
        <v>21</v>
      </c>
      <c r="O49" s="156">
        <v>654</v>
      </c>
      <c r="P49" s="156">
        <v>4.0875000000000004</v>
      </c>
      <c r="Q49" s="156">
        <v>5.346353015471176</v>
      </c>
      <c r="R49" s="158">
        <v>0.50454545454545452</v>
      </c>
      <c r="S49" s="158">
        <v>51</v>
      </c>
      <c r="T49" s="158">
        <v>858</v>
      </c>
      <c r="U49" s="158">
        <v>5.3624999999999998</v>
      </c>
      <c r="V49" s="158">
        <v>9.161367822402859</v>
      </c>
      <c r="W49" s="158">
        <v>0.35</v>
      </c>
      <c r="X49" s="158">
        <v>0.8545454545454545</v>
      </c>
      <c r="Y49" s="159">
        <v>27</v>
      </c>
      <c r="Z49" s="159">
        <v>77</v>
      </c>
      <c r="AA49" s="159">
        <v>56</v>
      </c>
      <c r="AB49" s="159">
        <v>88</v>
      </c>
      <c r="AC49" s="159">
        <v>72</v>
      </c>
      <c r="AD49" s="157">
        <v>22</v>
      </c>
    </row>
    <row r="50" spans="1:30" s="154" customFormat="1" ht="11.35">
      <c r="A50" s="152">
        <v>37</v>
      </c>
      <c r="B50" s="152">
        <v>12</v>
      </c>
      <c r="C50" s="152">
        <v>90</v>
      </c>
      <c r="D50" s="153">
        <v>0.5625</v>
      </c>
      <c r="E50" s="153">
        <v>1.9383176911172517</v>
      </c>
      <c r="F50" s="155">
        <v>1070.8560000000002</v>
      </c>
      <c r="G50" s="155">
        <v>4042.481400000001</v>
      </c>
      <c r="H50" s="155">
        <v>25.265508750000006</v>
      </c>
      <c r="I50" s="155">
        <v>108.71484679493049</v>
      </c>
      <c r="J50" s="155">
        <v>1600</v>
      </c>
      <c r="K50" s="155">
        <v>204000</v>
      </c>
      <c r="L50" s="155">
        <v>1275</v>
      </c>
      <c r="M50" s="155">
        <v>278.1339435704275</v>
      </c>
      <c r="N50" s="156">
        <v>24</v>
      </c>
      <c r="O50" s="156">
        <v>528</v>
      </c>
      <c r="P50" s="156">
        <v>3.3</v>
      </c>
      <c r="Q50" s="156">
        <v>5.236302887011818</v>
      </c>
      <c r="R50" s="158">
        <v>0.58095238095238089</v>
      </c>
      <c r="S50" s="158">
        <v>45</v>
      </c>
      <c r="T50" s="158">
        <v>795</v>
      </c>
      <c r="U50" s="158">
        <v>4.96875</v>
      </c>
      <c r="V50" s="158">
        <v>8.2144387950109614</v>
      </c>
      <c r="W50" s="158">
        <v>0.36904761904761907</v>
      </c>
      <c r="X50" s="158">
        <v>0.95</v>
      </c>
      <c r="Y50" s="159">
        <v>32</v>
      </c>
      <c r="Z50" s="159">
        <v>70</v>
      </c>
      <c r="AA50" s="159">
        <v>58</v>
      </c>
      <c r="AB50" s="159">
        <v>78</v>
      </c>
      <c r="AC50" s="159">
        <v>82</v>
      </c>
      <c r="AD50" s="157">
        <v>21</v>
      </c>
    </row>
    <row r="51" spans="1:30" s="154" customFormat="1" ht="11.35">
      <c r="A51" s="152">
        <v>38</v>
      </c>
      <c r="B51" s="152">
        <v>21</v>
      </c>
      <c r="C51" s="152">
        <v>258</v>
      </c>
      <c r="D51" s="153">
        <v>1.6125</v>
      </c>
      <c r="E51" s="153">
        <v>3.8198216890123362</v>
      </c>
      <c r="F51" s="155">
        <v>1873.9980000000003</v>
      </c>
      <c r="G51" s="155">
        <v>14938.441200000003</v>
      </c>
      <c r="H51" s="155">
        <v>93.365257500000013</v>
      </c>
      <c r="I51" s="155">
        <v>308.84061140340486</v>
      </c>
      <c r="J51" s="155">
        <v>1600</v>
      </c>
      <c r="K51" s="155">
        <v>202900</v>
      </c>
      <c r="L51" s="155">
        <v>1268.125</v>
      </c>
      <c r="M51" s="155">
        <v>280.86162912897362</v>
      </c>
      <c r="N51" s="156">
        <v>21</v>
      </c>
      <c r="O51" s="156">
        <v>393</v>
      </c>
      <c r="P51" s="156">
        <v>2.4562499999999998</v>
      </c>
      <c r="Q51" s="156">
        <v>4.3463957091338745</v>
      </c>
      <c r="R51" s="158">
        <v>0.66410256410256407</v>
      </c>
      <c r="S51" s="158">
        <v>36</v>
      </c>
      <c r="T51" s="158">
        <v>639</v>
      </c>
      <c r="U51" s="158">
        <v>3.9937499999999999</v>
      </c>
      <c r="V51" s="158">
        <v>7.7219745861686153</v>
      </c>
      <c r="W51" s="158">
        <v>0.45384615384615384</v>
      </c>
      <c r="X51" s="158">
        <v>1.117948717948718</v>
      </c>
      <c r="Y51" s="159">
        <v>34</v>
      </c>
      <c r="Z51" s="159">
        <v>69</v>
      </c>
      <c r="AA51" s="159">
        <v>57</v>
      </c>
      <c r="AB51" s="159">
        <v>80</v>
      </c>
      <c r="AC51" s="159">
        <v>80</v>
      </c>
      <c r="AD51" s="157">
        <v>19.5</v>
      </c>
    </row>
    <row r="52" spans="1:30" s="154" customFormat="1" ht="11.35">
      <c r="A52" s="152">
        <v>39</v>
      </c>
      <c r="B52" s="152">
        <v>18</v>
      </c>
      <c r="C52" s="152">
        <v>132</v>
      </c>
      <c r="D52" s="153">
        <v>0.82499999999999996</v>
      </c>
      <c r="E52" s="153">
        <v>2.7530429133994385</v>
      </c>
      <c r="F52" s="155">
        <v>1606.2840000000003</v>
      </c>
      <c r="G52" s="155">
        <v>5990.8444000000018</v>
      </c>
      <c r="H52" s="155">
        <v>37.442777500000012</v>
      </c>
      <c r="I52" s="155">
        <v>159.07167664991098</v>
      </c>
      <c r="J52" s="155">
        <v>1600</v>
      </c>
      <c r="K52" s="155">
        <v>202350</v>
      </c>
      <c r="L52" s="155">
        <v>1264.6875</v>
      </c>
      <c r="M52" s="155">
        <v>270.19657850856635</v>
      </c>
      <c r="N52" s="156">
        <v>18</v>
      </c>
      <c r="O52" s="156">
        <v>501</v>
      </c>
      <c r="P52" s="156">
        <v>3.1312500000000001</v>
      </c>
      <c r="Q52" s="156">
        <v>4.8097410003622896</v>
      </c>
      <c r="R52" s="158">
        <v>0.60613207547169812</v>
      </c>
      <c r="S52" s="158">
        <v>33</v>
      </c>
      <c r="T52" s="158">
        <v>762</v>
      </c>
      <c r="U52" s="158">
        <v>4.7625000000000002</v>
      </c>
      <c r="V52" s="158">
        <v>7.7779623368339568</v>
      </c>
      <c r="W52" s="158">
        <v>0.40094339622641512</v>
      </c>
      <c r="X52" s="158">
        <v>1.0070754716981132</v>
      </c>
      <c r="Y52" s="159">
        <v>31</v>
      </c>
      <c r="Z52" s="159">
        <v>76</v>
      </c>
      <c r="AA52" s="159">
        <v>53</v>
      </c>
      <c r="AB52" s="159">
        <v>90</v>
      </c>
      <c r="AC52" s="159">
        <v>70</v>
      </c>
      <c r="AD52" s="157">
        <v>21.2</v>
      </c>
    </row>
    <row r="53" spans="1:30" s="154" customFormat="1" ht="11.35">
      <c r="A53" s="152">
        <v>40</v>
      </c>
      <c r="B53" s="152">
        <v>15</v>
      </c>
      <c r="C53" s="152">
        <v>129</v>
      </c>
      <c r="D53" s="153">
        <v>0.80625000000000002</v>
      </c>
      <c r="E53" s="153">
        <v>2.5562769581546623</v>
      </c>
      <c r="F53" s="155">
        <v>1338.5700000000002</v>
      </c>
      <c r="G53" s="155">
        <v>7433.5254000000014</v>
      </c>
      <c r="H53" s="155">
        <v>46.459533750000006</v>
      </c>
      <c r="I53" s="155">
        <v>193.45557035728515</v>
      </c>
      <c r="J53" s="155">
        <v>1600</v>
      </c>
      <c r="K53" s="155">
        <v>204000</v>
      </c>
      <c r="L53" s="155">
        <v>1275</v>
      </c>
      <c r="M53" s="155">
        <v>278.1339435704275</v>
      </c>
      <c r="N53" s="156">
        <v>21</v>
      </c>
      <c r="O53" s="156">
        <v>489</v>
      </c>
      <c r="P53" s="156">
        <v>3.0562499999999999</v>
      </c>
      <c r="Q53" s="156">
        <v>5.096856689490842</v>
      </c>
      <c r="R53" s="158">
        <v>0.58942065491183881</v>
      </c>
      <c r="S53" s="158">
        <v>36</v>
      </c>
      <c r="T53" s="158">
        <v>705</v>
      </c>
      <c r="U53" s="158">
        <v>4.40625</v>
      </c>
      <c r="V53" s="158">
        <v>7.5304805153756842</v>
      </c>
      <c r="W53" s="158">
        <v>0.40806045340050384</v>
      </c>
      <c r="X53" s="158">
        <v>0.99748110831234271</v>
      </c>
      <c r="Y53" s="159">
        <v>32</v>
      </c>
      <c r="Z53" s="159">
        <v>70</v>
      </c>
      <c r="AA53" s="159">
        <v>58</v>
      </c>
      <c r="AB53" s="159">
        <v>78</v>
      </c>
      <c r="AC53" s="159">
        <v>82</v>
      </c>
      <c r="AD53" s="157">
        <v>19.850000000000001</v>
      </c>
    </row>
    <row r="54" spans="1:30" s="154" customFormat="1" ht="11.35">
      <c r="A54" s="152">
        <v>41</v>
      </c>
      <c r="B54" s="152">
        <v>27</v>
      </c>
      <c r="C54" s="152">
        <v>255</v>
      </c>
      <c r="D54" s="153">
        <v>1.59375</v>
      </c>
      <c r="E54" s="153">
        <v>4.2148239068836242</v>
      </c>
      <c r="F54" s="155">
        <v>2141.7120000000004</v>
      </c>
      <c r="G54" s="155">
        <v>15429.250200000002</v>
      </c>
      <c r="H54" s="155">
        <v>96.432813750000008</v>
      </c>
      <c r="I54" s="155">
        <v>310.28925526982641</v>
      </c>
      <c r="J54" s="155">
        <v>1600</v>
      </c>
      <c r="K54" s="155">
        <v>199800</v>
      </c>
      <c r="L54" s="155">
        <v>1248.75</v>
      </c>
      <c r="M54" s="155">
        <v>276.88462279372368</v>
      </c>
      <c r="N54" s="156">
        <v>21</v>
      </c>
      <c r="O54" s="156">
        <v>444</v>
      </c>
      <c r="P54" s="156">
        <v>2.7749999999999999</v>
      </c>
      <c r="Q54" s="156">
        <v>4.823879281320659</v>
      </c>
      <c r="R54" s="158">
        <v>0.60846560846560838</v>
      </c>
      <c r="S54" s="158">
        <v>60</v>
      </c>
      <c r="T54" s="158">
        <v>606</v>
      </c>
      <c r="U54" s="158">
        <v>3.7875000000000001</v>
      </c>
      <c r="V54" s="158">
        <v>7.8366880278139828</v>
      </c>
      <c r="W54" s="158">
        <v>0.46560846560846558</v>
      </c>
      <c r="X54" s="158">
        <v>1.074074074074074</v>
      </c>
      <c r="Y54" s="159">
        <v>36</v>
      </c>
      <c r="Z54" s="159">
        <v>73</v>
      </c>
      <c r="AA54" s="159">
        <v>51</v>
      </c>
      <c r="AB54" s="159">
        <v>73</v>
      </c>
      <c r="AC54" s="159">
        <v>87</v>
      </c>
      <c r="AD54" s="157">
        <v>18.899999999999999</v>
      </c>
    </row>
    <row r="55" spans="1:30" s="154" customFormat="1" ht="11.35">
      <c r="A55" s="152">
        <v>42</v>
      </c>
      <c r="B55" s="152">
        <v>15</v>
      </c>
      <c r="C55" s="152">
        <v>162</v>
      </c>
      <c r="D55" s="153">
        <v>1.0125</v>
      </c>
      <c r="E55" s="153">
        <v>2.7925946547360532</v>
      </c>
      <c r="F55" s="155">
        <v>1070.8560000000002</v>
      </c>
      <c r="G55" s="155">
        <v>7588.2046000000009</v>
      </c>
      <c r="H55" s="155">
        <v>47.426278750000009</v>
      </c>
      <c r="I55" s="155">
        <v>161.61491081300142</v>
      </c>
      <c r="J55" s="155">
        <v>1600</v>
      </c>
      <c r="K55" s="155">
        <v>198350</v>
      </c>
      <c r="L55" s="155">
        <v>1239.6875</v>
      </c>
      <c r="M55" s="155">
        <v>280.67175007347674</v>
      </c>
      <c r="N55" s="156">
        <v>21</v>
      </c>
      <c r="O55" s="156">
        <v>522</v>
      </c>
      <c r="P55" s="156">
        <v>3.2625000000000002</v>
      </c>
      <c r="Q55" s="156">
        <v>5.1511585068083621</v>
      </c>
      <c r="R55" s="158">
        <v>0.56060606060606066</v>
      </c>
      <c r="S55" s="158">
        <v>33</v>
      </c>
      <c r="T55" s="158">
        <v>678</v>
      </c>
      <c r="U55" s="158">
        <v>4.2374999999999998</v>
      </c>
      <c r="V55" s="158">
        <v>7.0527995244495267</v>
      </c>
      <c r="W55" s="158">
        <v>0.42929292929292928</v>
      </c>
      <c r="X55" s="158">
        <v>0.98989898989898994</v>
      </c>
      <c r="Y55" s="159">
        <v>39</v>
      </c>
      <c r="Z55" s="159">
        <v>71</v>
      </c>
      <c r="AA55" s="159">
        <v>50</v>
      </c>
      <c r="AB55" s="159">
        <v>77</v>
      </c>
      <c r="AC55" s="159">
        <v>83</v>
      </c>
      <c r="AD55" s="157">
        <v>19.8</v>
      </c>
    </row>
    <row r="56" spans="1:30" s="154" customFormat="1" ht="11.35">
      <c r="A56" s="152">
        <v>43</v>
      </c>
      <c r="B56" s="152">
        <v>24</v>
      </c>
      <c r="C56" s="152">
        <v>156</v>
      </c>
      <c r="D56" s="153">
        <v>0.97499999999999998</v>
      </c>
      <c r="E56" s="153">
        <v>3.0754659104008515</v>
      </c>
      <c r="F56" s="155">
        <v>2141.7120000000004</v>
      </c>
      <c r="G56" s="155">
        <v>8074.5517000000027</v>
      </c>
      <c r="H56" s="155">
        <v>50.465948125000018</v>
      </c>
      <c r="I56" s="155">
        <v>227.51517705694292</v>
      </c>
      <c r="J56" s="155">
        <v>1600</v>
      </c>
      <c r="K56" s="155">
        <v>201650</v>
      </c>
      <c r="L56" s="155">
        <v>1260.3125</v>
      </c>
      <c r="M56" s="155">
        <v>274.03902278013129</v>
      </c>
      <c r="N56" s="156">
        <v>18</v>
      </c>
      <c r="O56" s="156">
        <v>477</v>
      </c>
      <c r="P56" s="156">
        <v>2.9812500000000002</v>
      </c>
      <c r="Q56" s="156">
        <v>4.5203549075892298</v>
      </c>
      <c r="R56" s="158">
        <v>0.60050251256281406</v>
      </c>
      <c r="S56" s="158">
        <v>33</v>
      </c>
      <c r="T56" s="158">
        <v>666</v>
      </c>
      <c r="U56" s="158">
        <v>4.1624999999999996</v>
      </c>
      <c r="V56" s="158">
        <v>7.5384861600261397</v>
      </c>
      <c r="W56" s="158">
        <v>0.44221105527638188</v>
      </c>
      <c r="X56" s="158">
        <v>1.0427135678391959</v>
      </c>
      <c r="Y56" s="159">
        <v>33</v>
      </c>
      <c r="Z56" s="159">
        <v>74</v>
      </c>
      <c r="AA56" s="159">
        <v>53</v>
      </c>
      <c r="AB56" s="159">
        <v>65</v>
      </c>
      <c r="AC56" s="159">
        <v>95</v>
      </c>
      <c r="AD56" s="157">
        <v>19.899999999999999</v>
      </c>
    </row>
    <row r="57" spans="1:30" s="154" customFormat="1" ht="11.35">
      <c r="A57" s="152">
        <v>44</v>
      </c>
      <c r="B57" s="152">
        <v>15</v>
      </c>
      <c r="C57" s="152">
        <v>171</v>
      </c>
      <c r="D57" s="153">
        <v>1.0687500000000001</v>
      </c>
      <c r="E57" s="153">
        <v>2.7198822463412391</v>
      </c>
      <c r="F57" s="155">
        <v>1338.5700000000002</v>
      </c>
      <c r="G57" s="155">
        <v>7280.3335000000006</v>
      </c>
      <c r="H57" s="155">
        <v>45.502084375000003</v>
      </c>
      <c r="I57" s="155">
        <v>169.43952759892608</v>
      </c>
      <c r="J57" s="155">
        <v>1600</v>
      </c>
      <c r="K57" s="155">
        <v>203450</v>
      </c>
      <c r="L57" s="155">
        <v>1271.5625</v>
      </c>
      <c r="M57" s="155">
        <v>267.44904146374171</v>
      </c>
      <c r="N57" s="156">
        <v>24</v>
      </c>
      <c r="O57" s="156">
        <v>480</v>
      </c>
      <c r="P57" s="156">
        <v>3</v>
      </c>
      <c r="Q57" s="156">
        <v>4.7104860943731719</v>
      </c>
      <c r="R57" s="158">
        <v>0.58333333333333337</v>
      </c>
      <c r="S57" s="158">
        <v>27</v>
      </c>
      <c r="T57" s="158">
        <v>639</v>
      </c>
      <c r="U57" s="158">
        <v>3.9937499999999999</v>
      </c>
      <c r="V57" s="158">
        <v>6.8105512618705131</v>
      </c>
      <c r="W57" s="158">
        <v>0.44531249999999994</v>
      </c>
      <c r="X57" s="158">
        <v>1.0286458333333333</v>
      </c>
      <c r="Y57" s="159">
        <v>29</v>
      </c>
      <c r="Z57" s="159">
        <v>77</v>
      </c>
      <c r="AA57" s="159">
        <v>54</v>
      </c>
      <c r="AB57" s="159">
        <v>84</v>
      </c>
      <c r="AC57" s="159">
        <v>76</v>
      </c>
      <c r="AD57" s="157">
        <v>19.2</v>
      </c>
    </row>
    <row r="58" spans="1:30" s="154" customFormat="1" ht="11.35">
      <c r="A58" s="152">
        <v>45</v>
      </c>
      <c r="B58" s="152">
        <v>15</v>
      </c>
      <c r="C58" s="152">
        <v>120</v>
      </c>
      <c r="D58" s="153">
        <v>0.75</v>
      </c>
      <c r="E58" s="153">
        <v>2.3791547571544323</v>
      </c>
      <c r="F58" s="155">
        <v>1338.5700000000002</v>
      </c>
      <c r="G58" s="155">
        <v>6677.9770000000008</v>
      </c>
      <c r="H58" s="155">
        <v>41.737356250000005</v>
      </c>
      <c r="I58" s="155">
        <v>163.93360403118831</v>
      </c>
      <c r="J58" s="155">
        <v>1600</v>
      </c>
      <c r="K58" s="155">
        <v>206400</v>
      </c>
      <c r="L58" s="155">
        <v>1290</v>
      </c>
      <c r="M58" s="155">
        <v>284.43920330601139</v>
      </c>
      <c r="N58" s="156">
        <v>21</v>
      </c>
      <c r="O58" s="156">
        <v>576</v>
      </c>
      <c r="P58" s="156">
        <v>3.6</v>
      </c>
      <c r="Q58" s="156">
        <v>5.5163564677461956</v>
      </c>
      <c r="R58" s="158">
        <v>0.54066985645933008</v>
      </c>
      <c r="S58" s="158">
        <v>54</v>
      </c>
      <c r="T58" s="158">
        <v>765</v>
      </c>
      <c r="U58" s="158">
        <v>4.78125</v>
      </c>
      <c r="V58" s="158">
        <v>8.9924299924887556</v>
      </c>
      <c r="W58" s="158">
        <v>0.38995215311004783</v>
      </c>
      <c r="X58" s="158">
        <v>0.93062200956937791</v>
      </c>
      <c r="Y58" s="159">
        <v>32</v>
      </c>
      <c r="Z58" s="159">
        <v>64</v>
      </c>
      <c r="AA58" s="159">
        <v>64</v>
      </c>
      <c r="AB58" s="159">
        <v>73</v>
      </c>
      <c r="AC58" s="159">
        <v>87</v>
      </c>
      <c r="AD58" s="157">
        <v>20.9</v>
      </c>
    </row>
    <row r="59" spans="1:30" s="154" customFormat="1" ht="11.35">
      <c r="A59" s="152">
        <v>46</v>
      </c>
      <c r="B59" s="152">
        <v>15</v>
      </c>
      <c r="C59" s="152">
        <v>186</v>
      </c>
      <c r="D59" s="153">
        <v>1.1625000000000001</v>
      </c>
      <c r="E59" s="153">
        <v>2.9903145540353231</v>
      </c>
      <c r="F59" s="155">
        <v>1338.5700000000002</v>
      </c>
      <c r="G59" s="155">
        <v>9097.8141000000014</v>
      </c>
      <c r="H59" s="155">
        <v>56.86133812500001</v>
      </c>
      <c r="I59" s="155">
        <v>192.51441307179863</v>
      </c>
      <c r="J59" s="155">
        <v>1600</v>
      </c>
      <c r="K59" s="155">
        <v>205250</v>
      </c>
      <c r="L59" s="155">
        <v>1282.8125</v>
      </c>
      <c r="M59" s="155">
        <v>260.20352913119194</v>
      </c>
      <c r="N59" s="156">
        <v>18</v>
      </c>
      <c r="O59" s="156">
        <v>417</v>
      </c>
      <c r="P59" s="156">
        <v>2.6062500000000002</v>
      </c>
      <c r="Q59" s="156">
        <v>4.4013961121272711</v>
      </c>
      <c r="R59" s="158">
        <v>0.65075376884422109</v>
      </c>
      <c r="S59" s="158">
        <v>33</v>
      </c>
      <c r="T59" s="158">
        <v>678</v>
      </c>
      <c r="U59" s="158">
        <v>4.2374999999999998</v>
      </c>
      <c r="V59" s="158">
        <v>7.12466483819441</v>
      </c>
      <c r="W59" s="158">
        <v>0.43216080402010043</v>
      </c>
      <c r="X59" s="158">
        <v>1.0829145728643215</v>
      </c>
      <c r="Y59" s="159">
        <v>25</v>
      </c>
      <c r="Z59" s="159">
        <v>80</v>
      </c>
      <c r="AA59" s="159">
        <v>55</v>
      </c>
      <c r="AB59" s="159">
        <v>77</v>
      </c>
      <c r="AC59" s="159">
        <v>83</v>
      </c>
      <c r="AD59" s="157">
        <v>19.899999999999999</v>
      </c>
    </row>
    <row r="60" spans="1:30" s="154" customFormat="1" ht="11.35">
      <c r="A60" s="152">
        <v>47</v>
      </c>
      <c r="B60" s="152">
        <v>12</v>
      </c>
      <c r="C60" s="152">
        <v>87</v>
      </c>
      <c r="D60" s="153">
        <v>0.54374999999999996</v>
      </c>
      <c r="E60" s="153">
        <v>2.0151841060141567</v>
      </c>
      <c r="F60" s="155">
        <v>1070.8560000000002</v>
      </c>
      <c r="G60" s="155">
        <v>4598.731600000001</v>
      </c>
      <c r="H60" s="155">
        <v>28.742072500000006</v>
      </c>
      <c r="I60" s="155">
        <v>134.44786684566697</v>
      </c>
      <c r="J60" s="155">
        <v>1600</v>
      </c>
      <c r="K60" s="155">
        <v>204900</v>
      </c>
      <c r="L60" s="155">
        <v>1280.625</v>
      </c>
      <c r="M60" s="155">
        <v>262.36631816157421</v>
      </c>
      <c r="N60" s="156">
        <v>15</v>
      </c>
      <c r="O60" s="156">
        <v>540</v>
      </c>
      <c r="P60" s="156">
        <v>3.375</v>
      </c>
      <c r="Q60" s="156">
        <v>4.8496255447743906</v>
      </c>
      <c r="R60" s="158">
        <v>0.5662650602409639</v>
      </c>
      <c r="S60" s="158">
        <v>48</v>
      </c>
      <c r="T60" s="158">
        <v>741</v>
      </c>
      <c r="U60" s="158">
        <v>4.6312499999999996</v>
      </c>
      <c r="V60" s="158">
        <v>7.8896651410396279</v>
      </c>
      <c r="W60" s="158">
        <v>0.40481927710843374</v>
      </c>
      <c r="X60" s="158">
        <v>0.97108433734939759</v>
      </c>
      <c r="Y60" s="159">
        <v>26</v>
      </c>
      <c r="Z60" s="159">
        <v>79</v>
      </c>
      <c r="AA60" s="159">
        <v>55</v>
      </c>
      <c r="AB60" s="159">
        <v>90</v>
      </c>
      <c r="AC60" s="159">
        <v>70</v>
      </c>
      <c r="AD60" s="157">
        <v>20.75</v>
      </c>
    </row>
    <row r="61" spans="1:30" s="154" customFormat="1" ht="11.35">
      <c r="A61" s="152">
        <v>48</v>
      </c>
      <c r="B61" s="152">
        <v>27</v>
      </c>
      <c r="C61" s="152">
        <v>264</v>
      </c>
      <c r="D61" s="153">
        <v>1.65</v>
      </c>
      <c r="E61" s="153">
        <v>4.2665880495901716</v>
      </c>
      <c r="F61" s="155">
        <v>2409.4260000000004</v>
      </c>
      <c r="G61" s="155">
        <v>13587.9728</v>
      </c>
      <c r="H61" s="155">
        <v>84.92483</v>
      </c>
      <c r="I61" s="155">
        <v>273.40005075889627</v>
      </c>
      <c r="J61" s="155">
        <v>1600</v>
      </c>
      <c r="K61" s="155">
        <v>204450</v>
      </c>
      <c r="L61" s="155">
        <v>1277.8125</v>
      </c>
      <c r="M61" s="155">
        <v>282.32786122948454</v>
      </c>
      <c r="N61" s="156">
        <v>21</v>
      </c>
      <c r="O61" s="156">
        <v>408</v>
      </c>
      <c r="P61" s="156">
        <v>2.5499999999999998</v>
      </c>
      <c r="Q61" s="156">
        <v>4.7008630279499926</v>
      </c>
      <c r="R61" s="158">
        <v>0.64766839378238339</v>
      </c>
      <c r="S61" s="158">
        <v>42</v>
      </c>
      <c r="T61" s="158">
        <v>672</v>
      </c>
      <c r="U61" s="158">
        <v>4.2</v>
      </c>
      <c r="V61" s="158">
        <v>7.7401184721077847</v>
      </c>
      <c r="W61" s="158">
        <v>0.4196891191709845</v>
      </c>
      <c r="X61" s="158">
        <v>1.0673575129533679</v>
      </c>
      <c r="Y61" s="159">
        <v>33</v>
      </c>
      <c r="Z61" s="159">
        <v>67</v>
      </c>
      <c r="AA61" s="159">
        <v>60</v>
      </c>
      <c r="AB61" s="159">
        <v>92</v>
      </c>
      <c r="AC61" s="159">
        <v>68</v>
      </c>
      <c r="AD61" s="157">
        <v>19.3</v>
      </c>
    </row>
    <row r="62" spans="1:30" s="154" customFormat="1" ht="11.35">
      <c r="A62" s="152">
        <v>49</v>
      </c>
      <c r="B62" s="152">
        <v>24</v>
      </c>
      <c r="C62" s="152">
        <v>195</v>
      </c>
      <c r="D62" s="153">
        <v>1.21875</v>
      </c>
      <c r="E62" s="153">
        <v>3.8406496354967747</v>
      </c>
      <c r="F62" s="155">
        <v>2141.7120000000004</v>
      </c>
      <c r="G62" s="155">
        <v>9820.6419000000024</v>
      </c>
      <c r="H62" s="155">
        <v>61.379011875000018</v>
      </c>
      <c r="I62" s="155">
        <v>246.32617202386504</v>
      </c>
      <c r="J62" s="155">
        <v>1600</v>
      </c>
      <c r="K62" s="155">
        <v>202050</v>
      </c>
      <c r="L62" s="155">
        <v>1262.8125</v>
      </c>
      <c r="M62" s="155">
        <v>298.33114831777755</v>
      </c>
      <c r="N62" s="156">
        <v>18</v>
      </c>
      <c r="O62" s="156">
        <v>471</v>
      </c>
      <c r="P62" s="156">
        <v>2.9437500000000001</v>
      </c>
      <c r="Q62" s="156">
        <v>4.6678976925297464</v>
      </c>
      <c r="R62" s="158">
        <v>0.61425061425061434</v>
      </c>
      <c r="S62" s="158">
        <v>33</v>
      </c>
      <c r="T62" s="158">
        <v>759</v>
      </c>
      <c r="U62" s="158">
        <v>4.7437500000000004</v>
      </c>
      <c r="V62" s="158">
        <v>7.9513037378832072</v>
      </c>
      <c r="W62" s="158">
        <v>0.3783783783783784</v>
      </c>
      <c r="X62" s="158">
        <v>0.99262899262899273</v>
      </c>
      <c r="Y62" s="159">
        <v>41</v>
      </c>
      <c r="Z62" s="159">
        <v>58</v>
      </c>
      <c r="AA62" s="159">
        <v>61</v>
      </c>
      <c r="AB62" s="159">
        <v>86</v>
      </c>
      <c r="AC62" s="159">
        <v>74</v>
      </c>
      <c r="AD62" s="157">
        <v>20.350000000000001</v>
      </c>
    </row>
    <row r="63" spans="1:30" s="154" customFormat="1" ht="11.35">
      <c r="A63" s="152">
        <v>50</v>
      </c>
      <c r="B63" s="152">
        <v>18</v>
      </c>
      <c r="C63" s="152">
        <v>186</v>
      </c>
      <c r="D63" s="153">
        <v>1.1625000000000001</v>
      </c>
      <c r="E63" s="153">
        <v>2.894122215150289</v>
      </c>
      <c r="F63" s="155">
        <v>1606.2840000000003</v>
      </c>
      <c r="G63" s="155">
        <v>10057.122600000002</v>
      </c>
      <c r="H63" s="155">
        <v>62.857016250000015</v>
      </c>
      <c r="I63" s="155">
        <v>201.66362537677847</v>
      </c>
      <c r="J63" s="155">
        <v>1600</v>
      </c>
      <c r="K63" s="155">
        <v>204050</v>
      </c>
      <c r="L63" s="155">
        <v>1275.3125</v>
      </c>
      <c r="M63" s="155">
        <v>281.22580259290783</v>
      </c>
      <c r="N63" s="156">
        <v>18</v>
      </c>
      <c r="O63" s="156">
        <v>417</v>
      </c>
      <c r="P63" s="156">
        <v>2.6062500000000002</v>
      </c>
      <c r="Q63" s="156">
        <v>4.3104332619425136</v>
      </c>
      <c r="R63" s="158">
        <v>0.65847665847665848</v>
      </c>
      <c r="S63" s="158">
        <v>63</v>
      </c>
      <c r="T63" s="158">
        <v>729</v>
      </c>
      <c r="U63" s="158">
        <v>4.5562500000000004</v>
      </c>
      <c r="V63" s="158">
        <v>9.5402140417426775</v>
      </c>
      <c r="W63" s="158">
        <v>0.40294840294840295</v>
      </c>
      <c r="X63" s="158">
        <v>1.0614250614250613</v>
      </c>
      <c r="Y63" s="159">
        <v>33</v>
      </c>
      <c r="Z63" s="159">
        <v>68</v>
      </c>
      <c r="AA63" s="159">
        <v>59</v>
      </c>
      <c r="AB63" s="159">
        <v>76</v>
      </c>
      <c r="AC63" s="159">
        <v>84</v>
      </c>
      <c r="AD63" s="157">
        <v>20.350000000000001</v>
      </c>
    </row>
    <row r="64" spans="1:30" s="154" customFormat="1" ht="11.35">
      <c r="A64" s="152">
        <v>51</v>
      </c>
      <c r="B64" s="152">
        <v>9</v>
      </c>
      <c r="C64" s="152">
        <v>51</v>
      </c>
      <c r="D64" s="153">
        <v>0.31874999999999998</v>
      </c>
      <c r="E64" s="153">
        <v>1.2854868397203993</v>
      </c>
      <c r="F64" s="155">
        <v>803.14200000000017</v>
      </c>
      <c r="G64" s="155">
        <v>2626.5718000000002</v>
      </c>
      <c r="H64" s="155">
        <v>16.416073750000002</v>
      </c>
      <c r="I64" s="155">
        <v>85.144276214767757</v>
      </c>
      <c r="J64" s="155">
        <v>1600</v>
      </c>
      <c r="K64" s="155">
        <v>206450</v>
      </c>
      <c r="L64" s="155">
        <v>1290.3125</v>
      </c>
      <c r="M64" s="155">
        <v>263.4732258186217</v>
      </c>
      <c r="N64" s="156">
        <v>21</v>
      </c>
      <c r="O64" s="156">
        <v>519</v>
      </c>
      <c r="P64" s="156">
        <v>3.2437499999999999</v>
      </c>
      <c r="Q64" s="156">
        <v>4.9446583528505883</v>
      </c>
      <c r="R64" s="158">
        <v>0.57493857493857492</v>
      </c>
      <c r="S64" s="158">
        <v>39</v>
      </c>
      <c r="T64" s="158">
        <v>738</v>
      </c>
      <c r="U64" s="158">
        <v>4.6124999999999998</v>
      </c>
      <c r="V64" s="158">
        <v>8.444407549847682</v>
      </c>
      <c r="W64" s="158">
        <v>0.39557739557739557</v>
      </c>
      <c r="X64" s="158">
        <v>0.97051597051597049</v>
      </c>
      <c r="Y64" s="159">
        <v>25</v>
      </c>
      <c r="Z64" s="159">
        <v>77</v>
      </c>
      <c r="AA64" s="159">
        <v>58</v>
      </c>
      <c r="AB64" s="159">
        <v>80</v>
      </c>
      <c r="AC64" s="159">
        <v>80</v>
      </c>
      <c r="AD64" s="157">
        <v>20.350000000000001</v>
      </c>
    </row>
    <row r="65" spans="1:30" s="154" customFormat="1" ht="11.35">
      <c r="A65" s="152">
        <v>52</v>
      </c>
      <c r="B65" s="152">
        <v>18</v>
      </c>
      <c r="C65" s="152">
        <v>138</v>
      </c>
      <c r="D65" s="153">
        <v>0.86250000000000004</v>
      </c>
      <c r="E65" s="153">
        <v>2.7620234584278354</v>
      </c>
      <c r="F65" s="155">
        <v>1606.2840000000003</v>
      </c>
      <c r="G65" s="155">
        <v>5831.703300000001</v>
      </c>
      <c r="H65" s="155">
        <v>36.448145625000009</v>
      </c>
      <c r="I65" s="155">
        <v>178.7867526513154</v>
      </c>
      <c r="J65" s="155">
        <v>1600</v>
      </c>
      <c r="K65" s="155">
        <v>202700</v>
      </c>
      <c r="L65" s="155">
        <v>1266.875</v>
      </c>
      <c r="M65" s="155">
        <v>268.22779087697484</v>
      </c>
      <c r="N65" s="156">
        <v>24</v>
      </c>
      <c r="O65" s="156">
        <v>420</v>
      </c>
      <c r="P65" s="156">
        <v>2.625</v>
      </c>
      <c r="Q65" s="156">
        <v>4.7074809992702642</v>
      </c>
      <c r="R65" s="158">
        <v>0.64646464646464652</v>
      </c>
      <c r="S65" s="158">
        <v>54</v>
      </c>
      <c r="T65" s="158">
        <v>720</v>
      </c>
      <c r="U65" s="158">
        <v>4.5</v>
      </c>
      <c r="V65" s="158">
        <v>8.9019819713852453</v>
      </c>
      <c r="W65" s="158">
        <v>0.39393939393939398</v>
      </c>
      <c r="X65" s="158">
        <v>1.0404040404040404</v>
      </c>
      <c r="Y65" s="159">
        <v>30</v>
      </c>
      <c r="Z65" s="159">
        <v>77</v>
      </c>
      <c r="AA65" s="159">
        <v>53</v>
      </c>
      <c r="AB65" s="159">
        <v>81</v>
      </c>
      <c r="AC65" s="159">
        <v>79</v>
      </c>
      <c r="AD65" s="157">
        <v>19.8</v>
      </c>
    </row>
    <row r="66" spans="1:30" s="154" customFormat="1" ht="11.35">
      <c r="A66" s="152">
        <v>53</v>
      </c>
      <c r="B66" s="152">
        <v>24</v>
      </c>
      <c r="C66" s="152">
        <v>189</v>
      </c>
      <c r="D66" s="153">
        <v>1.1812499999999999</v>
      </c>
      <c r="E66" s="153">
        <v>3.6564268825138311</v>
      </c>
      <c r="F66" s="155">
        <v>2141.7120000000004</v>
      </c>
      <c r="G66" s="155">
        <v>14111.502400000001</v>
      </c>
      <c r="H66" s="155">
        <v>88.19689000000001</v>
      </c>
      <c r="I66" s="155">
        <v>307.78691525439359</v>
      </c>
      <c r="J66" s="155">
        <v>1600</v>
      </c>
      <c r="K66" s="155">
        <v>207350</v>
      </c>
      <c r="L66" s="155">
        <v>1295.9375</v>
      </c>
      <c r="M66" s="155">
        <v>271.90059429155468</v>
      </c>
      <c r="N66" s="156">
        <v>18</v>
      </c>
      <c r="O66" s="156">
        <v>480</v>
      </c>
      <c r="P66" s="156">
        <v>3</v>
      </c>
      <c r="Q66" s="156">
        <v>4.8874116312042091</v>
      </c>
      <c r="R66" s="158">
        <v>0.61165048543689327</v>
      </c>
      <c r="S66" s="158">
        <v>48</v>
      </c>
      <c r="T66" s="158">
        <v>765</v>
      </c>
      <c r="U66" s="158">
        <v>4.78125</v>
      </c>
      <c r="V66" s="158">
        <v>8.6392929152490066</v>
      </c>
      <c r="W66" s="158">
        <v>0.3810679611650486</v>
      </c>
      <c r="X66" s="158">
        <v>0.99271844660194186</v>
      </c>
      <c r="Y66" s="159">
        <v>27</v>
      </c>
      <c r="Z66" s="159">
        <v>71</v>
      </c>
      <c r="AA66" s="159">
        <v>62</v>
      </c>
      <c r="AB66" s="159">
        <v>74</v>
      </c>
      <c r="AC66" s="159">
        <v>86</v>
      </c>
      <c r="AD66" s="157">
        <v>20.6</v>
      </c>
    </row>
    <row r="67" spans="1:30" s="154" customFormat="1" ht="11.35">
      <c r="A67" s="152">
        <v>54</v>
      </c>
      <c r="B67" s="152">
        <v>12</v>
      </c>
      <c r="C67" s="152">
        <v>93</v>
      </c>
      <c r="D67" s="153">
        <v>0.58125000000000004</v>
      </c>
      <c r="E67" s="153">
        <v>1.8273666484656352</v>
      </c>
      <c r="F67" s="155">
        <v>1070.8560000000002</v>
      </c>
      <c r="G67" s="155">
        <v>4799.5171000000009</v>
      </c>
      <c r="H67" s="155">
        <v>29.996981875000007</v>
      </c>
      <c r="I67" s="155">
        <v>127.79465488552989</v>
      </c>
      <c r="J67" s="155">
        <v>1600</v>
      </c>
      <c r="K67" s="155">
        <v>202450</v>
      </c>
      <c r="L67" s="155">
        <v>1265.3125</v>
      </c>
      <c r="M67" s="155">
        <v>276.54635985842123</v>
      </c>
      <c r="N67" s="156">
        <v>27</v>
      </c>
      <c r="O67" s="156">
        <v>594</v>
      </c>
      <c r="P67" s="156">
        <v>3.7124999999999999</v>
      </c>
      <c r="Q67" s="156">
        <v>5.4822612742594892</v>
      </c>
      <c r="R67" s="158">
        <v>0.49746192893401009</v>
      </c>
      <c r="S67" s="158">
        <v>27</v>
      </c>
      <c r="T67" s="158">
        <v>717</v>
      </c>
      <c r="U67" s="158">
        <v>4.4812500000000002</v>
      </c>
      <c r="V67" s="158">
        <v>7.1769826660428304</v>
      </c>
      <c r="W67" s="158">
        <v>0.39340101522842641</v>
      </c>
      <c r="X67" s="158">
        <v>0.8908629441624365</v>
      </c>
      <c r="Y67" s="159">
        <v>33</v>
      </c>
      <c r="Z67" s="159">
        <v>72</v>
      </c>
      <c r="AA67" s="159">
        <v>55</v>
      </c>
      <c r="AB67" s="159">
        <v>75</v>
      </c>
      <c r="AC67" s="159">
        <v>85</v>
      </c>
      <c r="AD67" s="157">
        <v>19.7</v>
      </c>
    </row>
    <row r="68" spans="1:30" s="154" customFormat="1" ht="11.35">
      <c r="A68" s="152">
        <v>55</v>
      </c>
      <c r="B68" s="152">
        <v>12</v>
      </c>
      <c r="C68" s="152">
        <v>138</v>
      </c>
      <c r="D68" s="153">
        <v>0.86250000000000004</v>
      </c>
      <c r="E68" s="153">
        <v>2.1382632698806652</v>
      </c>
      <c r="F68" s="155">
        <v>803.14200000000017</v>
      </c>
      <c r="G68" s="155">
        <v>5217.4484000000002</v>
      </c>
      <c r="H68" s="155">
        <v>32.609052500000004</v>
      </c>
      <c r="I68" s="155">
        <v>103.77176921167677</v>
      </c>
      <c r="J68" s="155">
        <v>1600</v>
      </c>
      <c r="K68" s="155">
        <v>205400</v>
      </c>
      <c r="L68" s="155">
        <v>1283.75</v>
      </c>
      <c r="M68" s="155">
        <v>269.96098017604334</v>
      </c>
      <c r="N68" s="156">
        <v>24</v>
      </c>
      <c r="O68" s="156">
        <v>597</v>
      </c>
      <c r="P68" s="156">
        <v>3.7312500000000002</v>
      </c>
      <c r="Q68" s="156">
        <v>5.756835559608886</v>
      </c>
      <c r="R68" s="158">
        <v>0.51105651105651118</v>
      </c>
      <c r="S68" s="158">
        <v>33</v>
      </c>
      <c r="T68" s="158">
        <v>726</v>
      </c>
      <c r="U68" s="158">
        <v>4.5374999999999996</v>
      </c>
      <c r="V68" s="158">
        <v>7.4706027641936199</v>
      </c>
      <c r="W68" s="158">
        <v>0.40540540540540548</v>
      </c>
      <c r="X68" s="158">
        <v>0.91646191646191666</v>
      </c>
      <c r="Y68" s="159">
        <v>28</v>
      </c>
      <c r="Z68" s="159">
        <v>74</v>
      </c>
      <c r="AA68" s="159">
        <v>58</v>
      </c>
      <c r="AB68" s="159">
        <v>75</v>
      </c>
      <c r="AC68" s="159">
        <v>85</v>
      </c>
      <c r="AD68" s="157">
        <v>20.350000000000001</v>
      </c>
    </row>
    <row r="69" spans="1:30" s="154" customFormat="1" ht="11.35">
      <c r="A69" s="152">
        <v>56</v>
      </c>
      <c r="B69" s="152">
        <v>9</v>
      </c>
      <c r="C69" s="152">
        <v>102</v>
      </c>
      <c r="D69" s="153">
        <v>0.63749999999999996</v>
      </c>
      <c r="E69" s="153">
        <v>1.7926737698987563</v>
      </c>
      <c r="F69" s="155">
        <v>803.14200000000017</v>
      </c>
      <c r="G69" s="155">
        <v>4194.1860000000015</v>
      </c>
      <c r="H69" s="155">
        <v>26.213662500000009</v>
      </c>
      <c r="I69" s="155">
        <v>106.81564763783399</v>
      </c>
      <c r="J69" s="155">
        <v>1600</v>
      </c>
      <c r="K69" s="155">
        <v>205700</v>
      </c>
      <c r="L69" s="155">
        <v>1285.625</v>
      </c>
      <c r="M69" s="155">
        <v>264.59815860015198</v>
      </c>
      <c r="N69" s="156">
        <v>36</v>
      </c>
      <c r="O69" s="156">
        <v>573</v>
      </c>
      <c r="P69" s="156">
        <v>3.5812499999999998</v>
      </c>
      <c r="Q69" s="156">
        <v>5.9478571533772673</v>
      </c>
      <c r="R69" s="158">
        <v>0.53414634146341455</v>
      </c>
      <c r="S69" s="158">
        <v>33</v>
      </c>
      <c r="T69" s="158">
        <v>738</v>
      </c>
      <c r="U69" s="158">
        <v>4.6124999999999998</v>
      </c>
      <c r="V69" s="158">
        <v>7.5527391007851126</v>
      </c>
      <c r="W69" s="158">
        <v>0.39999999999999997</v>
      </c>
      <c r="X69" s="158">
        <v>0.93414634146341458</v>
      </c>
      <c r="Y69" s="159">
        <v>26</v>
      </c>
      <c r="Z69" s="159">
        <v>77</v>
      </c>
      <c r="AA69" s="159">
        <v>57</v>
      </c>
      <c r="AB69" s="159">
        <v>81</v>
      </c>
      <c r="AC69" s="159">
        <v>79</v>
      </c>
      <c r="AD69" s="157">
        <v>20.5</v>
      </c>
    </row>
    <row r="70" spans="1:30" s="154" customFormat="1" ht="11.35">
      <c r="A70" s="152">
        <v>57</v>
      </c>
      <c r="B70" s="152">
        <v>9</v>
      </c>
      <c r="C70" s="152">
        <v>93</v>
      </c>
      <c r="D70" s="153">
        <v>0.58125000000000004</v>
      </c>
      <c r="E70" s="153">
        <v>1.8273666484656352</v>
      </c>
      <c r="F70" s="155">
        <v>803.14200000000017</v>
      </c>
      <c r="G70" s="155">
        <v>4937.8360000000002</v>
      </c>
      <c r="H70" s="155">
        <v>30.861475000000002</v>
      </c>
      <c r="I70" s="155">
        <v>113.94866795287403</v>
      </c>
      <c r="J70" s="155">
        <v>1600</v>
      </c>
      <c r="K70" s="155">
        <v>197150</v>
      </c>
      <c r="L70" s="155">
        <v>1232.1875</v>
      </c>
      <c r="M70" s="155">
        <v>276.22493767755395</v>
      </c>
      <c r="N70" s="156">
        <v>24</v>
      </c>
      <c r="O70" s="156">
        <v>597</v>
      </c>
      <c r="P70" s="156">
        <v>3.7312500000000002</v>
      </c>
      <c r="Q70" s="156">
        <v>5.3278925176138161</v>
      </c>
      <c r="R70" s="158">
        <v>0.53176470588235303</v>
      </c>
      <c r="S70" s="158">
        <v>36</v>
      </c>
      <c r="T70" s="158">
        <v>777</v>
      </c>
      <c r="U70" s="158">
        <v>4.8562500000000002</v>
      </c>
      <c r="V70" s="158">
        <v>7.5974564388104682</v>
      </c>
      <c r="W70" s="158">
        <v>0.39058823529411768</v>
      </c>
      <c r="X70" s="158">
        <v>0.92235294117647071</v>
      </c>
      <c r="Y70" s="159">
        <v>39</v>
      </c>
      <c r="Z70" s="159">
        <v>74</v>
      </c>
      <c r="AA70" s="159">
        <v>47</v>
      </c>
      <c r="AB70" s="159">
        <v>81</v>
      </c>
      <c r="AC70" s="159">
        <v>79</v>
      </c>
      <c r="AD70" s="157">
        <v>21.25</v>
      </c>
    </row>
    <row r="71" spans="1:30" s="154" customFormat="1" ht="11.35">
      <c r="A71" s="152">
        <v>58</v>
      </c>
      <c r="B71" s="152">
        <v>27</v>
      </c>
      <c r="C71" s="152">
        <v>162</v>
      </c>
      <c r="D71" s="153">
        <v>1.0125</v>
      </c>
      <c r="E71" s="153">
        <v>3.1899754538595455</v>
      </c>
      <c r="F71" s="155">
        <v>1070.8560000000002</v>
      </c>
      <c r="G71" s="155">
        <v>5691.897100000001</v>
      </c>
      <c r="H71" s="155">
        <v>35.574356875000007</v>
      </c>
      <c r="I71" s="155">
        <v>128.81281192256048</v>
      </c>
      <c r="J71" s="155">
        <v>1600</v>
      </c>
      <c r="K71" s="155">
        <v>202650</v>
      </c>
      <c r="L71" s="155">
        <v>1266.5625</v>
      </c>
      <c r="M71" s="155">
        <v>288.82334892939741</v>
      </c>
      <c r="N71" s="156">
        <v>24</v>
      </c>
      <c r="O71" s="156">
        <v>528</v>
      </c>
      <c r="P71" s="156">
        <v>3.3</v>
      </c>
      <c r="Q71" s="156">
        <v>5.236302887011818</v>
      </c>
      <c r="R71" s="158">
        <v>0.56327543424317617</v>
      </c>
      <c r="S71" s="158">
        <v>36</v>
      </c>
      <c r="T71" s="158">
        <v>747</v>
      </c>
      <c r="U71" s="158">
        <v>4.6687500000000002</v>
      </c>
      <c r="V71" s="158">
        <v>7.7587215076945677</v>
      </c>
      <c r="W71" s="158">
        <v>0.38213399503722084</v>
      </c>
      <c r="X71" s="158">
        <v>0.94540942928039695</v>
      </c>
      <c r="Y71" s="159">
        <v>37</v>
      </c>
      <c r="Z71" s="159">
        <v>64</v>
      </c>
      <c r="AA71" s="159">
        <v>59</v>
      </c>
      <c r="AB71" s="159">
        <v>89</v>
      </c>
      <c r="AC71" s="159">
        <v>71</v>
      </c>
      <c r="AD71" s="157">
        <v>20.149999999999999</v>
      </c>
    </row>
    <row r="72" spans="1:30" s="154" customFormat="1" ht="11.35">
      <c r="A72" s="152">
        <v>59</v>
      </c>
      <c r="B72" s="152">
        <v>18</v>
      </c>
      <c r="C72" s="152">
        <v>141</v>
      </c>
      <c r="D72" s="153">
        <v>0.88124999999999998</v>
      </c>
      <c r="E72" s="153">
        <v>2.6406876248574864</v>
      </c>
      <c r="F72" s="155">
        <v>535.42800000000011</v>
      </c>
      <c r="G72" s="155">
        <v>4598.7316000000001</v>
      </c>
      <c r="H72" s="155">
        <v>28.742072499999999</v>
      </c>
      <c r="I72" s="155">
        <v>98.717158652760119</v>
      </c>
      <c r="J72" s="155">
        <v>1600</v>
      </c>
      <c r="K72" s="155">
        <v>200350</v>
      </c>
      <c r="L72" s="155">
        <v>1252.1875</v>
      </c>
      <c r="M72" s="155">
        <v>287.49333462330947</v>
      </c>
      <c r="N72" s="156">
        <v>18</v>
      </c>
      <c r="O72" s="156">
        <v>549</v>
      </c>
      <c r="P72" s="156">
        <v>3.4312499999999999</v>
      </c>
      <c r="Q72" s="156">
        <v>4.6724427977358065</v>
      </c>
      <c r="R72" s="158">
        <v>0.54926108374384242</v>
      </c>
      <c r="S72" s="158">
        <v>42</v>
      </c>
      <c r="T72" s="158">
        <v>747</v>
      </c>
      <c r="U72" s="158">
        <v>4.6687500000000002</v>
      </c>
      <c r="V72" s="158">
        <v>8.5698916243340086</v>
      </c>
      <c r="W72" s="158">
        <v>0.38669950738916264</v>
      </c>
      <c r="X72" s="158">
        <v>0.93596059113300512</v>
      </c>
      <c r="Y72" s="159">
        <v>39</v>
      </c>
      <c r="Z72" s="159">
        <v>66</v>
      </c>
      <c r="AA72" s="159">
        <v>55</v>
      </c>
      <c r="AB72" s="159">
        <v>84</v>
      </c>
      <c r="AC72" s="159">
        <v>76</v>
      </c>
      <c r="AD72" s="157">
        <v>20.3</v>
      </c>
    </row>
    <row r="73" spans="1:30" s="154" customFormat="1" ht="11.35">
      <c r="A73" s="152">
        <v>60</v>
      </c>
      <c r="B73" s="152">
        <v>18</v>
      </c>
      <c r="C73" s="152">
        <v>102</v>
      </c>
      <c r="D73" s="153">
        <v>0.63749999999999996</v>
      </c>
      <c r="E73" s="153">
        <v>2.2416511771459895</v>
      </c>
      <c r="F73" s="155">
        <v>1606.2840000000003</v>
      </c>
      <c r="G73" s="155">
        <v>5254.6309000000001</v>
      </c>
      <c r="H73" s="155">
        <v>32.841443124999998</v>
      </c>
      <c r="I73" s="155">
        <v>164.0220343422271</v>
      </c>
      <c r="J73" s="155">
        <v>1600</v>
      </c>
      <c r="K73" s="155">
        <v>204000</v>
      </c>
      <c r="L73" s="155">
        <v>1275</v>
      </c>
      <c r="M73" s="155">
        <v>278.1339435704275</v>
      </c>
      <c r="N73" s="156">
        <v>18</v>
      </c>
      <c r="O73" s="156">
        <v>519</v>
      </c>
      <c r="P73" s="156">
        <v>3.2437499999999999</v>
      </c>
      <c r="Q73" s="156">
        <v>4.673956850625542</v>
      </c>
      <c r="R73" s="158">
        <v>0.5675</v>
      </c>
      <c r="S73" s="158">
        <v>45</v>
      </c>
      <c r="T73" s="158">
        <v>714</v>
      </c>
      <c r="U73" s="158">
        <v>4.4625000000000004</v>
      </c>
      <c r="V73" s="158">
        <v>7.9050079660552033</v>
      </c>
      <c r="W73" s="158">
        <v>0.40499999999999997</v>
      </c>
      <c r="X73" s="158">
        <v>0.97249999999999992</v>
      </c>
      <c r="Y73" s="159">
        <v>32</v>
      </c>
      <c r="Z73" s="159">
        <v>70</v>
      </c>
      <c r="AA73" s="159">
        <v>58</v>
      </c>
      <c r="AB73" s="159">
        <v>81</v>
      </c>
      <c r="AC73" s="159">
        <v>79</v>
      </c>
      <c r="AD73" s="157">
        <v>20</v>
      </c>
    </row>
    <row r="74" spans="1:30" s="154" customFormat="1" ht="11.35">
      <c r="A74" s="152">
        <v>61</v>
      </c>
      <c r="B74" s="152">
        <v>15</v>
      </c>
      <c r="C74" s="152">
        <v>129</v>
      </c>
      <c r="D74" s="153">
        <v>0.80625000000000002</v>
      </c>
      <c r="E74" s="153">
        <v>2.2750958926503992</v>
      </c>
      <c r="F74" s="155">
        <v>1338.5700000000002</v>
      </c>
      <c r="G74" s="155">
        <v>7690.828300000001</v>
      </c>
      <c r="H74" s="155">
        <v>48.067676875000004</v>
      </c>
      <c r="I74" s="155">
        <v>169.40167775669326</v>
      </c>
      <c r="J74" s="155">
        <v>1600</v>
      </c>
      <c r="K74" s="155">
        <v>209450</v>
      </c>
      <c r="L74" s="155">
        <v>1309.0625</v>
      </c>
      <c r="M74" s="155">
        <v>282.5018436518011</v>
      </c>
      <c r="N74" s="156">
        <v>33</v>
      </c>
      <c r="O74" s="156">
        <v>669</v>
      </c>
      <c r="P74" s="156">
        <v>4.1812500000000004</v>
      </c>
      <c r="Q74" s="156">
        <v>6.4289751670163735</v>
      </c>
      <c r="R74" s="158">
        <v>0.48735632183908045</v>
      </c>
      <c r="S74" s="158">
        <v>63</v>
      </c>
      <c r="T74" s="158">
        <v>858</v>
      </c>
      <c r="U74" s="158">
        <v>5.3624999999999998</v>
      </c>
      <c r="V74" s="158">
        <v>10.202039196826529</v>
      </c>
      <c r="W74" s="158">
        <v>0.34252873563218389</v>
      </c>
      <c r="X74" s="158">
        <v>0.8298850574712644</v>
      </c>
      <c r="Y74" s="159">
        <v>29</v>
      </c>
      <c r="Z74" s="159">
        <v>62</v>
      </c>
      <c r="AA74" s="159">
        <v>69</v>
      </c>
      <c r="AB74" s="159">
        <v>66</v>
      </c>
      <c r="AC74" s="159">
        <v>94</v>
      </c>
      <c r="AD74" s="157">
        <v>21.75</v>
      </c>
    </row>
    <row r="75" spans="1:30" s="154" customFormat="1" ht="11.35">
      <c r="A75" s="152">
        <v>62</v>
      </c>
      <c r="B75" s="152">
        <v>18</v>
      </c>
      <c r="C75" s="152">
        <v>126</v>
      </c>
      <c r="D75" s="153">
        <v>0.78749999999999998</v>
      </c>
      <c r="E75" s="153">
        <v>2.573174384897833</v>
      </c>
      <c r="F75" s="155">
        <v>1338.5700000000002</v>
      </c>
      <c r="G75" s="155">
        <v>6300.2028000000018</v>
      </c>
      <c r="H75" s="155">
        <v>39.376267500000012</v>
      </c>
      <c r="I75" s="155">
        <v>165.9226915182052</v>
      </c>
      <c r="J75" s="155">
        <v>1600</v>
      </c>
      <c r="K75" s="155">
        <v>206750</v>
      </c>
      <c r="L75" s="155">
        <v>1292.1875</v>
      </c>
      <c r="M75" s="155">
        <v>257.92756985112737</v>
      </c>
      <c r="N75" s="156">
        <v>15</v>
      </c>
      <c r="O75" s="156">
        <v>465</v>
      </c>
      <c r="P75" s="156">
        <v>2.90625</v>
      </c>
      <c r="Q75" s="156">
        <v>4.1946310022793449</v>
      </c>
      <c r="R75" s="158">
        <v>0.62469733656174331</v>
      </c>
      <c r="S75" s="158">
        <v>51</v>
      </c>
      <c r="T75" s="158">
        <v>753</v>
      </c>
      <c r="U75" s="158">
        <v>4.7062499999999998</v>
      </c>
      <c r="V75" s="158">
        <v>8.5359740963515645</v>
      </c>
      <c r="W75" s="158">
        <v>0.39225181598062947</v>
      </c>
      <c r="X75" s="158">
        <v>1.0169491525423728</v>
      </c>
      <c r="Y75" s="159">
        <v>23</v>
      </c>
      <c r="Z75" s="159">
        <v>80</v>
      </c>
      <c r="AA75" s="159">
        <v>57</v>
      </c>
      <c r="AB75" s="159">
        <v>75</v>
      </c>
      <c r="AC75" s="159">
        <v>85</v>
      </c>
      <c r="AD75" s="157">
        <v>20.65</v>
      </c>
    </row>
    <row r="76" spans="1:30" s="154" customFormat="1" ht="11.35">
      <c r="A76" s="152">
        <v>63</v>
      </c>
      <c r="B76" s="152">
        <v>12</v>
      </c>
      <c r="C76" s="152">
        <v>117</v>
      </c>
      <c r="D76" s="153">
        <v>0.73124999999999996</v>
      </c>
      <c r="E76" s="153">
        <v>2.121236956687087</v>
      </c>
      <c r="F76" s="155">
        <v>1070.8560000000002</v>
      </c>
      <c r="G76" s="155">
        <v>6758.2912000000015</v>
      </c>
      <c r="H76" s="155">
        <v>42.239320000000006</v>
      </c>
      <c r="I76" s="155">
        <v>154.55999737774133</v>
      </c>
      <c r="J76" s="155">
        <v>1600</v>
      </c>
      <c r="K76" s="155">
        <v>204050</v>
      </c>
      <c r="L76" s="155">
        <v>1275.3125</v>
      </c>
      <c r="M76" s="155">
        <v>281.22580259290783</v>
      </c>
      <c r="N76" s="156">
        <v>21</v>
      </c>
      <c r="O76" s="156">
        <v>462</v>
      </c>
      <c r="P76" s="156">
        <v>2.8875000000000002</v>
      </c>
      <c r="Q76" s="156">
        <v>4.9322293937379706</v>
      </c>
      <c r="R76" s="158">
        <v>0.62439024390243902</v>
      </c>
      <c r="S76" s="158">
        <v>33</v>
      </c>
      <c r="T76" s="158">
        <v>756</v>
      </c>
      <c r="U76" s="158">
        <v>4.7249999999999996</v>
      </c>
      <c r="V76" s="158">
        <v>7.8515711683280784</v>
      </c>
      <c r="W76" s="158">
        <v>0.38536585365853659</v>
      </c>
      <c r="X76" s="158">
        <v>1.0097560975609756</v>
      </c>
      <c r="Y76" s="159">
        <v>33</v>
      </c>
      <c r="Z76" s="159">
        <v>68</v>
      </c>
      <c r="AA76" s="159">
        <v>59</v>
      </c>
      <c r="AB76" s="159">
        <v>78</v>
      </c>
      <c r="AC76" s="159">
        <v>82</v>
      </c>
      <c r="AD76" s="157">
        <v>20.5</v>
      </c>
    </row>
    <row r="77" spans="1:30" s="154" customFormat="1" ht="11.35">
      <c r="A77" s="152">
        <v>64</v>
      </c>
      <c r="B77" s="152">
        <v>12</v>
      </c>
      <c r="C77" s="152">
        <v>105</v>
      </c>
      <c r="D77" s="153">
        <v>0.65625</v>
      </c>
      <c r="E77" s="153">
        <v>2.2738515658231138</v>
      </c>
      <c r="F77" s="155">
        <v>1070.8560000000002</v>
      </c>
      <c r="G77" s="155">
        <v>6594.6882000000005</v>
      </c>
      <c r="H77" s="155">
        <v>41.216801250000003</v>
      </c>
      <c r="I77" s="155">
        <v>171.91248029901217</v>
      </c>
      <c r="J77" s="155">
        <v>1600</v>
      </c>
      <c r="K77" s="155">
        <v>206650</v>
      </c>
      <c r="L77" s="155">
        <v>1291.5625</v>
      </c>
      <c r="M77" s="155">
        <v>276.21782233838297</v>
      </c>
      <c r="N77" s="156">
        <v>27</v>
      </c>
      <c r="O77" s="156">
        <v>591</v>
      </c>
      <c r="P77" s="156">
        <v>3.6937500000000001</v>
      </c>
      <c r="Q77" s="156">
        <v>5.2688677133832158</v>
      </c>
      <c r="R77" s="158">
        <v>0.53317535545023698</v>
      </c>
      <c r="S77" s="158">
        <v>39</v>
      </c>
      <c r="T77" s="158">
        <v>765</v>
      </c>
      <c r="U77" s="158">
        <v>4.78125</v>
      </c>
      <c r="V77" s="158">
        <v>8.4872615424862481</v>
      </c>
      <c r="W77" s="158">
        <v>0.39573459715639814</v>
      </c>
      <c r="X77" s="158">
        <v>0.92890995260663511</v>
      </c>
      <c r="Y77" s="159">
        <v>29</v>
      </c>
      <c r="Z77" s="159">
        <v>69</v>
      </c>
      <c r="AA77" s="159">
        <v>62</v>
      </c>
      <c r="AB77" s="159">
        <v>74</v>
      </c>
      <c r="AC77" s="159">
        <v>86</v>
      </c>
      <c r="AD77" s="157">
        <v>21.1</v>
      </c>
    </row>
    <row r="78" spans="1:30" s="154" customFormat="1" ht="11.35">
      <c r="A78" s="152">
        <v>65</v>
      </c>
      <c r="B78" s="152">
        <v>9</v>
      </c>
      <c r="C78" s="152">
        <v>63</v>
      </c>
      <c r="D78" s="153">
        <v>0.39374999999999999</v>
      </c>
      <c r="E78" s="153">
        <v>1.4713057350658754</v>
      </c>
      <c r="F78" s="155">
        <v>803.14200000000017</v>
      </c>
      <c r="G78" s="155">
        <v>3370.2218000000012</v>
      </c>
      <c r="H78" s="155">
        <v>21.063886250000007</v>
      </c>
      <c r="I78" s="155">
        <v>105.12881249834182</v>
      </c>
      <c r="J78" s="155">
        <v>1600</v>
      </c>
      <c r="K78" s="155">
        <v>199850</v>
      </c>
      <c r="L78" s="155">
        <v>1249.0625</v>
      </c>
      <c r="M78" s="155">
        <v>280.01975868065512</v>
      </c>
      <c r="N78" s="156">
        <v>27</v>
      </c>
      <c r="O78" s="156">
        <v>648</v>
      </c>
      <c r="P78" s="156">
        <v>4.05</v>
      </c>
      <c r="Q78" s="156">
        <v>5.829657422214221</v>
      </c>
      <c r="R78" s="158">
        <v>0.49176470588235288</v>
      </c>
      <c r="S78" s="158">
        <v>39</v>
      </c>
      <c r="T78" s="158">
        <v>789</v>
      </c>
      <c r="U78" s="158">
        <v>4.9312500000000004</v>
      </c>
      <c r="V78" s="158">
        <v>8.5936365772961043</v>
      </c>
      <c r="W78" s="158">
        <v>0.38117647058823528</v>
      </c>
      <c r="X78" s="158">
        <v>0.87294117647058811</v>
      </c>
      <c r="Y78" s="159">
        <v>37</v>
      </c>
      <c r="Z78" s="159">
        <v>71</v>
      </c>
      <c r="AA78" s="159">
        <v>52</v>
      </c>
      <c r="AB78" s="159">
        <v>81</v>
      </c>
      <c r="AC78" s="159">
        <v>79</v>
      </c>
      <c r="AD78" s="157">
        <v>21.25</v>
      </c>
    </row>
    <row r="79" spans="1:30" s="154" customFormat="1" ht="11.35">
      <c r="A79" s="152">
        <v>66</v>
      </c>
      <c r="B79" s="152">
        <v>24</v>
      </c>
      <c r="C79" s="152">
        <v>129</v>
      </c>
      <c r="D79" s="153">
        <v>0.80625000000000002</v>
      </c>
      <c r="E79" s="153">
        <v>3.2398790159102933</v>
      </c>
      <c r="F79" s="155">
        <v>2141.7120000000004</v>
      </c>
      <c r="G79" s="155">
        <v>7342.8001000000004</v>
      </c>
      <c r="H79" s="155">
        <v>45.892500625000004</v>
      </c>
      <c r="I79" s="155">
        <v>252.78970395887231</v>
      </c>
      <c r="J79" s="155">
        <v>1600</v>
      </c>
      <c r="K79" s="155">
        <v>197500</v>
      </c>
      <c r="L79" s="155">
        <v>1234.375</v>
      </c>
      <c r="M79" s="155">
        <v>274.56011129984108</v>
      </c>
      <c r="N79" s="156">
        <v>21</v>
      </c>
      <c r="O79" s="156">
        <v>612</v>
      </c>
      <c r="P79" s="156">
        <v>3.8250000000000002</v>
      </c>
      <c r="Q79" s="156">
        <v>5.168299599937777</v>
      </c>
      <c r="R79" s="158">
        <v>0.49877149877149884</v>
      </c>
      <c r="S79" s="158">
        <v>39</v>
      </c>
      <c r="T79" s="158">
        <v>729</v>
      </c>
      <c r="U79" s="158">
        <v>4.5562500000000004</v>
      </c>
      <c r="V79" s="158">
        <v>7.5533714201885207</v>
      </c>
      <c r="W79" s="158">
        <v>0.40294840294840295</v>
      </c>
      <c r="X79" s="158">
        <v>0.9017199017199018</v>
      </c>
      <c r="Y79" s="159">
        <v>38</v>
      </c>
      <c r="Z79" s="159">
        <v>75</v>
      </c>
      <c r="AA79" s="159">
        <v>47</v>
      </c>
      <c r="AB79" s="159">
        <v>83</v>
      </c>
      <c r="AC79" s="159">
        <v>77</v>
      </c>
      <c r="AD79" s="157">
        <v>20.350000000000001</v>
      </c>
    </row>
    <row r="80" spans="1:30" s="154" customFormat="1" ht="11.35">
      <c r="A80" s="152">
        <v>67</v>
      </c>
      <c r="B80" s="152">
        <v>15</v>
      </c>
      <c r="C80" s="152">
        <v>90</v>
      </c>
      <c r="D80" s="153">
        <v>0.5625</v>
      </c>
      <c r="E80" s="153">
        <v>1.8790051562884256</v>
      </c>
      <c r="F80" s="155">
        <v>1338.5700000000002</v>
      </c>
      <c r="G80" s="155">
        <v>4009.7608000000009</v>
      </c>
      <c r="H80" s="155">
        <v>25.061005000000005</v>
      </c>
      <c r="I80" s="155">
        <v>134.00110011361934</v>
      </c>
      <c r="J80" s="155">
        <v>1600</v>
      </c>
      <c r="K80" s="155">
        <v>194550</v>
      </c>
      <c r="L80" s="155">
        <v>1215.9375</v>
      </c>
      <c r="M80" s="155">
        <v>252.86856624035505</v>
      </c>
      <c r="N80" s="156">
        <v>15</v>
      </c>
      <c r="O80" s="156">
        <v>477</v>
      </c>
      <c r="P80" s="156">
        <v>2.9812500000000002</v>
      </c>
      <c r="Q80" s="156">
        <v>4.3933510011001768</v>
      </c>
      <c r="R80" s="158">
        <v>0.59644670050761428</v>
      </c>
      <c r="S80" s="158">
        <v>30</v>
      </c>
      <c r="T80" s="158">
        <v>621</v>
      </c>
      <c r="U80" s="158">
        <v>3.8812500000000001</v>
      </c>
      <c r="V80" s="158">
        <v>6.4684739823529744</v>
      </c>
      <c r="W80" s="158">
        <v>0.4746192893401015</v>
      </c>
      <c r="X80" s="158">
        <v>1.0710659898477157</v>
      </c>
      <c r="Y80" s="159">
        <v>35</v>
      </c>
      <c r="Z80" s="159">
        <v>88</v>
      </c>
      <c r="AA80" s="159">
        <v>37</v>
      </c>
      <c r="AB80" s="159">
        <v>70</v>
      </c>
      <c r="AC80" s="159">
        <v>90</v>
      </c>
      <c r="AD80" s="157">
        <v>19.7</v>
      </c>
    </row>
    <row r="81" spans="1:30" s="154" customFormat="1" ht="11.35">
      <c r="A81" s="152">
        <v>68</v>
      </c>
      <c r="B81" s="152">
        <v>9</v>
      </c>
      <c r="C81" s="152">
        <v>102</v>
      </c>
      <c r="D81" s="153">
        <v>0.63749999999999996</v>
      </c>
      <c r="E81" s="153">
        <v>1.7926737698987563</v>
      </c>
      <c r="F81" s="155">
        <v>803.14200000000017</v>
      </c>
      <c r="G81" s="155">
        <v>5171.3420999999998</v>
      </c>
      <c r="H81" s="155">
        <v>32.320888124999996</v>
      </c>
      <c r="I81" s="155">
        <v>114.83015457595256</v>
      </c>
      <c r="J81" s="155">
        <v>1600</v>
      </c>
      <c r="K81" s="155">
        <v>201650</v>
      </c>
      <c r="L81" s="155">
        <v>1260.3125</v>
      </c>
      <c r="M81" s="155">
        <v>274.03902278013129</v>
      </c>
      <c r="N81" s="156">
        <v>21</v>
      </c>
      <c r="O81" s="156">
        <v>528</v>
      </c>
      <c r="P81" s="156">
        <v>3.3</v>
      </c>
      <c r="Q81" s="156">
        <v>4.8897273914057982</v>
      </c>
      <c r="R81" s="158">
        <v>0.57590361445783134</v>
      </c>
      <c r="S81" s="158">
        <v>42</v>
      </c>
      <c r="T81" s="158">
        <v>741</v>
      </c>
      <c r="U81" s="158">
        <v>4.6312499999999996</v>
      </c>
      <c r="V81" s="158">
        <v>8.1438496876998574</v>
      </c>
      <c r="W81" s="158">
        <v>0.40481927710843374</v>
      </c>
      <c r="X81" s="158">
        <v>0.98072289156626513</v>
      </c>
      <c r="Y81" s="159">
        <v>33</v>
      </c>
      <c r="Z81" s="159">
        <v>74</v>
      </c>
      <c r="AA81" s="159">
        <v>53</v>
      </c>
      <c r="AB81" s="159">
        <v>77</v>
      </c>
      <c r="AC81" s="159">
        <v>83</v>
      </c>
      <c r="AD81" s="157">
        <v>20.75</v>
      </c>
    </row>
    <row r="82" spans="1:30" s="154" customFormat="1" ht="11.35">
      <c r="A82" s="152">
        <v>69</v>
      </c>
      <c r="B82" s="152">
        <v>18</v>
      </c>
      <c r="C82" s="152">
        <v>324</v>
      </c>
      <c r="D82" s="153">
        <v>2.0249999999999999</v>
      </c>
      <c r="E82" s="153">
        <v>4.223251005635797</v>
      </c>
      <c r="F82" s="155">
        <v>1070.8560000000002</v>
      </c>
      <c r="G82" s="155">
        <v>11907.323800000002</v>
      </c>
      <c r="H82" s="155">
        <v>74.420773750000009</v>
      </c>
      <c r="I82" s="155">
        <v>202.94043894461291</v>
      </c>
      <c r="J82" s="155">
        <v>1600</v>
      </c>
      <c r="K82" s="155">
        <v>205150</v>
      </c>
      <c r="L82" s="155">
        <v>1282.1875</v>
      </c>
      <c r="M82" s="155">
        <v>278.32308241959947</v>
      </c>
      <c r="N82" s="156">
        <v>21</v>
      </c>
      <c r="O82" s="156">
        <v>384</v>
      </c>
      <c r="P82" s="156">
        <v>2.4</v>
      </c>
      <c r="Q82" s="156">
        <v>4.2665880495901716</v>
      </c>
      <c r="R82" s="158">
        <v>0.66579634464751958</v>
      </c>
      <c r="S82" s="158">
        <v>42</v>
      </c>
      <c r="T82" s="158">
        <v>657</v>
      </c>
      <c r="U82" s="158">
        <v>4.1062500000000002</v>
      </c>
      <c r="V82" s="158">
        <v>7.6992173701752016</v>
      </c>
      <c r="W82" s="158">
        <v>0.42819843342036551</v>
      </c>
      <c r="X82" s="158">
        <v>1.0939947780678851</v>
      </c>
      <c r="Y82" s="159">
        <v>31</v>
      </c>
      <c r="Z82" s="159">
        <v>69</v>
      </c>
      <c r="AA82" s="159">
        <v>60</v>
      </c>
      <c r="AB82" s="159">
        <v>77</v>
      </c>
      <c r="AC82" s="159">
        <v>83</v>
      </c>
      <c r="AD82" s="157">
        <v>19.149999999999999</v>
      </c>
    </row>
    <row r="83" spans="1:30" s="154" customFormat="1" ht="11.35">
      <c r="A83" s="152">
        <v>70</v>
      </c>
      <c r="B83" s="152">
        <v>15</v>
      </c>
      <c r="C83" s="152">
        <v>153</v>
      </c>
      <c r="D83" s="153">
        <v>0.95625000000000004</v>
      </c>
      <c r="E83" s="153">
        <v>2.5485151059554303</v>
      </c>
      <c r="F83" s="155">
        <v>1338.5700000000002</v>
      </c>
      <c r="G83" s="155">
        <v>5856.9874000000009</v>
      </c>
      <c r="H83" s="155">
        <v>36.606171250000003</v>
      </c>
      <c r="I83" s="155">
        <v>141.69814827696518</v>
      </c>
      <c r="J83" s="155">
        <v>1600</v>
      </c>
      <c r="K83" s="155">
        <v>202250</v>
      </c>
      <c r="L83" s="155">
        <v>1264.0625</v>
      </c>
      <c r="M83" s="155">
        <v>287.6477949347389</v>
      </c>
      <c r="N83" s="156">
        <v>27</v>
      </c>
      <c r="O83" s="156">
        <v>555</v>
      </c>
      <c r="P83" s="156">
        <v>3.46875</v>
      </c>
      <c r="Q83" s="156">
        <v>5.3891597167675585</v>
      </c>
      <c r="R83" s="158">
        <v>0.5531400966183575</v>
      </c>
      <c r="S83" s="158">
        <v>48</v>
      </c>
      <c r="T83" s="158">
        <v>759</v>
      </c>
      <c r="U83" s="158">
        <v>4.7437500000000004</v>
      </c>
      <c r="V83" s="158">
        <v>8.5349793580013671</v>
      </c>
      <c r="W83" s="158">
        <v>0.38888888888888884</v>
      </c>
      <c r="X83" s="158">
        <v>0.94202898550724634</v>
      </c>
      <c r="Y83" s="159">
        <v>37</v>
      </c>
      <c r="Z83" s="159">
        <v>65</v>
      </c>
      <c r="AA83" s="159">
        <v>58</v>
      </c>
      <c r="AB83" s="159">
        <v>80</v>
      </c>
      <c r="AC83" s="159">
        <v>80</v>
      </c>
      <c r="AD83" s="157">
        <v>20.7</v>
      </c>
    </row>
    <row r="84" spans="1:30" s="154" customFormat="1" ht="11.35">
      <c r="A84" s="152">
        <v>71</v>
      </c>
      <c r="B84" s="152">
        <v>21</v>
      </c>
      <c r="C84" s="152">
        <v>285</v>
      </c>
      <c r="D84" s="153">
        <v>1.78125</v>
      </c>
      <c r="E84" s="153">
        <v>4.2332494544257875</v>
      </c>
      <c r="F84" s="155">
        <v>1873.9980000000003</v>
      </c>
      <c r="G84" s="155">
        <v>13189.376400000001</v>
      </c>
      <c r="H84" s="155">
        <v>82.433602500000006</v>
      </c>
      <c r="I84" s="155">
        <v>264.51751791238962</v>
      </c>
      <c r="J84" s="155">
        <v>1600</v>
      </c>
      <c r="K84" s="155">
        <v>203450</v>
      </c>
      <c r="L84" s="155">
        <v>1271.5625</v>
      </c>
      <c r="M84" s="155">
        <v>291.0954086715995</v>
      </c>
      <c r="N84" s="156">
        <v>24</v>
      </c>
      <c r="O84" s="156">
        <v>444</v>
      </c>
      <c r="P84" s="156">
        <v>2.7749999999999999</v>
      </c>
      <c r="Q84" s="156">
        <v>4.7529534015952493</v>
      </c>
      <c r="R84" s="158">
        <v>0.62720403022670024</v>
      </c>
      <c r="S84" s="158">
        <v>87</v>
      </c>
      <c r="T84" s="158">
        <v>729</v>
      </c>
      <c r="U84" s="158">
        <v>4.5562500000000004</v>
      </c>
      <c r="V84" s="158">
        <v>9.8093440724686314</v>
      </c>
      <c r="W84" s="158">
        <v>0.38790931989924438</v>
      </c>
      <c r="X84" s="158">
        <v>1.0151133501259446</v>
      </c>
      <c r="Y84" s="159">
        <v>37</v>
      </c>
      <c r="Z84" s="159">
        <v>62</v>
      </c>
      <c r="AA84" s="159">
        <v>61</v>
      </c>
      <c r="AB84" s="159">
        <v>80</v>
      </c>
      <c r="AC84" s="159">
        <v>80</v>
      </c>
      <c r="AD84" s="157">
        <v>19.850000000000001</v>
      </c>
    </row>
    <row r="85" spans="1:30" s="154" customFormat="1" ht="11.35">
      <c r="A85" s="152">
        <v>72</v>
      </c>
      <c r="B85" s="152">
        <v>21</v>
      </c>
      <c r="C85" s="152">
        <v>231</v>
      </c>
      <c r="D85" s="153">
        <v>1.4437500000000001</v>
      </c>
      <c r="E85" s="153">
        <v>3.3132986755207487</v>
      </c>
      <c r="F85" s="155">
        <v>1606.2840000000003</v>
      </c>
      <c r="G85" s="155">
        <v>10866.213800000001</v>
      </c>
      <c r="H85" s="155">
        <v>67.913836250000003</v>
      </c>
      <c r="I85" s="155">
        <v>207.41765773409043</v>
      </c>
      <c r="J85" s="155">
        <v>1600</v>
      </c>
      <c r="K85" s="155">
        <v>204800</v>
      </c>
      <c r="L85" s="155">
        <v>1280</v>
      </c>
      <c r="M85" s="155">
        <v>280.34121168417863</v>
      </c>
      <c r="N85" s="156">
        <v>18</v>
      </c>
      <c r="O85" s="156">
        <v>366</v>
      </c>
      <c r="P85" s="156">
        <v>2.2875000000000001</v>
      </c>
      <c r="Q85" s="156">
        <v>4.3283292345042508</v>
      </c>
      <c r="R85" s="158">
        <v>0.6879795396419438</v>
      </c>
      <c r="S85" s="158">
        <v>39</v>
      </c>
      <c r="T85" s="158">
        <v>681</v>
      </c>
      <c r="U85" s="158">
        <v>4.2562499999999996</v>
      </c>
      <c r="V85" s="158">
        <v>7.7054639398482614</v>
      </c>
      <c r="W85" s="158">
        <v>0.41943734015345274</v>
      </c>
      <c r="X85" s="158">
        <v>1.1074168797953965</v>
      </c>
      <c r="Y85" s="159">
        <v>32</v>
      </c>
      <c r="Z85" s="159">
        <v>68</v>
      </c>
      <c r="AA85" s="159">
        <v>60</v>
      </c>
      <c r="AB85" s="159">
        <v>77</v>
      </c>
      <c r="AC85" s="159">
        <v>83</v>
      </c>
      <c r="AD85" s="157">
        <v>19.55</v>
      </c>
    </row>
    <row r="86" spans="1:30" s="154" customFormat="1" ht="11.35">
      <c r="A86" s="152">
        <v>73</v>
      </c>
      <c r="B86" s="152">
        <v>18</v>
      </c>
      <c r="C86" s="152">
        <v>93</v>
      </c>
      <c r="D86" s="153">
        <v>0.58125000000000004</v>
      </c>
      <c r="E86" s="153">
        <v>2.0046231942545703</v>
      </c>
      <c r="F86" s="155">
        <v>535.42800000000011</v>
      </c>
      <c r="G86" s="155">
        <v>2540.3083999999999</v>
      </c>
      <c r="H86" s="155">
        <v>15.876927499999999</v>
      </c>
      <c r="I86" s="155">
        <v>64.87121157546737</v>
      </c>
      <c r="J86" s="155">
        <v>1600</v>
      </c>
      <c r="K86" s="155">
        <v>200500</v>
      </c>
      <c r="L86" s="155">
        <v>1253.125</v>
      </c>
      <c r="M86" s="155">
        <v>273.26856304223838</v>
      </c>
      <c r="N86" s="156">
        <v>21</v>
      </c>
      <c r="O86" s="156">
        <v>528</v>
      </c>
      <c r="P86" s="156">
        <v>3.3</v>
      </c>
      <c r="Q86" s="156">
        <v>4.8548750056777692</v>
      </c>
      <c r="R86" s="158">
        <v>0.5532994923857868</v>
      </c>
      <c r="S86" s="158">
        <v>48</v>
      </c>
      <c r="T86" s="158">
        <v>693</v>
      </c>
      <c r="U86" s="158">
        <v>4.3312499999999998</v>
      </c>
      <c r="V86" s="158">
        <v>8.4568619564790932</v>
      </c>
      <c r="W86" s="158">
        <v>0.41370558375634514</v>
      </c>
      <c r="X86" s="158">
        <v>0.96700507614213194</v>
      </c>
      <c r="Y86" s="159">
        <v>34</v>
      </c>
      <c r="Z86" s="159">
        <v>75</v>
      </c>
      <c r="AA86" s="159">
        <v>51</v>
      </c>
      <c r="AB86" s="159">
        <v>78</v>
      </c>
      <c r="AC86" s="159">
        <v>82</v>
      </c>
      <c r="AD86" s="157">
        <v>19.7</v>
      </c>
    </row>
    <row r="87" spans="1:30" s="154" customFormat="1" ht="11.35">
      <c r="A87" s="152">
        <v>74</v>
      </c>
      <c r="B87" s="152">
        <v>18</v>
      </c>
      <c r="C87" s="152">
        <v>267</v>
      </c>
      <c r="D87" s="153">
        <v>1.66875</v>
      </c>
      <c r="E87" s="153">
        <v>3.8177372780913439</v>
      </c>
      <c r="F87" s="155">
        <v>1338.5700000000002</v>
      </c>
      <c r="G87" s="155">
        <v>8953.5460000000021</v>
      </c>
      <c r="H87" s="155">
        <v>55.959662500000015</v>
      </c>
      <c r="I87" s="155">
        <v>175.64702157973076</v>
      </c>
      <c r="J87" s="155">
        <v>1600</v>
      </c>
      <c r="K87" s="155">
        <v>205700</v>
      </c>
      <c r="L87" s="155">
        <v>1285.625</v>
      </c>
      <c r="M87" s="155">
        <v>264.59815860015198</v>
      </c>
      <c r="N87" s="156">
        <v>24</v>
      </c>
      <c r="O87" s="156">
        <v>522</v>
      </c>
      <c r="P87" s="156">
        <v>3.2625000000000002</v>
      </c>
      <c r="Q87" s="156">
        <v>5.5632300241754153</v>
      </c>
      <c r="R87" s="158">
        <v>0.56281407035175879</v>
      </c>
      <c r="S87" s="158">
        <v>42</v>
      </c>
      <c r="T87" s="158">
        <v>690</v>
      </c>
      <c r="U87" s="158">
        <v>4.3125</v>
      </c>
      <c r="V87" s="158">
        <v>8.668012111335802</v>
      </c>
      <c r="W87" s="158">
        <v>0.42211055276381904</v>
      </c>
      <c r="X87" s="158">
        <v>0.98492462311557782</v>
      </c>
      <c r="Y87" s="159">
        <v>26</v>
      </c>
      <c r="Z87" s="159">
        <v>77</v>
      </c>
      <c r="AA87" s="159">
        <v>57</v>
      </c>
      <c r="AB87" s="159">
        <v>90</v>
      </c>
      <c r="AC87" s="159">
        <v>70</v>
      </c>
      <c r="AD87" s="157">
        <v>19.899999999999999</v>
      </c>
    </row>
    <row r="88" spans="1:30" s="154" customFormat="1" ht="11.35">
      <c r="A88" s="152">
        <v>75</v>
      </c>
      <c r="B88" s="152">
        <v>12</v>
      </c>
      <c r="C88" s="152">
        <v>78</v>
      </c>
      <c r="D88" s="153">
        <v>0.48749999999999999</v>
      </c>
      <c r="E88" s="153">
        <v>1.5741125082659262</v>
      </c>
      <c r="F88" s="155">
        <v>1070.8560000000002</v>
      </c>
      <c r="G88" s="155">
        <v>4075.2020000000011</v>
      </c>
      <c r="H88" s="155">
        <v>25.470012500000006</v>
      </c>
      <c r="I88" s="155">
        <v>112.90213410269862</v>
      </c>
      <c r="J88" s="155">
        <v>1600</v>
      </c>
      <c r="K88" s="155">
        <v>201700</v>
      </c>
      <c r="L88" s="155">
        <v>1260.625</v>
      </c>
      <c r="M88" s="155">
        <v>252.24697765453814</v>
      </c>
      <c r="N88" s="156">
        <v>24</v>
      </c>
      <c r="O88" s="156">
        <v>567</v>
      </c>
      <c r="P88" s="156">
        <v>3.5437500000000002</v>
      </c>
      <c r="Q88" s="156">
        <v>5.2543445635448034</v>
      </c>
      <c r="R88" s="158">
        <v>0.54126213592233019</v>
      </c>
      <c r="S88" s="158">
        <v>33</v>
      </c>
      <c r="T88" s="158">
        <v>732</v>
      </c>
      <c r="U88" s="158">
        <v>4.5750000000000002</v>
      </c>
      <c r="V88" s="158">
        <v>7.3326614900936136</v>
      </c>
      <c r="W88" s="158">
        <v>0.40776699029126223</v>
      </c>
      <c r="X88" s="158">
        <v>0.94902912621359237</v>
      </c>
      <c r="Y88" s="159">
        <v>26</v>
      </c>
      <c r="Z88" s="159">
        <v>87</v>
      </c>
      <c r="AA88" s="159">
        <v>47</v>
      </c>
      <c r="AB88" s="159">
        <v>75</v>
      </c>
      <c r="AC88" s="159">
        <v>85</v>
      </c>
      <c r="AD88" s="157">
        <v>20.6</v>
      </c>
    </row>
    <row r="89" spans="1:30" s="154" customFormat="1" ht="11.35">
      <c r="A89" s="152">
        <v>76</v>
      </c>
      <c r="B89" s="152">
        <v>18</v>
      </c>
      <c r="C89" s="152">
        <v>159</v>
      </c>
      <c r="D89" s="153">
        <v>0.99375000000000002</v>
      </c>
      <c r="E89" s="153">
        <v>3.3260868559893182</v>
      </c>
      <c r="F89" s="155">
        <v>1606.2840000000003</v>
      </c>
      <c r="G89" s="155">
        <v>10750.204400000001</v>
      </c>
      <c r="H89" s="155">
        <v>67.1887775</v>
      </c>
      <c r="I89" s="155">
        <v>251.14295371303308</v>
      </c>
      <c r="J89" s="155">
        <v>1600</v>
      </c>
      <c r="K89" s="155">
        <v>200350</v>
      </c>
      <c r="L89" s="155">
        <v>1252.1875</v>
      </c>
      <c r="M89" s="155">
        <v>287.49333462330947</v>
      </c>
      <c r="N89" s="156">
        <v>24</v>
      </c>
      <c r="O89" s="156">
        <v>591</v>
      </c>
      <c r="P89" s="156">
        <v>3.6937500000000001</v>
      </c>
      <c r="Q89" s="156">
        <v>5.3435400074595449</v>
      </c>
      <c r="R89" s="158">
        <v>0.52300242130750607</v>
      </c>
      <c r="S89" s="158">
        <v>39</v>
      </c>
      <c r="T89" s="158">
        <v>741</v>
      </c>
      <c r="U89" s="158">
        <v>4.6312499999999996</v>
      </c>
      <c r="V89" s="158">
        <v>7.5599256884637649</v>
      </c>
      <c r="W89" s="158">
        <v>0.40193704600484259</v>
      </c>
      <c r="X89" s="158">
        <v>0.92493946731234866</v>
      </c>
      <c r="Y89" s="159">
        <v>39</v>
      </c>
      <c r="Z89" s="159">
        <v>66</v>
      </c>
      <c r="AA89" s="159">
        <v>55</v>
      </c>
      <c r="AB89" s="159">
        <v>85</v>
      </c>
      <c r="AC89" s="159">
        <v>75</v>
      </c>
      <c r="AD89" s="157">
        <v>20.65</v>
      </c>
    </row>
    <row r="90" spans="1:30" s="154" customFormat="1" ht="11.35">
      <c r="A90" s="152">
        <v>77</v>
      </c>
      <c r="B90" s="152">
        <v>15</v>
      </c>
      <c r="C90" s="152">
        <v>126</v>
      </c>
      <c r="D90" s="153">
        <v>0.78749999999999998</v>
      </c>
      <c r="E90" s="153">
        <v>2.3907250025328821</v>
      </c>
      <c r="F90" s="155">
        <v>1338.5700000000002</v>
      </c>
      <c r="G90" s="155">
        <v>5262.0674000000017</v>
      </c>
      <c r="H90" s="155">
        <v>32.887921250000012</v>
      </c>
      <c r="I90" s="155">
        <v>142.36197882806329</v>
      </c>
      <c r="J90" s="155">
        <v>1600</v>
      </c>
      <c r="K90" s="155">
        <v>202500</v>
      </c>
      <c r="L90" s="155">
        <v>1265.625</v>
      </c>
      <c r="M90" s="155">
        <v>279.66666479261772</v>
      </c>
      <c r="N90" s="156">
        <v>18</v>
      </c>
      <c r="O90" s="156">
        <v>609</v>
      </c>
      <c r="P90" s="156">
        <v>3.8062499999999999</v>
      </c>
      <c r="Q90" s="156">
        <v>5.1985688342589347</v>
      </c>
      <c r="R90" s="158">
        <v>0.51666666666666661</v>
      </c>
      <c r="S90" s="158">
        <v>42</v>
      </c>
      <c r="T90" s="158">
        <v>750</v>
      </c>
      <c r="U90" s="158">
        <v>4.6875</v>
      </c>
      <c r="V90" s="158">
        <v>8.6940936359659364</v>
      </c>
      <c r="W90" s="158">
        <v>0.40476190476190477</v>
      </c>
      <c r="X90" s="158">
        <v>0.92142857142857137</v>
      </c>
      <c r="Y90" s="159">
        <v>34</v>
      </c>
      <c r="Z90" s="159">
        <v>70</v>
      </c>
      <c r="AA90" s="159">
        <v>56</v>
      </c>
      <c r="AB90" s="159">
        <v>86</v>
      </c>
      <c r="AC90" s="159">
        <v>74</v>
      </c>
      <c r="AD90" s="157">
        <v>21</v>
      </c>
    </row>
    <row r="91" spans="1:30" s="154" customFormat="1" ht="11.35">
      <c r="A91" s="152">
        <v>78</v>
      </c>
      <c r="B91" s="152">
        <v>9</v>
      </c>
      <c r="C91" s="152">
        <v>99</v>
      </c>
      <c r="D91" s="153">
        <v>0.61875000000000002</v>
      </c>
      <c r="E91" s="153">
        <v>1.8762731526609409</v>
      </c>
      <c r="F91" s="155">
        <v>803.14200000000017</v>
      </c>
      <c r="G91" s="155">
        <v>3685.5294000000008</v>
      </c>
      <c r="H91" s="155">
        <v>23.034558750000006</v>
      </c>
      <c r="I91" s="155">
        <v>91.962716609784295</v>
      </c>
      <c r="J91" s="155">
        <v>1600</v>
      </c>
      <c r="K91" s="155">
        <v>200600</v>
      </c>
      <c r="L91" s="155">
        <v>1253.75</v>
      </c>
      <c r="M91" s="155">
        <v>279.57458698088885</v>
      </c>
      <c r="N91" s="156">
        <v>24</v>
      </c>
      <c r="O91" s="156">
        <v>606</v>
      </c>
      <c r="P91" s="156">
        <v>3.7875000000000001</v>
      </c>
      <c r="Q91" s="156">
        <v>5.7837198319368497</v>
      </c>
      <c r="R91" s="158">
        <v>0.50611246943765276</v>
      </c>
      <c r="S91" s="158">
        <v>24</v>
      </c>
      <c r="T91" s="158">
        <v>714</v>
      </c>
      <c r="U91" s="158">
        <v>4.4625000000000004</v>
      </c>
      <c r="V91" s="158">
        <v>6.5760069893916855</v>
      </c>
      <c r="W91" s="158">
        <v>0.41809290953545231</v>
      </c>
      <c r="X91" s="158">
        <v>0.92420537897310506</v>
      </c>
      <c r="Y91" s="159">
        <v>36</v>
      </c>
      <c r="Z91" s="159">
        <v>71</v>
      </c>
      <c r="AA91" s="159">
        <v>53</v>
      </c>
      <c r="AB91" s="159">
        <v>74</v>
      </c>
      <c r="AC91" s="159">
        <v>86</v>
      </c>
      <c r="AD91" s="157">
        <v>20.45</v>
      </c>
    </row>
    <row r="92" spans="1:30" s="154" customFormat="1" ht="11.35">
      <c r="A92" s="152">
        <v>79</v>
      </c>
      <c r="B92" s="152">
        <v>21</v>
      </c>
      <c r="C92" s="152">
        <v>192</v>
      </c>
      <c r="D92" s="153">
        <v>1.2</v>
      </c>
      <c r="E92" s="153">
        <v>3.2307484967197002</v>
      </c>
      <c r="F92" s="155">
        <v>1873.9980000000003</v>
      </c>
      <c r="G92" s="155">
        <v>7179.1971000000012</v>
      </c>
      <c r="H92" s="155">
        <v>44.869981875000008</v>
      </c>
      <c r="I92" s="155">
        <v>195.78743290023144</v>
      </c>
      <c r="J92" s="155">
        <v>1600</v>
      </c>
      <c r="K92" s="155">
        <v>202950</v>
      </c>
      <c r="L92" s="155">
        <v>1268.4375</v>
      </c>
      <c r="M92" s="155">
        <v>259.63338176075951</v>
      </c>
      <c r="N92" s="156">
        <v>27</v>
      </c>
      <c r="O92" s="156">
        <v>558</v>
      </c>
      <c r="P92" s="156">
        <v>3.4874999999999998</v>
      </c>
      <c r="Q92" s="156">
        <v>5.6889913553730622</v>
      </c>
      <c r="R92" s="158">
        <v>0.54411764705882348</v>
      </c>
      <c r="S92" s="158">
        <v>54</v>
      </c>
      <c r="T92" s="158">
        <v>702</v>
      </c>
      <c r="U92" s="158">
        <v>4.3875000000000002</v>
      </c>
      <c r="V92" s="158">
        <v>8.8821689090166416</v>
      </c>
      <c r="W92" s="158">
        <v>0.4264705882352941</v>
      </c>
      <c r="X92" s="158">
        <v>0.97058823529411753</v>
      </c>
      <c r="Y92" s="159">
        <v>27</v>
      </c>
      <c r="Z92" s="159">
        <v>82</v>
      </c>
      <c r="AA92" s="159">
        <v>51</v>
      </c>
      <c r="AB92" s="159">
        <v>76</v>
      </c>
      <c r="AC92" s="159">
        <v>84</v>
      </c>
      <c r="AD92" s="157">
        <v>20.399999999999999</v>
      </c>
    </row>
    <row r="93" spans="1:30" s="154" customFormat="1" ht="11.35">
      <c r="A93" s="152">
        <v>80</v>
      </c>
      <c r="B93" s="152">
        <v>24</v>
      </c>
      <c r="C93" s="152">
        <v>243</v>
      </c>
      <c r="D93" s="153">
        <v>1.51875</v>
      </c>
      <c r="E93" s="153">
        <v>3.8066011432971201</v>
      </c>
      <c r="F93" s="155">
        <v>1070.8560000000002</v>
      </c>
      <c r="G93" s="155">
        <v>9759.6626000000015</v>
      </c>
      <c r="H93" s="155">
        <v>60.997891250000009</v>
      </c>
      <c r="I93" s="155">
        <v>173.55333981518973</v>
      </c>
      <c r="J93" s="155">
        <v>1600</v>
      </c>
      <c r="K93" s="155">
        <v>208350</v>
      </c>
      <c r="L93" s="155">
        <v>1302.1875</v>
      </c>
      <c r="M93" s="155">
        <v>286.01286832773206</v>
      </c>
      <c r="N93" s="156">
        <v>15</v>
      </c>
      <c r="O93" s="156">
        <v>390</v>
      </c>
      <c r="P93" s="156">
        <v>2.4375</v>
      </c>
      <c r="Q93" s="156">
        <v>3.9695182921480678</v>
      </c>
      <c r="R93" s="158">
        <v>0.6733668341708543</v>
      </c>
      <c r="S93" s="158">
        <v>57</v>
      </c>
      <c r="T93" s="158">
        <v>762</v>
      </c>
      <c r="U93" s="158">
        <v>4.7625000000000002</v>
      </c>
      <c r="V93" s="158">
        <v>9.0806917282854034</v>
      </c>
      <c r="W93" s="158">
        <v>0.36180904522613067</v>
      </c>
      <c r="X93" s="158">
        <v>1.035175879396985</v>
      </c>
      <c r="Y93" s="159">
        <v>31</v>
      </c>
      <c r="Z93" s="159">
        <v>61</v>
      </c>
      <c r="AA93" s="159">
        <v>68</v>
      </c>
      <c r="AB93" s="159">
        <v>78</v>
      </c>
      <c r="AC93" s="159">
        <v>82</v>
      </c>
      <c r="AD93" s="157">
        <v>19.899999999999999</v>
      </c>
    </row>
    <row r="94" spans="1:30" s="154" customFormat="1" ht="11.35">
      <c r="A94" s="152">
        <v>81</v>
      </c>
      <c r="B94" s="152">
        <v>18</v>
      </c>
      <c r="C94" s="152">
        <v>135</v>
      </c>
      <c r="D94" s="153">
        <v>0.84375</v>
      </c>
      <c r="E94" s="153">
        <v>2.4764218328749288</v>
      </c>
      <c r="F94" s="155">
        <v>1606.2840000000003</v>
      </c>
      <c r="G94" s="155">
        <v>5663.6383999999998</v>
      </c>
      <c r="H94" s="155">
        <v>35.397739999999999</v>
      </c>
      <c r="I94" s="155">
        <v>164.73110834111483</v>
      </c>
      <c r="J94" s="155">
        <v>1600</v>
      </c>
      <c r="K94" s="155">
        <v>202050</v>
      </c>
      <c r="L94" s="155">
        <v>1262.8125</v>
      </c>
      <c r="M94" s="155">
        <v>275.30696846754978</v>
      </c>
      <c r="N94" s="156">
        <v>24</v>
      </c>
      <c r="O94" s="156">
        <v>516</v>
      </c>
      <c r="P94" s="156">
        <v>3.2250000000000001</v>
      </c>
      <c r="Q94" s="156">
        <v>4.823879281320659</v>
      </c>
      <c r="R94" s="158">
        <v>0.57635467980295574</v>
      </c>
      <c r="S94" s="158">
        <v>39</v>
      </c>
      <c r="T94" s="158">
        <v>711</v>
      </c>
      <c r="U94" s="158">
        <v>4.4437499999999996</v>
      </c>
      <c r="V94" s="158">
        <v>8.1793934014139662</v>
      </c>
      <c r="W94" s="158">
        <v>0.41625615763546803</v>
      </c>
      <c r="X94" s="158">
        <v>0.99261083743842371</v>
      </c>
      <c r="Y94" s="159">
        <v>33</v>
      </c>
      <c r="Z94" s="159">
        <v>73</v>
      </c>
      <c r="AA94" s="159">
        <v>54</v>
      </c>
      <c r="AB94" s="159">
        <v>76</v>
      </c>
      <c r="AC94" s="159">
        <v>84</v>
      </c>
      <c r="AD94" s="157">
        <v>20.3</v>
      </c>
    </row>
    <row r="95" spans="1:30" s="154" customFormat="1" ht="11.35">
      <c r="A95" s="152">
        <v>82</v>
      </c>
      <c r="B95" s="152">
        <v>12</v>
      </c>
      <c r="C95" s="152">
        <v>108</v>
      </c>
      <c r="D95" s="153">
        <v>0.67500000000000004</v>
      </c>
      <c r="E95" s="153">
        <v>2.0452429850569169</v>
      </c>
      <c r="F95" s="155">
        <v>1070.8560000000002</v>
      </c>
      <c r="G95" s="155">
        <v>6437.0344000000014</v>
      </c>
      <c r="H95" s="155">
        <v>40.231465000000007</v>
      </c>
      <c r="I95" s="155">
        <v>159.67943080782422</v>
      </c>
      <c r="J95" s="155">
        <v>1600</v>
      </c>
      <c r="K95" s="155">
        <v>207350</v>
      </c>
      <c r="L95" s="155">
        <v>1295.9375</v>
      </c>
      <c r="M95" s="155">
        <v>271.90059429155468</v>
      </c>
      <c r="N95" s="156">
        <v>15</v>
      </c>
      <c r="O95" s="156">
        <v>534</v>
      </c>
      <c r="P95" s="156">
        <v>3.3374999999999999</v>
      </c>
      <c r="Q95" s="156">
        <v>4.5762409390323269</v>
      </c>
      <c r="R95" s="158">
        <v>0.57004830917874394</v>
      </c>
      <c r="S95" s="158">
        <v>69</v>
      </c>
      <c r="T95" s="158">
        <v>768</v>
      </c>
      <c r="U95" s="158">
        <v>4.8</v>
      </c>
      <c r="V95" s="158">
        <v>9.2890684383758408</v>
      </c>
      <c r="W95" s="158">
        <v>0.3816425120772946</v>
      </c>
      <c r="X95" s="158">
        <v>0.95169082125603854</v>
      </c>
      <c r="Y95" s="159">
        <v>27</v>
      </c>
      <c r="Z95" s="159">
        <v>71</v>
      </c>
      <c r="AA95" s="159">
        <v>62</v>
      </c>
      <c r="AB95" s="159">
        <v>93</v>
      </c>
      <c r="AC95" s="159">
        <v>67</v>
      </c>
      <c r="AD95" s="157">
        <v>20.7</v>
      </c>
    </row>
    <row r="96" spans="1:30" s="154" customFormat="1" ht="11.35">
      <c r="A96" s="152">
        <v>83</v>
      </c>
      <c r="B96" s="152">
        <v>15</v>
      </c>
      <c r="C96" s="152">
        <v>141</v>
      </c>
      <c r="D96" s="153">
        <v>0.88124999999999998</v>
      </c>
      <c r="E96" s="153">
        <v>2.3455346978605802</v>
      </c>
      <c r="F96" s="155">
        <v>1338.5700000000002</v>
      </c>
      <c r="G96" s="155">
        <v>7424.6016000000009</v>
      </c>
      <c r="H96" s="155">
        <v>46.403760000000005</v>
      </c>
      <c r="I96" s="155">
        <v>175.58055895420225</v>
      </c>
      <c r="J96" s="155">
        <v>1600</v>
      </c>
      <c r="K96" s="155">
        <v>202050</v>
      </c>
      <c r="L96" s="155">
        <v>1262.8125</v>
      </c>
      <c r="M96" s="155">
        <v>275.30696846754978</v>
      </c>
      <c r="N96" s="156">
        <v>18</v>
      </c>
      <c r="O96" s="156">
        <v>435</v>
      </c>
      <c r="P96" s="156">
        <v>2.71875</v>
      </c>
      <c r="Q96" s="156">
        <v>4.2131448613406954</v>
      </c>
      <c r="R96" s="158">
        <v>0.63476070528967254</v>
      </c>
      <c r="S96" s="158">
        <v>42</v>
      </c>
      <c r="T96" s="158">
        <v>687</v>
      </c>
      <c r="U96" s="158">
        <v>4.2937500000000002</v>
      </c>
      <c r="V96" s="158">
        <v>8.1144307162644882</v>
      </c>
      <c r="W96" s="158">
        <v>0.42317380352644846</v>
      </c>
      <c r="X96" s="158">
        <v>1.0579345088161209</v>
      </c>
      <c r="Y96" s="159">
        <v>33</v>
      </c>
      <c r="Z96" s="159">
        <v>73</v>
      </c>
      <c r="AA96" s="159">
        <v>54</v>
      </c>
      <c r="AB96" s="159">
        <v>78</v>
      </c>
      <c r="AC96" s="159">
        <v>82</v>
      </c>
      <c r="AD96" s="157">
        <v>19.850000000000001</v>
      </c>
    </row>
    <row r="97" spans="1:30" s="154" customFormat="1" ht="11.35">
      <c r="A97" s="152">
        <v>84</v>
      </c>
      <c r="B97" s="152">
        <v>21</v>
      </c>
      <c r="C97" s="152">
        <v>318</v>
      </c>
      <c r="D97" s="153">
        <v>1.9875</v>
      </c>
      <c r="E97" s="153">
        <v>4.2277720614732273</v>
      </c>
      <c r="F97" s="155">
        <v>1873.9980000000003</v>
      </c>
      <c r="G97" s="155">
        <v>14984.547500000001</v>
      </c>
      <c r="H97" s="155">
        <v>93.653421875000006</v>
      </c>
      <c r="I97" s="155">
        <v>299.59440150687897</v>
      </c>
      <c r="J97" s="155">
        <v>1600</v>
      </c>
      <c r="K97" s="155">
        <v>204600</v>
      </c>
      <c r="L97" s="155">
        <v>1278.75</v>
      </c>
      <c r="M97" s="155">
        <v>267.73860809407176</v>
      </c>
      <c r="N97" s="156">
        <v>18</v>
      </c>
      <c r="O97" s="156">
        <v>447</v>
      </c>
      <c r="P97" s="156">
        <v>2.7937500000000002</v>
      </c>
      <c r="Q97" s="156">
        <v>4.6999222193483723</v>
      </c>
      <c r="R97" s="158">
        <v>0.6089238845144358</v>
      </c>
      <c r="S97" s="158">
        <v>36</v>
      </c>
      <c r="T97" s="158">
        <v>642</v>
      </c>
      <c r="U97" s="158">
        <v>4.0125000000000002</v>
      </c>
      <c r="V97" s="158">
        <v>7.5302221270702816</v>
      </c>
      <c r="W97" s="158">
        <v>0.43832020997375332</v>
      </c>
      <c r="X97" s="158">
        <v>1.0472440944881891</v>
      </c>
      <c r="Y97" s="159">
        <v>28</v>
      </c>
      <c r="Z97" s="159">
        <v>76</v>
      </c>
      <c r="AA97" s="159">
        <v>56</v>
      </c>
      <c r="AB97" s="159">
        <v>83</v>
      </c>
      <c r="AC97" s="159">
        <v>77</v>
      </c>
      <c r="AD97" s="157">
        <v>19.05</v>
      </c>
    </row>
    <row r="98" spans="1:30" s="154" customFormat="1" ht="11.35">
      <c r="A98" s="152">
        <v>85</v>
      </c>
      <c r="B98" s="152">
        <v>15</v>
      </c>
      <c r="C98" s="152">
        <v>180</v>
      </c>
      <c r="D98" s="153">
        <v>1.125</v>
      </c>
      <c r="E98" s="153">
        <v>2.6864439566228571</v>
      </c>
      <c r="F98" s="155">
        <v>1070.8560000000002</v>
      </c>
      <c r="G98" s="155">
        <v>7858.8931999999995</v>
      </c>
      <c r="H98" s="155">
        <v>49.1180825</v>
      </c>
      <c r="I98" s="155">
        <v>149.86824165465373</v>
      </c>
      <c r="J98" s="155">
        <v>1600</v>
      </c>
      <c r="K98" s="155">
        <v>204800</v>
      </c>
      <c r="L98" s="155">
        <v>1280</v>
      </c>
      <c r="M98" s="155">
        <v>280.34121168417863</v>
      </c>
      <c r="N98" s="156">
        <v>21</v>
      </c>
      <c r="O98" s="156">
        <v>453</v>
      </c>
      <c r="P98" s="156">
        <v>2.8312499999999998</v>
      </c>
      <c r="Q98" s="156">
        <v>4.7849631807893189</v>
      </c>
      <c r="R98" s="158">
        <v>0.63961813842482096</v>
      </c>
      <c r="S98" s="158">
        <v>39</v>
      </c>
      <c r="T98" s="158">
        <v>792</v>
      </c>
      <c r="U98" s="158">
        <v>4.95</v>
      </c>
      <c r="V98" s="158">
        <v>8.7816274762754247</v>
      </c>
      <c r="W98" s="158">
        <v>0.36992840095465396</v>
      </c>
      <c r="X98" s="158">
        <v>1.0095465393794749</v>
      </c>
      <c r="Y98" s="159">
        <v>32</v>
      </c>
      <c r="Z98" s="159">
        <v>68</v>
      </c>
      <c r="AA98" s="159">
        <v>60</v>
      </c>
      <c r="AB98" s="159">
        <v>86</v>
      </c>
      <c r="AC98" s="159">
        <v>74</v>
      </c>
      <c r="AD98" s="157">
        <v>20.95</v>
      </c>
    </row>
    <row r="99" spans="1:30" s="154" customFormat="1" ht="11.35">
      <c r="A99" s="152">
        <v>86</v>
      </c>
      <c r="B99" s="152">
        <v>12</v>
      </c>
      <c r="C99" s="152">
        <v>183</v>
      </c>
      <c r="D99" s="153">
        <v>1.14375</v>
      </c>
      <c r="E99" s="153">
        <v>2.399808364990681</v>
      </c>
      <c r="F99" s="155">
        <v>803.14200000000017</v>
      </c>
      <c r="G99" s="155">
        <v>6118.7521999999999</v>
      </c>
      <c r="H99" s="155">
        <v>38.242201250000001</v>
      </c>
      <c r="I99" s="155">
        <v>118.62219356759533</v>
      </c>
      <c r="J99" s="155">
        <v>1600</v>
      </c>
      <c r="K99" s="155">
        <v>206800</v>
      </c>
      <c r="L99" s="155">
        <v>1292.5</v>
      </c>
      <c r="M99" s="155">
        <v>261.23798157784773</v>
      </c>
      <c r="N99" s="156">
        <v>18</v>
      </c>
      <c r="O99" s="156">
        <v>501</v>
      </c>
      <c r="P99" s="156">
        <v>3.1312500000000001</v>
      </c>
      <c r="Q99" s="156">
        <v>4.7979579972521877</v>
      </c>
      <c r="R99" s="158">
        <v>0.58354114713216965</v>
      </c>
      <c r="S99" s="158">
        <v>36</v>
      </c>
      <c r="T99" s="158">
        <v>726</v>
      </c>
      <c r="U99" s="158">
        <v>4.5374999999999996</v>
      </c>
      <c r="V99" s="158">
        <v>8.0680186246873458</v>
      </c>
      <c r="W99" s="158">
        <v>0.39650872817955118</v>
      </c>
      <c r="X99" s="158">
        <v>0.98004987531172083</v>
      </c>
      <c r="Y99" s="159">
        <v>24</v>
      </c>
      <c r="Z99" s="159">
        <v>78</v>
      </c>
      <c r="AA99" s="159">
        <v>58</v>
      </c>
      <c r="AB99" s="159">
        <v>78</v>
      </c>
      <c r="AC99" s="159">
        <v>82</v>
      </c>
      <c r="AD99" s="157">
        <v>20.05</v>
      </c>
    </row>
    <row r="100" spans="1:30" s="154" customFormat="1" ht="11.35">
      <c r="A100" s="152">
        <v>87</v>
      </c>
      <c r="B100" s="152">
        <v>12</v>
      </c>
      <c r="C100" s="152">
        <v>129</v>
      </c>
      <c r="D100" s="153">
        <v>0.80625000000000002</v>
      </c>
      <c r="E100" s="153">
        <v>2.4889614792686166</v>
      </c>
      <c r="F100" s="155">
        <v>1070.8560000000002</v>
      </c>
      <c r="G100" s="155">
        <v>4841.161500000002</v>
      </c>
      <c r="H100" s="155">
        <v>30.257259375000011</v>
      </c>
      <c r="I100" s="155">
        <v>134.239041879436</v>
      </c>
      <c r="J100" s="155">
        <v>1600</v>
      </c>
      <c r="K100" s="155">
        <v>198700</v>
      </c>
      <c r="L100" s="155">
        <v>1241.875</v>
      </c>
      <c r="M100" s="155">
        <v>254.20287916069105</v>
      </c>
      <c r="N100" s="156">
        <v>27</v>
      </c>
      <c r="O100" s="156">
        <v>543</v>
      </c>
      <c r="P100" s="156">
        <v>3.3937499999999998</v>
      </c>
      <c r="Q100" s="156">
        <v>5.3636288230025198</v>
      </c>
      <c r="R100" s="158">
        <v>0.5628019323671497</v>
      </c>
      <c r="S100" s="158">
        <v>30</v>
      </c>
      <c r="T100" s="158">
        <v>705</v>
      </c>
      <c r="U100" s="158">
        <v>4.40625</v>
      </c>
      <c r="V100" s="158">
        <v>7.0811086036441901</v>
      </c>
      <c r="W100" s="158">
        <v>0.43236714975845408</v>
      </c>
      <c r="X100" s="158">
        <v>0.99516908212560384</v>
      </c>
      <c r="Y100" s="159">
        <v>30</v>
      </c>
      <c r="Z100" s="159">
        <v>87</v>
      </c>
      <c r="AA100" s="159">
        <v>43</v>
      </c>
      <c r="AB100" s="159">
        <v>84</v>
      </c>
      <c r="AC100" s="159">
        <v>76</v>
      </c>
      <c r="AD100" s="157">
        <v>20.7</v>
      </c>
    </row>
    <row r="101" spans="1:30" s="154" customFormat="1" ht="11.35">
      <c r="A101" s="152">
        <v>88</v>
      </c>
      <c r="B101" s="152">
        <v>15</v>
      </c>
      <c r="C101" s="152">
        <v>162</v>
      </c>
      <c r="D101" s="153">
        <v>1.0125</v>
      </c>
      <c r="E101" s="153">
        <v>2.8527543790466452</v>
      </c>
      <c r="F101" s="155">
        <v>1070.8560000000002</v>
      </c>
      <c r="G101" s="155">
        <v>4049.9179000000013</v>
      </c>
      <c r="H101" s="155">
        <v>25.311986875000009</v>
      </c>
      <c r="I101" s="155">
        <v>114.58986330333335</v>
      </c>
      <c r="J101" s="155">
        <v>1600</v>
      </c>
      <c r="K101" s="155">
        <v>200350</v>
      </c>
      <c r="L101" s="155">
        <v>1252.1875</v>
      </c>
      <c r="M101" s="155">
        <v>263.52394631801275</v>
      </c>
      <c r="N101" s="156">
        <v>21</v>
      </c>
      <c r="O101" s="156">
        <v>555</v>
      </c>
      <c r="P101" s="156">
        <v>3.46875</v>
      </c>
      <c r="Q101" s="156">
        <v>5.0080713155751679</v>
      </c>
      <c r="R101" s="158">
        <v>0.54656862745098034</v>
      </c>
      <c r="S101" s="158">
        <v>45</v>
      </c>
      <c r="T101" s="158">
        <v>678</v>
      </c>
      <c r="U101" s="158">
        <v>4.2374999999999998</v>
      </c>
      <c r="V101" s="158">
        <v>7.3437497490967445</v>
      </c>
      <c r="W101" s="158">
        <v>0.44607843137254893</v>
      </c>
      <c r="X101" s="158">
        <v>0.99264705882352922</v>
      </c>
      <c r="Y101" s="159">
        <v>31</v>
      </c>
      <c r="Z101" s="159">
        <v>81</v>
      </c>
      <c r="AA101" s="159">
        <v>48</v>
      </c>
      <c r="AB101" s="159">
        <v>86</v>
      </c>
      <c r="AC101" s="159">
        <v>74</v>
      </c>
      <c r="AD101" s="157">
        <v>20.399999999999999</v>
      </c>
    </row>
    <row r="102" spans="1:30" s="154" customFormat="1" ht="11.35">
      <c r="A102" s="152">
        <v>89</v>
      </c>
      <c r="B102" s="152">
        <v>6</v>
      </c>
      <c r="C102" s="152">
        <v>24</v>
      </c>
      <c r="D102" s="153">
        <v>0.15</v>
      </c>
      <c r="E102" s="153">
        <v>0.73715414020074144</v>
      </c>
      <c r="F102" s="155">
        <v>130.88240000000002</v>
      </c>
      <c r="G102" s="155">
        <v>356.95200000000011</v>
      </c>
      <c r="H102" s="155">
        <v>2.2309500000000009</v>
      </c>
      <c r="I102" s="155">
        <v>13.682265231887714</v>
      </c>
      <c r="J102" s="155">
        <v>1600</v>
      </c>
      <c r="K102" s="155">
        <v>200350</v>
      </c>
      <c r="L102" s="155">
        <v>1252.1875</v>
      </c>
      <c r="M102" s="155">
        <v>263.52394631801275</v>
      </c>
      <c r="N102" s="156">
        <v>24</v>
      </c>
      <c r="O102" s="156">
        <v>750</v>
      </c>
      <c r="P102" s="156">
        <v>4.6875</v>
      </c>
      <c r="Q102" s="156">
        <v>6.2194536555540711</v>
      </c>
      <c r="R102" s="158">
        <v>0.42528735632183906</v>
      </c>
      <c r="S102" s="158">
        <v>36</v>
      </c>
      <c r="T102" s="158">
        <v>804</v>
      </c>
      <c r="U102" s="158">
        <v>5.0250000000000004</v>
      </c>
      <c r="V102" s="158">
        <v>7.8803553219382181</v>
      </c>
      <c r="W102" s="158">
        <v>0.3839080459770115</v>
      </c>
      <c r="X102" s="158">
        <v>0.80919540229885056</v>
      </c>
      <c r="Y102" s="159">
        <v>31</v>
      </c>
      <c r="Z102" s="159">
        <v>81</v>
      </c>
      <c r="AA102" s="159">
        <v>48</v>
      </c>
      <c r="AB102" s="159">
        <v>73</v>
      </c>
      <c r="AC102" s="159">
        <v>87</v>
      </c>
      <c r="AD102" s="157">
        <v>21.75</v>
      </c>
    </row>
    <row r="103" spans="1:30" s="154" customFormat="1" ht="11.35">
      <c r="A103" s="152">
        <v>90</v>
      </c>
      <c r="B103" s="152">
        <v>12</v>
      </c>
      <c r="C103" s="152">
        <v>81</v>
      </c>
      <c r="D103" s="153">
        <v>0.50624999999999998</v>
      </c>
      <c r="E103" s="153">
        <v>1.6213856757212215</v>
      </c>
      <c r="F103" s="155">
        <v>535.42800000000011</v>
      </c>
      <c r="G103" s="155">
        <v>3166.4617000000012</v>
      </c>
      <c r="H103" s="155">
        <v>19.790385625000006</v>
      </c>
      <c r="I103" s="155">
        <v>78.021956109200573</v>
      </c>
      <c r="J103" s="155">
        <v>1600</v>
      </c>
      <c r="K103" s="155">
        <v>198700</v>
      </c>
      <c r="L103" s="155">
        <v>1241.875</v>
      </c>
      <c r="M103" s="155">
        <v>278.97428365961662</v>
      </c>
      <c r="N103" s="156">
        <v>24</v>
      </c>
      <c r="O103" s="156">
        <v>510</v>
      </c>
      <c r="P103" s="156">
        <v>3.1875</v>
      </c>
      <c r="Q103" s="156">
        <v>4.9184385465154543</v>
      </c>
      <c r="R103" s="158">
        <v>0.59330143540669855</v>
      </c>
      <c r="S103" s="158">
        <v>54</v>
      </c>
      <c r="T103" s="158">
        <v>765</v>
      </c>
      <c r="U103" s="158">
        <v>4.78125</v>
      </c>
      <c r="V103" s="158">
        <v>8.5205426016431076</v>
      </c>
      <c r="W103" s="158">
        <v>0.38995215311004783</v>
      </c>
      <c r="X103" s="158">
        <v>0.98325358851674638</v>
      </c>
      <c r="Y103" s="159">
        <v>38</v>
      </c>
      <c r="Z103" s="159">
        <v>72</v>
      </c>
      <c r="AA103" s="159">
        <v>50</v>
      </c>
      <c r="AB103" s="159">
        <v>64</v>
      </c>
      <c r="AC103" s="159">
        <v>96</v>
      </c>
      <c r="AD103" s="157">
        <v>20.9</v>
      </c>
    </row>
    <row r="104" spans="1:30" s="154" customFormat="1" ht="11.35">
      <c r="A104" s="152">
        <v>91</v>
      </c>
      <c r="B104" s="152">
        <v>21</v>
      </c>
      <c r="C104" s="152">
        <v>315</v>
      </c>
      <c r="D104" s="153">
        <v>1.96875</v>
      </c>
      <c r="E104" s="153">
        <v>4.4895712490169926</v>
      </c>
      <c r="F104" s="155">
        <v>1873.9980000000003</v>
      </c>
      <c r="G104" s="155">
        <v>11132.440500000001</v>
      </c>
      <c r="H104" s="155">
        <v>69.577753125000001</v>
      </c>
      <c r="I104" s="155">
        <v>233.94492298217014</v>
      </c>
      <c r="J104" s="155">
        <v>1600</v>
      </c>
      <c r="K104" s="155">
        <v>196900</v>
      </c>
      <c r="L104" s="155">
        <v>1230.625</v>
      </c>
      <c r="M104" s="155">
        <v>284.11771743150859</v>
      </c>
      <c r="N104" s="156">
        <v>24</v>
      </c>
      <c r="O104" s="156">
        <v>378</v>
      </c>
      <c r="P104" s="156">
        <v>2.3624999999999998</v>
      </c>
      <c r="Q104" s="156">
        <v>4.4686011487282116</v>
      </c>
      <c r="R104" s="158">
        <v>0.671875</v>
      </c>
      <c r="S104" s="158">
        <v>33</v>
      </c>
      <c r="T104" s="158">
        <v>615</v>
      </c>
      <c r="U104" s="158">
        <v>3.84375</v>
      </c>
      <c r="V104" s="158">
        <v>6.9214340999535642</v>
      </c>
      <c r="W104" s="158">
        <v>0.46614583333333331</v>
      </c>
      <c r="X104" s="158">
        <v>1.1380208333333333</v>
      </c>
      <c r="Y104" s="159">
        <v>42</v>
      </c>
      <c r="Z104" s="159">
        <v>69</v>
      </c>
      <c r="AA104" s="159">
        <v>49</v>
      </c>
      <c r="AB104" s="159">
        <v>89</v>
      </c>
      <c r="AC104" s="159">
        <v>71</v>
      </c>
      <c r="AD104" s="157">
        <v>19.2</v>
      </c>
    </row>
    <row r="105" spans="1:30" s="154" customFormat="1" ht="11.35">
      <c r="A105" s="152">
        <v>92</v>
      </c>
      <c r="B105" s="152">
        <v>21</v>
      </c>
      <c r="C105" s="152">
        <v>201</v>
      </c>
      <c r="D105" s="153">
        <v>1.2562500000000001</v>
      </c>
      <c r="E105" s="153">
        <v>3.7838565980645966</v>
      </c>
      <c r="F105" s="155">
        <v>1606.2840000000003</v>
      </c>
      <c r="G105" s="155">
        <v>10168.670100000001</v>
      </c>
      <c r="H105" s="155">
        <v>63.55418812500001</v>
      </c>
      <c r="I105" s="155">
        <v>255.141528755064</v>
      </c>
      <c r="J105" s="155">
        <v>1600</v>
      </c>
      <c r="K105" s="155">
        <v>205450</v>
      </c>
      <c r="L105" s="155">
        <v>1284.0625</v>
      </c>
      <c r="M105" s="155">
        <v>273.13529459032458</v>
      </c>
      <c r="N105" s="156">
        <v>21</v>
      </c>
      <c r="O105" s="156">
        <v>498</v>
      </c>
      <c r="P105" s="156">
        <v>3.1124999999999998</v>
      </c>
      <c r="Q105" s="156">
        <v>4.8861085337693417</v>
      </c>
      <c r="R105" s="158">
        <v>0.58808933002481378</v>
      </c>
      <c r="S105" s="158">
        <v>33</v>
      </c>
      <c r="T105" s="158">
        <v>696</v>
      </c>
      <c r="U105" s="158">
        <v>4.3499999999999996</v>
      </c>
      <c r="V105" s="158">
        <v>7.6340844430107575</v>
      </c>
      <c r="W105" s="158">
        <v>0.42431761786600491</v>
      </c>
      <c r="X105" s="158">
        <v>1.0124069478908186</v>
      </c>
      <c r="Y105" s="159">
        <v>29</v>
      </c>
      <c r="Z105" s="159">
        <v>72</v>
      </c>
      <c r="AA105" s="159">
        <v>59</v>
      </c>
      <c r="AB105" s="159">
        <v>85</v>
      </c>
      <c r="AC105" s="159">
        <v>75</v>
      </c>
      <c r="AD105" s="157">
        <v>20.149999999999999</v>
      </c>
    </row>
    <row r="106" spans="1:30" s="154" customFormat="1" ht="11.35">
      <c r="A106" s="152">
        <v>93</v>
      </c>
      <c r="B106" s="152">
        <v>15</v>
      </c>
      <c r="C106" s="152">
        <v>114</v>
      </c>
      <c r="D106" s="153">
        <v>0.71250000000000002</v>
      </c>
      <c r="E106" s="153">
        <v>2.551081901453681</v>
      </c>
      <c r="F106" s="155">
        <v>1338.5700000000002</v>
      </c>
      <c r="G106" s="155">
        <v>6895.122800000001</v>
      </c>
      <c r="H106" s="155">
        <v>43.094517500000009</v>
      </c>
      <c r="I106" s="155">
        <v>181.13734718412667</v>
      </c>
      <c r="J106" s="155">
        <v>1600</v>
      </c>
      <c r="K106" s="155">
        <v>205800</v>
      </c>
      <c r="L106" s="155">
        <v>1286.25</v>
      </c>
      <c r="M106" s="155">
        <v>271.03052811410623</v>
      </c>
      <c r="N106" s="156">
        <v>18</v>
      </c>
      <c r="O106" s="156">
        <v>522</v>
      </c>
      <c r="P106" s="156">
        <v>3.2625000000000002</v>
      </c>
      <c r="Q106" s="156">
        <v>4.7510177658393111</v>
      </c>
      <c r="R106" s="158">
        <v>0.58571428571428574</v>
      </c>
      <c r="S106" s="158">
        <v>48</v>
      </c>
      <c r="T106" s="158">
        <v>783</v>
      </c>
      <c r="U106" s="158">
        <v>4.8937499999999998</v>
      </c>
      <c r="V106" s="158">
        <v>8.739123968444952</v>
      </c>
      <c r="W106" s="158">
        <v>0.37857142857142856</v>
      </c>
      <c r="X106" s="158">
        <v>0.9642857142857143</v>
      </c>
      <c r="Y106" s="159">
        <v>28</v>
      </c>
      <c r="Z106" s="159">
        <v>73</v>
      </c>
      <c r="AA106" s="159">
        <v>59</v>
      </c>
      <c r="AB106" s="159">
        <v>76</v>
      </c>
      <c r="AC106" s="159">
        <v>84</v>
      </c>
      <c r="AD106" s="157">
        <v>21</v>
      </c>
    </row>
    <row r="107" spans="1:30" s="154" customFormat="1" ht="11.35">
      <c r="A107" s="152">
        <v>94</v>
      </c>
      <c r="B107" s="152">
        <v>21</v>
      </c>
      <c r="C107" s="152">
        <v>153</v>
      </c>
      <c r="D107" s="153">
        <v>0.95625000000000004</v>
      </c>
      <c r="E107" s="153">
        <v>3.0351129101498828</v>
      </c>
      <c r="F107" s="155">
        <v>1873.9980000000003</v>
      </c>
      <c r="G107" s="155">
        <v>10906.3709</v>
      </c>
      <c r="H107" s="155">
        <v>68.164818124999996</v>
      </c>
      <c r="I107" s="155">
        <v>258.9323120391702</v>
      </c>
      <c r="J107" s="155">
        <v>1600</v>
      </c>
      <c r="K107" s="155">
        <v>204150</v>
      </c>
      <c r="L107" s="155">
        <v>1275.9375</v>
      </c>
      <c r="M107" s="155">
        <v>263.32249848341326</v>
      </c>
      <c r="N107" s="156">
        <v>24</v>
      </c>
      <c r="O107" s="156">
        <v>570</v>
      </c>
      <c r="P107" s="156">
        <v>3.5625</v>
      </c>
      <c r="Q107" s="156">
        <v>5.3325716830359609</v>
      </c>
      <c r="R107" s="158">
        <v>0.56422018348623859</v>
      </c>
      <c r="S107" s="158">
        <v>66</v>
      </c>
      <c r="T107" s="158">
        <v>828</v>
      </c>
      <c r="U107" s="158">
        <v>5.1749999999999998</v>
      </c>
      <c r="V107" s="158">
        <v>9.1090873142216182</v>
      </c>
      <c r="W107" s="158">
        <v>0.36697247706422015</v>
      </c>
      <c r="X107" s="158">
        <v>0.9311926605504588</v>
      </c>
      <c r="Y107" s="159">
        <v>27</v>
      </c>
      <c r="Z107" s="159">
        <v>79</v>
      </c>
      <c r="AA107" s="159">
        <v>54</v>
      </c>
      <c r="AB107" s="159">
        <v>62</v>
      </c>
      <c r="AC107" s="159">
        <v>98</v>
      </c>
      <c r="AD107" s="157">
        <v>21.8</v>
      </c>
    </row>
    <row r="108" spans="1:30" s="154" customFormat="1" ht="11.35">
      <c r="A108" s="152">
        <v>95</v>
      </c>
      <c r="B108" s="152">
        <v>12</v>
      </c>
      <c r="C108" s="152">
        <v>150</v>
      </c>
      <c r="D108" s="153">
        <v>0.9375</v>
      </c>
      <c r="E108" s="153">
        <v>2.3356345346062346</v>
      </c>
      <c r="F108" s="155">
        <v>803.14200000000017</v>
      </c>
      <c r="G108" s="155">
        <v>5749.9018000000005</v>
      </c>
      <c r="H108" s="155">
        <v>35.936886250000001</v>
      </c>
      <c r="I108" s="155">
        <v>122.31602838193933</v>
      </c>
      <c r="J108" s="155">
        <v>1600</v>
      </c>
      <c r="K108" s="155">
        <v>204050</v>
      </c>
      <c r="L108" s="155">
        <v>1275.3125</v>
      </c>
      <c r="M108" s="155">
        <v>281.22580259290783</v>
      </c>
      <c r="N108" s="156">
        <v>18</v>
      </c>
      <c r="O108" s="156">
        <v>537</v>
      </c>
      <c r="P108" s="156">
        <v>3.3562500000000002</v>
      </c>
      <c r="Q108" s="156">
        <v>5.0846258280546817</v>
      </c>
      <c r="R108" s="158">
        <v>0.57380952380952388</v>
      </c>
      <c r="S108" s="158">
        <v>45</v>
      </c>
      <c r="T108" s="158">
        <v>777</v>
      </c>
      <c r="U108" s="158">
        <v>4.8562500000000002</v>
      </c>
      <c r="V108" s="158">
        <v>8.7148011700762442</v>
      </c>
      <c r="W108" s="158">
        <v>0.38333333333333336</v>
      </c>
      <c r="X108" s="158">
        <v>0.9571428571428573</v>
      </c>
      <c r="Y108" s="159">
        <v>33</v>
      </c>
      <c r="Z108" s="159">
        <v>68</v>
      </c>
      <c r="AA108" s="159">
        <v>59</v>
      </c>
      <c r="AB108" s="159">
        <v>85</v>
      </c>
      <c r="AC108" s="159">
        <v>75</v>
      </c>
      <c r="AD108" s="157">
        <v>21</v>
      </c>
    </row>
    <row r="109" spans="1:30" s="154" customFormat="1" ht="11.35">
      <c r="A109" s="152">
        <v>96</v>
      </c>
      <c r="B109" s="152">
        <v>21</v>
      </c>
      <c r="C109" s="152">
        <v>111</v>
      </c>
      <c r="D109" s="153">
        <v>0.69374999999999998</v>
      </c>
      <c r="E109" s="153">
        <v>2.3121143227594594</v>
      </c>
      <c r="F109" s="155">
        <v>1873.9980000000003</v>
      </c>
      <c r="G109" s="155">
        <v>5653.2273000000014</v>
      </c>
      <c r="H109" s="155">
        <v>35.332670625000006</v>
      </c>
      <c r="I109" s="155">
        <v>172.50984463025375</v>
      </c>
      <c r="J109" s="155">
        <v>1600</v>
      </c>
      <c r="K109" s="155">
        <v>201600</v>
      </c>
      <c r="L109" s="155">
        <v>1260</v>
      </c>
      <c r="M109" s="155">
        <v>270.84772579078037</v>
      </c>
      <c r="N109" s="156">
        <v>18</v>
      </c>
      <c r="O109" s="156">
        <v>486</v>
      </c>
      <c r="P109" s="156">
        <v>3.0375000000000001</v>
      </c>
      <c r="Q109" s="156">
        <v>4.5638551231284348</v>
      </c>
      <c r="R109" s="158">
        <v>0.59801488833746896</v>
      </c>
      <c r="S109" s="158">
        <v>36</v>
      </c>
      <c r="T109" s="158">
        <v>702</v>
      </c>
      <c r="U109" s="158">
        <v>4.3875000000000002</v>
      </c>
      <c r="V109" s="158">
        <v>6.9517542241115535</v>
      </c>
      <c r="W109" s="158">
        <v>0.41935483870967744</v>
      </c>
      <c r="X109" s="158">
        <v>1.0173697270471465</v>
      </c>
      <c r="Y109" s="159">
        <v>32</v>
      </c>
      <c r="Z109" s="159">
        <v>76</v>
      </c>
      <c r="AA109" s="159">
        <v>52</v>
      </c>
      <c r="AB109" s="159">
        <v>70</v>
      </c>
      <c r="AC109" s="159">
        <v>90</v>
      </c>
      <c r="AD109" s="157">
        <v>20.149999999999999</v>
      </c>
    </row>
    <row r="110" spans="1:30" s="154" customFormat="1" ht="11.35">
      <c r="A110" s="152">
        <v>97</v>
      </c>
      <c r="B110" s="152">
        <v>15</v>
      </c>
      <c r="C110" s="152">
        <v>177</v>
      </c>
      <c r="D110" s="153">
        <v>1.10625</v>
      </c>
      <c r="E110" s="153">
        <v>2.7668224742063927</v>
      </c>
      <c r="F110" s="155">
        <v>1338.5700000000002</v>
      </c>
      <c r="G110" s="155">
        <v>8357.1387000000013</v>
      </c>
      <c r="H110" s="155">
        <v>52.23211687500001</v>
      </c>
      <c r="I110" s="155">
        <v>180.67180114603349</v>
      </c>
      <c r="J110" s="155">
        <v>1600</v>
      </c>
      <c r="K110" s="155">
        <v>206800</v>
      </c>
      <c r="L110" s="155">
        <v>1292.5</v>
      </c>
      <c r="M110" s="155">
        <v>261.23798157784773</v>
      </c>
      <c r="N110" s="156">
        <v>21</v>
      </c>
      <c r="O110" s="156">
        <v>555</v>
      </c>
      <c r="P110" s="156">
        <v>3.46875</v>
      </c>
      <c r="Q110" s="156">
        <v>5.2508422504987369</v>
      </c>
      <c r="R110" s="158">
        <v>0.54545454545454553</v>
      </c>
      <c r="S110" s="158">
        <v>33</v>
      </c>
      <c r="T110" s="158">
        <v>708</v>
      </c>
      <c r="U110" s="158">
        <v>4.4249999999999998</v>
      </c>
      <c r="V110" s="158">
        <v>7.9190479702245131</v>
      </c>
      <c r="W110" s="158">
        <v>0.42014742014742013</v>
      </c>
      <c r="X110" s="158">
        <v>0.96560196560196565</v>
      </c>
      <c r="Y110" s="159">
        <v>24</v>
      </c>
      <c r="Z110" s="159">
        <v>78</v>
      </c>
      <c r="AA110" s="159">
        <v>58</v>
      </c>
      <c r="AB110" s="159">
        <v>73</v>
      </c>
      <c r="AC110" s="159">
        <v>87</v>
      </c>
      <c r="AD110" s="157">
        <v>20.350000000000001</v>
      </c>
    </row>
    <row r="111" spans="1:30" s="154" customFormat="1" ht="11.35">
      <c r="A111" s="152">
        <v>98</v>
      </c>
      <c r="B111" s="152">
        <v>24</v>
      </c>
      <c r="C111" s="152">
        <v>192</v>
      </c>
      <c r="D111" s="153">
        <v>1.2</v>
      </c>
      <c r="E111" s="153">
        <v>3.809620394103566</v>
      </c>
      <c r="F111" s="155">
        <v>1338.5700000000002</v>
      </c>
      <c r="G111" s="155">
        <v>8123.6326000000008</v>
      </c>
      <c r="H111" s="155">
        <v>50.772703750000005</v>
      </c>
      <c r="I111" s="155">
        <v>199.79171430330283</v>
      </c>
      <c r="J111" s="155">
        <v>1600</v>
      </c>
      <c r="K111" s="155">
        <v>202850</v>
      </c>
      <c r="L111" s="155">
        <v>1267.8125</v>
      </c>
      <c r="M111" s="155">
        <v>277.7575791922556</v>
      </c>
      <c r="N111" s="156">
        <v>21</v>
      </c>
      <c r="O111" s="156">
        <v>516</v>
      </c>
      <c r="P111" s="156">
        <v>3.2250000000000001</v>
      </c>
      <c r="Q111" s="156">
        <v>5.1748666922944855</v>
      </c>
      <c r="R111" s="158">
        <v>0.57530864197530862</v>
      </c>
      <c r="S111" s="158">
        <v>42</v>
      </c>
      <c r="T111" s="158">
        <v>729</v>
      </c>
      <c r="U111" s="158">
        <v>4.5562500000000004</v>
      </c>
      <c r="V111" s="158">
        <v>8.2825472906975612</v>
      </c>
      <c r="W111" s="158">
        <v>0.39999999999999997</v>
      </c>
      <c r="X111" s="158">
        <v>0.97530864197530853</v>
      </c>
      <c r="Y111" s="159">
        <v>33</v>
      </c>
      <c r="Z111" s="159">
        <v>71</v>
      </c>
      <c r="AA111" s="159">
        <v>56</v>
      </c>
      <c r="AB111" s="159">
        <v>91</v>
      </c>
      <c r="AC111" s="159">
        <v>69</v>
      </c>
      <c r="AD111" s="157">
        <v>20.25</v>
      </c>
    </row>
    <row r="112" spans="1:30" s="154" customFormat="1" ht="11.35">
      <c r="A112" s="152">
        <v>99</v>
      </c>
      <c r="B112" s="152">
        <v>12</v>
      </c>
      <c r="C112" s="152">
        <v>120</v>
      </c>
      <c r="D112" s="153">
        <v>0.75</v>
      </c>
      <c r="E112" s="153">
        <v>2.5844235881563353</v>
      </c>
      <c r="F112" s="155">
        <v>1070.8560000000002</v>
      </c>
      <c r="G112" s="155">
        <v>7249.1002000000008</v>
      </c>
      <c r="H112" s="155">
        <v>45.306876250000002</v>
      </c>
      <c r="I112" s="155">
        <v>174.96143200395886</v>
      </c>
      <c r="J112" s="155">
        <v>1600</v>
      </c>
      <c r="K112" s="155">
        <v>195550</v>
      </c>
      <c r="L112" s="155">
        <v>1222.1875</v>
      </c>
      <c r="M112" s="155">
        <v>269.85594077875129</v>
      </c>
      <c r="N112" s="156">
        <v>24</v>
      </c>
      <c r="O112" s="156">
        <v>456</v>
      </c>
      <c r="P112" s="156">
        <v>2.85</v>
      </c>
      <c r="Q112" s="156">
        <v>4.7796739448280281</v>
      </c>
      <c r="R112" s="158">
        <v>0.62376237623762376</v>
      </c>
      <c r="S112" s="158">
        <v>30</v>
      </c>
      <c r="T112" s="158">
        <v>705</v>
      </c>
      <c r="U112" s="158">
        <v>4.40625</v>
      </c>
      <c r="V112" s="158">
        <v>6.7788951763042302</v>
      </c>
      <c r="W112" s="158">
        <v>0.4183168316831683</v>
      </c>
      <c r="X112" s="158">
        <v>1.0420792079207921</v>
      </c>
      <c r="Y112" s="159">
        <v>39</v>
      </c>
      <c r="Z112" s="159">
        <v>78</v>
      </c>
      <c r="AA112" s="159">
        <v>43</v>
      </c>
      <c r="AB112" s="159">
        <v>70</v>
      </c>
      <c r="AC112" s="159">
        <v>90</v>
      </c>
      <c r="AD112" s="157">
        <v>20.2</v>
      </c>
    </row>
    <row r="113" spans="1:30" s="154" customFormat="1" ht="11.35">
      <c r="A113" s="152">
        <v>100</v>
      </c>
      <c r="B113" s="152">
        <v>9</v>
      </c>
      <c r="C113" s="152">
        <v>78</v>
      </c>
      <c r="D113" s="153">
        <v>0.48749999999999999</v>
      </c>
      <c r="E113" s="153">
        <v>1.6096700704955214</v>
      </c>
      <c r="F113" s="155">
        <v>803.14200000000017</v>
      </c>
      <c r="G113" s="155">
        <v>3090.6094000000007</v>
      </c>
      <c r="H113" s="155">
        <v>19.316308750000005</v>
      </c>
      <c r="I113" s="155">
        <v>91.308056971197914</v>
      </c>
      <c r="J113" s="155">
        <v>1600</v>
      </c>
      <c r="K113" s="155">
        <v>198550</v>
      </c>
      <c r="L113" s="155">
        <v>1240.9375</v>
      </c>
      <c r="M113" s="155">
        <v>269.39670982428675</v>
      </c>
      <c r="N113" s="156">
        <v>27</v>
      </c>
      <c r="O113" s="156">
        <v>633</v>
      </c>
      <c r="P113" s="156">
        <v>3.9562499999999998</v>
      </c>
      <c r="Q113" s="156">
        <v>6.0784668654161695</v>
      </c>
      <c r="R113" s="158">
        <v>0.50352941176470589</v>
      </c>
      <c r="S113" s="158">
        <v>39</v>
      </c>
      <c r="T113" s="158">
        <v>759</v>
      </c>
      <c r="U113" s="158">
        <v>4.7437500000000004</v>
      </c>
      <c r="V113" s="158">
        <v>8.3472187775782363</v>
      </c>
      <c r="W113" s="158">
        <v>0.40470588235294114</v>
      </c>
      <c r="X113" s="158">
        <v>0.90823529411764703</v>
      </c>
      <c r="Y113" s="159">
        <v>35</v>
      </c>
      <c r="Z113" s="159">
        <v>78</v>
      </c>
      <c r="AA113" s="159">
        <v>47</v>
      </c>
      <c r="AB113" s="159">
        <v>85</v>
      </c>
      <c r="AC113" s="159">
        <v>75</v>
      </c>
      <c r="AD113" s="157">
        <v>21.25</v>
      </c>
    </row>
    <row r="114" spans="1:30" s="154" customFormat="1" ht="11.35">
      <c r="A114" s="152">
        <v>101</v>
      </c>
      <c r="B114" s="152">
        <v>21</v>
      </c>
      <c r="C114" s="152">
        <v>171</v>
      </c>
      <c r="D114" s="153">
        <v>1.0687500000000001</v>
      </c>
      <c r="E114" s="153">
        <v>2.8815655139733947</v>
      </c>
      <c r="F114" s="155">
        <v>1873.9980000000003</v>
      </c>
      <c r="G114" s="155">
        <v>8168.2516000000014</v>
      </c>
      <c r="H114" s="155">
        <v>51.051572500000006</v>
      </c>
      <c r="I114" s="155">
        <v>198.89105930857292</v>
      </c>
      <c r="J114" s="155">
        <v>1600</v>
      </c>
      <c r="K114" s="155">
        <v>201250</v>
      </c>
      <c r="L114" s="155">
        <v>1257.8125</v>
      </c>
      <c r="M114" s="155">
        <v>272.74212455987424</v>
      </c>
      <c r="N114" s="156">
        <v>18</v>
      </c>
      <c r="O114" s="156">
        <v>486</v>
      </c>
      <c r="P114" s="156">
        <v>3.0375000000000001</v>
      </c>
      <c r="Q114" s="156">
        <v>4.7581608148130767</v>
      </c>
      <c r="R114" s="158">
        <v>0.60487804878048779</v>
      </c>
      <c r="S114" s="158">
        <v>57</v>
      </c>
      <c r="T114" s="158">
        <v>729</v>
      </c>
      <c r="U114" s="158">
        <v>4.5562500000000004</v>
      </c>
      <c r="V114" s="158">
        <v>7.9548623436022057</v>
      </c>
      <c r="W114" s="158">
        <v>0.40731707317073168</v>
      </c>
      <c r="X114" s="158">
        <v>1.0121951219512195</v>
      </c>
      <c r="Y114" s="159">
        <v>33</v>
      </c>
      <c r="Z114" s="159">
        <v>75</v>
      </c>
      <c r="AA114" s="159">
        <v>52</v>
      </c>
      <c r="AB114" s="159">
        <v>77</v>
      </c>
      <c r="AC114" s="159">
        <v>83</v>
      </c>
      <c r="AD114" s="157">
        <v>20.5</v>
      </c>
    </row>
    <row r="115" spans="1:30" s="154" customFormat="1" ht="11.35">
      <c r="A115" s="152">
        <v>102</v>
      </c>
      <c r="B115" s="152">
        <v>9</v>
      </c>
      <c r="C115" s="152">
        <v>126</v>
      </c>
      <c r="D115" s="153">
        <v>0.78749999999999998</v>
      </c>
      <c r="E115" s="153">
        <v>2.1143043817927265</v>
      </c>
      <c r="F115" s="155">
        <v>803.14200000000017</v>
      </c>
      <c r="G115" s="155">
        <v>7067.6496000000016</v>
      </c>
      <c r="H115" s="155">
        <v>44.172810000000013</v>
      </c>
      <c r="I115" s="155">
        <v>147.51582227649632</v>
      </c>
      <c r="J115" s="155">
        <v>1600</v>
      </c>
      <c r="K115" s="155">
        <v>199550</v>
      </c>
      <c r="L115" s="155">
        <v>1247.1875</v>
      </c>
      <c r="M115" s="155">
        <v>284.85055526798254</v>
      </c>
      <c r="N115" s="156">
        <v>21</v>
      </c>
      <c r="O115" s="156">
        <v>531</v>
      </c>
      <c r="P115" s="156">
        <v>3.3187500000000001</v>
      </c>
      <c r="Q115" s="156">
        <v>5.3791723604118564</v>
      </c>
      <c r="R115" s="158">
        <v>0.55970149253731349</v>
      </c>
      <c r="S115" s="158">
        <v>33</v>
      </c>
      <c r="T115" s="158">
        <v>681</v>
      </c>
      <c r="U115" s="158">
        <v>4.2562499999999996</v>
      </c>
      <c r="V115" s="158">
        <v>6.858174092773706</v>
      </c>
      <c r="W115" s="158">
        <v>0.43532338308457719</v>
      </c>
      <c r="X115" s="158">
        <v>0.99502487562189068</v>
      </c>
      <c r="Y115" s="159">
        <v>39</v>
      </c>
      <c r="Z115" s="159">
        <v>68</v>
      </c>
      <c r="AA115" s="159">
        <v>53</v>
      </c>
      <c r="AB115" s="159">
        <v>75</v>
      </c>
      <c r="AC115" s="159">
        <v>85</v>
      </c>
      <c r="AD115" s="157">
        <v>20.100000000000001</v>
      </c>
    </row>
    <row r="116" spans="1:30" s="154" customFormat="1" ht="11.35">
      <c r="A116" s="152">
        <v>103</v>
      </c>
      <c r="B116" s="152">
        <v>12</v>
      </c>
      <c r="C116" s="152">
        <v>51</v>
      </c>
      <c r="D116" s="153">
        <v>0.31874999999999998</v>
      </c>
      <c r="E116" s="153">
        <v>1.5636269520838464</v>
      </c>
      <c r="F116" s="155">
        <v>535.42800000000011</v>
      </c>
      <c r="G116" s="155">
        <v>2305.3150000000005</v>
      </c>
      <c r="H116" s="155">
        <v>14.408218750000003</v>
      </c>
      <c r="I116" s="155">
        <v>72.297861893553062</v>
      </c>
      <c r="J116" s="155">
        <v>1600</v>
      </c>
      <c r="K116" s="155">
        <v>201150</v>
      </c>
      <c r="L116" s="155">
        <v>1257.1875</v>
      </c>
      <c r="M116" s="155">
        <v>266.28393574146048</v>
      </c>
      <c r="N116" s="156">
        <v>21</v>
      </c>
      <c r="O116" s="156">
        <v>606</v>
      </c>
      <c r="P116" s="156">
        <v>3.7875000000000001</v>
      </c>
      <c r="Q116" s="156">
        <v>5.1191925218213559</v>
      </c>
      <c r="R116" s="158">
        <v>0.51089588377723971</v>
      </c>
      <c r="S116" s="158">
        <v>36</v>
      </c>
      <c r="T116" s="158">
        <v>732</v>
      </c>
      <c r="U116" s="158">
        <v>4.5750000000000002</v>
      </c>
      <c r="V116" s="158">
        <v>7.2002358451938981</v>
      </c>
      <c r="W116" s="158">
        <v>0.40920096852300242</v>
      </c>
      <c r="X116" s="158">
        <v>0.92009685230024219</v>
      </c>
      <c r="Y116" s="159">
        <v>31</v>
      </c>
      <c r="Z116" s="159">
        <v>79</v>
      </c>
      <c r="AA116" s="159">
        <v>50</v>
      </c>
      <c r="AB116" s="159">
        <v>83</v>
      </c>
      <c r="AC116" s="159">
        <v>77</v>
      </c>
      <c r="AD116" s="157">
        <v>20.65</v>
      </c>
    </row>
    <row r="117" spans="1:30" s="154" customFormat="1" ht="11.35">
      <c r="A117" s="152">
        <v>104</v>
      </c>
      <c r="B117" s="152">
        <v>24</v>
      </c>
      <c r="C117" s="152">
        <v>279</v>
      </c>
      <c r="D117" s="153">
        <v>1.7437499999999999</v>
      </c>
      <c r="E117" s="153">
        <v>4.5325473907127112</v>
      </c>
      <c r="F117" s="155">
        <v>2141.7120000000004</v>
      </c>
      <c r="G117" s="155">
        <v>13833.3773</v>
      </c>
      <c r="H117" s="155">
        <v>86.458608124999998</v>
      </c>
      <c r="I117" s="155">
        <v>281.14738803885359</v>
      </c>
      <c r="J117" s="155">
        <v>1600</v>
      </c>
      <c r="K117" s="155">
        <v>211750</v>
      </c>
      <c r="L117" s="155">
        <v>1323.4375</v>
      </c>
      <c r="M117" s="155">
        <v>256.36071009272325</v>
      </c>
      <c r="N117" s="156">
        <v>21</v>
      </c>
      <c r="O117" s="156">
        <v>489</v>
      </c>
      <c r="P117" s="156">
        <v>3.0562499999999999</v>
      </c>
      <c r="Q117" s="156">
        <v>5.2500336926142586</v>
      </c>
      <c r="R117" s="158">
        <v>0.58524173027989812</v>
      </c>
      <c r="S117" s="158">
        <v>33</v>
      </c>
      <c r="T117" s="158">
        <v>705</v>
      </c>
      <c r="U117" s="158">
        <v>4.40625</v>
      </c>
      <c r="V117" s="158">
        <v>8.0885794750702864</v>
      </c>
      <c r="W117" s="158">
        <v>0.40203562340966914</v>
      </c>
      <c r="X117" s="158">
        <v>0.98727735368956726</v>
      </c>
      <c r="Y117" s="159">
        <v>19</v>
      </c>
      <c r="Z117" s="159">
        <v>75</v>
      </c>
      <c r="AA117" s="159">
        <v>66</v>
      </c>
      <c r="AB117" s="159">
        <v>65</v>
      </c>
      <c r="AC117" s="159">
        <v>95</v>
      </c>
      <c r="AD117" s="157">
        <v>19.649999999999999</v>
      </c>
    </row>
    <row r="118" spans="1:30" s="154" customFormat="1" ht="11.35">
      <c r="A118" s="152">
        <v>105</v>
      </c>
      <c r="B118" s="152">
        <v>21</v>
      </c>
      <c r="C118" s="152">
        <v>192</v>
      </c>
      <c r="D118" s="153">
        <v>1.2</v>
      </c>
      <c r="E118" s="153">
        <v>3.2482215743736469</v>
      </c>
      <c r="F118" s="155">
        <v>1873.9980000000003</v>
      </c>
      <c r="G118" s="155">
        <v>12511.167599999995</v>
      </c>
      <c r="H118" s="155">
        <v>78.194797499999964</v>
      </c>
      <c r="I118" s="155">
        <v>273.69291540935501</v>
      </c>
      <c r="J118" s="155">
        <v>1600</v>
      </c>
      <c r="K118" s="155">
        <v>205000</v>
      </c>
      <c r="L118" s="155">
        <v>1281.25</v>
      </c>
      <c r="M118" s="155">
        <v>268.86378679371569</v>
      </c>
      <c r="N118" s="156">
        <v>27</v>
      </c>
      <c r="O118" s="156">
        <v>537</v>
      </c>
      <c r="P118" s="156">
        <v>3.3562500000000002</v>
      </c>
      <c r="Q118" s="156">
        <v>5.4082942067175948</v>
      </c>
      <c r="R118" s="158">
        <v>0.56971153846153855</v>
      </c>
      <c r="S118" s="158">
        <v>78</v>
      </c>
      <c r="T118" s="158">
        <v>762</v>
      </c>
      <c r="U118" s="158">
        <v>4.7625000000000002</v>
      </c>
      <c r="V118" s="158">
        <v>9.2168068386988988</v>
      </c>
      <c r="W118" s="158">
        <v>0.38942307692307698</v>
      </c>
      <c r="X118" s="158">
        <v>0.95913461538461553</v>
      </c>
      <c r="Y118" s="159">
        <v>28</v>
      </c>
      <c r="Z118" s="159">
        <v>75</v>
      </c>
      <c r="AA118" s="159">
        <v>57</v>
      </c>
      <c r="AB118" s="159">
        <v>90</v>
      </c>
      <c r="AC118" s="159">
        <v>70</v>
      </c>
      <c r="AD118" s="157">
        <v>20.8</v>
      </c>
    </row>
    <row r="119" spans="1:30" s="154" customFormat="1" ht="11.35">
      <c r="A119" s="152">
        <v>106</v>
      </c>
      <c r="B119" s="152">
        <v>15</v>
      </c>
      <c r="C119" s="152">
        <v>126</v>
      </c>
      <c r="D119" s="153">
        <v>0.78749999999999998</v>
      </c>
      <c r="E119" s="153">
        <v>2.1931497122580024</v>
      </c>
      <c r="F119" s="155">
        <v>1338.5700000000002</v>
      </c>
      <c r="G119" s="155">
        <v>6795.4737000000023</v>
      </c>
      <c r="H119" s="155">
        <v>42.471710625000014</v>
      </c>
      <c r="I119" s="155">
        <v>154.30365839573932</v>
      </c>
      <c r="J119" s="155">
        <v>1600</v>
      </c>
      <c r="K119" s="155">
        <v>202800</v>
      </c>
      <c r="L119" s="155">
        <v>1267.5</v>
      </c>
      <c r="M119" s="155">
        <v>274.61808815084021</v>
      </c>
      <c r="N119" s="156">
        <v>21</v>
      </c>
      <c r="O119" s="156">
        <v>426</v>
      </c>
      <c r="P119" s="156">
        <v>2.6625000000000001</v>
      </c>
      <c r="Q119" s="156">
        <v>4.1887652974332585</v>
      </c>
      <c r="R119" s="158">
        <v>0.64411027568922308</v>
      </c>
      <c r="S119" s="158">
        <v>33</v>
      </c>
      <c r="T119" s="158">
        <v>732</v>
      </c>
      <c r="U119" s="158">
        <v>4.5750000000000002</v>
      </c>
      <c r="V119" s="158">
        <v>7.5606977815143646</v>
      </c>
      <c r="W119" s="158">
        <v>0.38847117794486219</v>
      </c>
      <c r="X119" s="158">
        <v>1.0325814536340854</v>
      </c>
      <c r="Y119" s="159">
        <v>32</v>
      </c>
      <c r="Z119" s="159">
        <v>73</v>
      </c>
      <c r="AA119" s="159">
        <v>55</v>
      </c>
      <c r="AB119" s="159">
        <v>77</v>
      </c>
      <c r="AC119" s="159">
        <v>83</v>
      </c>
      <c r="AD119" s="157">
        <v>19.95</v>
      </c>
    </row>
    <row r="120" spans="1:30" s="154" customFormat="1" ht="11.35">
      <c r="A120" s="152">
        <v>107</v>
      </c>
      <c r="B120" s="152">
        <v>15</v>
      </c>
      <c r="C120" s="152">
        <v>195</v>
      </c>
      <c r="D120" s="153">
        <v>1.21875</v>
      </c>
      <c r="E120" s="153">
        <v>2.8410111473949975</v>
      </c>
      <c r="F120" s="155">
        <v>1070.8560000000002</v>
      </c>
      <c r="G120" s="155">
        <v>8659.0606000000043</v>
      </c>
      <c r="H120" s="155">
        <v>54.11912875000003</v>
      </c>
      <c r="I120" s="155">
        <v>185.75180121229411</v>
      </c>
      <c r="J120" s="155">
        <v>1600</v>
      </c>
      <c r="K120" s="155">
        <v>206300</v>
      </c>
      <c r="L120" s="155">
        <v>1289.375</v>
      </c>
      <c r="M120" s="155">
        <v>253.49056896353977</v>
      </c>
      <c r="N120" s="156">
        <v>21</v>
      </c>
      <c r="O120" s="156">
        <v>567</v>
      </c>
      <c r="P120" s="156">
        <v>3.5437500000000002</v>
      </c>
      <c r="Q120" s="156">
        <v>5.5477876773726251</v>
      </c>
      <c r="R120" s="158">
        <v>0.53902439024390247</v>
      </c>
      <c r="S120" s="158">
        <v>36</v>
      </c>
      <c r="T120" s="158">
        <v>702</v>
      </c>
      <c r="U120" s="158">
        <v>4.3875000000000002</v>
      </c>
      <c r="V120" s="158">
        <v>7.4774188362582841</v>
      </c>
      <c r="W120" s="158">
        <v>0.42926829268292688</v>
      </c>
      <c r="X120" s="158">
        <v>0.96829268292682935</v>
      </c>
      <c r="Y120" s="159">
        <v>22</v>
      </c>
      <c r="Z120" s="159">
        <v>83</v>
      </c>
      <c r="AA120" s="159">
        <v>55</v>
      </c>
      <c r="AB120" s="159">
        <v>82</v>
      </c>
      <c r="AC120" s="159">
        <v>78</v>
      </c>
      <c r="AD120" s="157">
        <v>20.5</v>
      </c>
    </row>
    <row r="121" spans="1:30" s="154" customFormat="1" ht="11.35">
      <c r="A121" s="152">
        <v>108</v>
      </c>
      <c r="B121" s="152">
        <v>24</v>
      </c>
      <c r="C121" s="152">
        <v>150</v>
      </c>
      <c r="D121" s="153">
        <v>0.9375</v>
      </c>
      <c r="E121" s="153">
        <v>3.031672432148476</v>
      </c>
      <c r="F121" s="155">
        <v>1338.5700000000002</v>
      </c>
      <c r="G121" s="155">
        <v>6460.8312000000014</v>
      </c>
      <c r="H121" s="155">
        <v>40.380195000000008</v>
      </c>
      <c r="I121" s="155">
        <v>164.64565168507181</v>
      </c>
      <c r="J121" s="155">
        <v>1600</v>
      </c>
      <c r="K121" s="155">
        <v>202300</v>
      </c>
      <c r="L121" s="155">
        <v>1264.375</v>
      </c>
      <c r="M121" s="155">
        <v>266.96450544934117</v>
      </c>
      <c r="N121" s="156">
        <v>21</v>
      </c>
      <c r="O121" s="156">
        <v>552</v>
      </c>
      <c r="P121" s="156">
        <v>3.45</v>
      </c>
      <c r="Q121" s="156">
        <v>5.1049365675285889</v>
      </c>
      <c r="R121" s="158">
        <v>0.5490196078431373</v>
      </c>
      <c r="S121" s="158">
        <v>45</v>
      </c>
      <c r="T121" s="158">
        <v>720</v>
      </c>
      <c r="U121" s="158">
        <v>4.5</v>
      </c>
      <c r="V121" s="158">
        <v>7.8692139570535753</v>
      </c>
      <c r="W121" s="158">
        <v>0.41176470588235292</v>
      </c>
      <c r="X121" s="158">
        <v>0.96078431372549022</v>
      </c>
      <c r="Y121" s="159">
        <v>30</v>
      </c>
      <c r="Z121" s="159">
        <v>78</v>
      </c>
      <c r="AA121" s="159">
        <v>52</v>
      </c>
      <c r="AB121" s="159">
        <v>85</v>
      </c>
      <c r="AC121" s="159">
        <v>75</v>
      </c>
      <c r="AD121" s="157">
        <v>20.399999999999999</v>
      </c>
    </row>
    <row r="122" spans="1:30" s="154" customFormat="1" ht="11.35">
      <c r="A122" s="152">
        <v>109</v>
      </c>
      <c r="B122" s="152">
        <v>12</v>
      </c>
      <c r="C122" s="152">
        <v>105</v>
      </c>
      <c r="D122" s="153">
        <v>0.65625</v>
      </c>
      <c r="E122" s="153">
        <v>2.1457779958670398</v>
      </c>
      <c r="F122" s="155">
        <v>267.71400000000006</v>
      </c>
      <c r="G122" s="155">
        <v>1865.0742000000005</v>
      </c>
      <c r="H122" s="155">
        <v>11.656713750000003</v>
      </c>
      <c r="I122" s="155">
        <v>42.0208334981657</v>
      </c>
      <c r="J122" s="155">
        <v>1600</v>
      </c>
      <c r="K122" s="155">
        <v>202100</v>
      </c>
      <c r="L122" s="155">
        <v>1263.125</v>
      </c>
      <c r="M122" s="155">
        <v>278.44398621467747</v>
      </c>
      <c r="N122" s="156">
        <v>21</v>
      </c>
      <c r="O122" s="156">
        <v>594</v>
      </c>
      <c r="P122" s="156">
        <v>3.7124999999999999</v>
      </c>
      <c r="Q122" s="156">
        <v>5.4408049487705439</v>
      </c>
      <c r="R122" s="158">
        <v>0.52517985611510798</v>
      </c>
      <c r="S122" s="158">
        <v>39</v>
      </c>
      <c r="T122" s="158">
        <v>792</v>
      </c>
      <c r="U122" s="158">
        <v>4.95</v>
      </c>
      <c r="V122" s="158">
        <v>8.5728839734736582</v>
      </c>
      <c r="W122" s="158">
        <v>0.36690647482014394</v>
      </c>
      <c r="X122" s="158">
        <v>0.89208633093525191</v>
      </c>
      <c r="Y122" s="159">
        <v>34</v>
      </c>
      <c r="Z122" s="159">
        <v>71</v>
      </c>
      <c r="AA122" s="159">
        <v>55</v>
      </c>
      <c r="AB122" s="159">
        <v>79</v>
      </c>
      <c r="AC122" s="159">
        <v>81</v>
      </c>
      <c r="AD122" s="157">
        <v>20.85</v>
      </c>
    </row>
    <row r="123" spans="1:30" s="154" customFormat="1" ht="11.35">
      <c r="A123" s="152">
        <v>110</v>
      </c>
      <c r="B123" s="152">
        <v>21</v>
      </c>
      <c r="C123" s="152">
        <v>204</v>
      </c>
      <c r="D123" s="153">
        <v>1.2749999999999999</v>
      </c>
      <c r="E123" s="153">
        <v>3.8882988471217463</v>
      </c>
      <c r="F123" s="155">
        <v>1873.9980000000003</v>
      </c>
      <c r="G123" s="155">
        <v>10922.731200000002</v>
      </c>
      <c r="H123" s="155">
        <v>68.267070000000018</v>
      </c>
      <c r="I123" s="155">
        <v>265.04198422698192</v>
      </c>
      <c r="J123" s="155">
        <v>1600</v>
      </c>
      <c r="K123" s="155">
        <v>202000</v>
      </c>
      <c r="L123" s="155">
        <v>1262.5</v>
      </c>
      <c r="M123" s="155">
        <v>272.13343009190345</v>
      </c>
      <c r="N123" s="156">
        <v>18</v>
      </c>
      <c r="O123" s="156">
        <v>468</v>
      </c>
      <c r="P123" s="156">
        <v>2.9249999999999998</v>
      </c>
      <c r="Q123" s="156">
        <v>4.7814500050657642</v>
      </c>
      <c r="R123" s="158">
        <v>0.63033175355450233</v>
      </c>
      <c r="S123" s="158">
        <v>78</v>
      </c>
      <c r="T123" s="158">
        <v>762</v>
      </c>
      <c r="U123" s="158">
        <v>4.7625000000000002</v>
      </c>
      <c r="V123" s="158">
        <v>9.5070232231775762</v>
      </c>
      <c r="W123" s="158">
        <v>0.39810426540284366</v>
      </c>
      <c r="X123" s="158">
        <v>1.028436018957346</v>
      </c>
      <c r="Y123" s="159">
        <v>32</v>
      </c>
      <c r="Z123" s="159">
        <v>75</v>
      </c>
      <c r="AA123" s="159">
        <v>53</v>
      </c>
      <c r="AB123" s="159">
        <v>90</v>
      </c>
      <c r="AC123" s="159">
        <v>70</v>
      </c>
      <c r="AD123" s="157">
        <v>21.1</v>
      </c>
    </row>
    <row r="124" spans="1:30" s="154" customFormat="1" ht="11.35">
      <c r="A124" s="152">
        <v>111</v>
      </c>
      <c r="B124" s="152">
        <v>18</v>
      </c>
      <c r="C124" s="152">
        <v>315</v>
      </c>
      <c r="D124" s="153">
        <v>1.96875</v>
      </c>
      <c r="E124" s="153">
        <v>3.5931834048837632</v>
      </c>
      <c r="F124" s="155">
        <v>1070.8560000000002</v>
      </c>
      <c r="G124" s="155">
        <v>13687.621900000004</v>
      </c>
      <c r="H124" s="155">
        <v>85.547636875000023</v>
      </c>
      <c r="I124" s="155">
        <v>223.21046017571297</v>
      </c>
      <c r="J124" s="155">
        <v>1600</v>
      </c>
      <c r="K124" s="155">
        <v>204750</v>
      </c>
      <c r="L124" s="155">
        <v>1279.6875</v>
      </c>
      <c r="M124" s="155">
        <v>277.24480446669077</v>
      </c>
      <c r="N124" s="156">
        <v>18</v>
      </c>
      <c r="O124" s="156">
        <v>351</v>
      </c>
      <c r="P124" s="156">
        <v>2.1937500000000001</v>
      </c>
      <c r="Q124" s="156">
        <v>4.0755396679342555</v>
      </c>
      <c r="R124" s="158">
        <v>0.70379746835443036</v>
      </c>
      <c r="S124" s="158">
        <v>36</v>
      </c>
      <c r="T124" s="158">
        <v>705</v>
      </c>
      <c r="U124" s="158">
        <v>4.40625</v>
      </c>
      <c r="V124" s="158">
        <v>8.1165231542334393</v>
      </c>
      <c r="W124" s="158">
        <v>0.4050632911392405</v>
      </c>
      <c r="X124" s="158">
        <v>1.1088607594936708</v>
      </c>
      <c r="Y124" s="159">
        <v>31</v>
      </c>
      <c r="Z124" s="159">
        <v>70</v>
      </c>
      <c r="AA124" s="159">
        <v>59</v>
      </c>
      <c r="AB124" s="159">
        <v>74</v>
      </c>
      <c r="AC124" s="159">
        <v>86</v>
      </c>
      <c r="AD124" s="157">
        <v>19.75</v>
      </c>
    </row>
    <row r="125" spans="1:30" s="154" customFormat="1" ht="11.35">
      <c r="A125" s="152">
        <v>112</v>
      </c>
      <c r="B125" s="152">
        <v>12</v>
      </c>
      <c r="C125" s="152">
        <v>78</v>
      </c>
      <c r="D125" s="153">
        <v>0.48749999999999999</v>
      </c>
      <c r="E125" s="153">
        <v>1.7446684282488469</v>
      </c>
      <c r="F125" s="155">
        <v>1070.8560000000002</v>
      </c>
      <c r="G125" s="155">
        <v>4087.1004000000016</v>
      </c>
      <c r="H125" s="155">
        <v>25.54437750000001</v>
      </c>
      <c r="I125" s="155">
        <v>112.91282950279405</v>
      </c>
      <c r="J125" s="155">
        <v>1600</v>
      </c>
      <c r="K125" s="155">
        <v>206400</v>
      </c>
      <c r="L125" s="155">
        <v>1290</v>
      </c>
      <c r="M125" s="155">
        <v>284.43920330601139</v>
      </c>
      <c r="N125" s="156">
        <v>24</v>
      </c>
      <c r="O125" s="156">
        <v>654</v>
      </c>
      <c r="P125" s="156">
        <v>4.0875000000000004</v>
      </c>
      <c r="Q125" s="156">
        <v>5.7444394770647875</v>
      </c>
      <c r="R125" s="158">
        <v>0.49769585253456217</v>
      </c>
      <c r="S125" s="158">
        <v>39</v>
      </c>
      <c r="T125" s="158">
        <v>873</v>
      </c>
      <c r="U125" s="158">
        <v>5.4562499999999998</v>
      </c>
      <c r="V125" s="158">
        <v>8.9834557056343485</v>
      </c>
      <c r="W125" s="158">
        <v>0.32949308755760365</v>
      </c>
      <c r="X125" s="158">
        <v>0.82718894009216581</v>
      </c>
      <c r="Y125" s="159">
        <v>32</v>
      </c>
      <c r="Z125" s="159">
        <v>64</v>
      </c>
      <c r="AA125" s="159">
        <v>64</v>
      </c>
      <c r="AB125" s="159">
        <v>90</v>
      </c>
      <c r="AC125" s="159">
        <v>70</v>
      </c>
      <c r="AD125" s="157">
        <v>21.7</v>
      </c>
    </row>
    <row r="126" spans="1:30" s="154" customFormat="1" ht="11.35">
      <c r="A126" s="152">
        <v>113</v>
      </c>
      <c r="B126" s="152">
        <v>21</v>
      </c>
      <c r="C126" s="152">
        <v>165</v>
      </c>
      <c r="D126" s="153">
        <v>1.03125</v>
      </c>
      <c r="E126" s="153">
        <v>2.895283249414403</v>
      </c>
      <c r="F126" s="155">
        <v>1070.8560000000002</v>
      </c>
      <c r="G126" s="155">
        <v>6874.3006000000014</v>
      </c>
      <c r="H126" s="155">
        <v>42.964378750000009</v>
      </c>
      <c r="I126" s="155">
        <v>151.21813998117497</v>
      </c>
      <c r="J126" s="155">
        <v>1600</v>
      </c>
      <c r="K126" s="155">
        <v>206550</v>
      </c>
      <c r="L126" s="155">
        <v>1290.9375</v>
      </c>
      <c r="M126" s="155">
        <v>269.92148142020017</v>
      </c>
      <c r="N126" s="156">
        <v>18</v>
      </c>
      <c r="O126" s="156">
        <v>495</v>
      </c>
      <c r="P126" s="156">
        <v>3.09375</v>
      </c>
      <c r="Q126" s="156">
        <v>4.8807114583452522</v>
      </c>
      <c r="R126" s="158">
        <v>0.59158415841584155</v>
      </c>
      <c r="S126" s="158">
        <v>54</v>
      </c>
      <c r="T126" s="158">
        <v>723</v>
      </c>
      <c r="U126" s="158">
        <v>4.5187499999999998</v>
      </c>
      <c r="V126" s="158">
        <v>8.7285924106752812</v>
      </c>
      <c r="W126" s="158">
        <v>0.40346534653465344</v>
      </c>
      <c r="X126" s="158">
        <v>0.99504950495049505</v>
      </c>
      <c r="Y126" s="159">
        <v>27</v>
      </c>
      <c r="Z126" s="159">
        <v>73</v>
      </c>
      <c r="AA126" s="159">
        <v>60</v>
      </c>
      <c r="AB126" s="159">
        <v>81</v>
      </c>
      <c r="AC126" s="159">
        <v>79</v>
      </c>
      <c r="AD126" s="157">
        <v>20.2</v>
      </c>
    </row>
    <row r="127" spans="1:30" s="154" customFormat="1" ht="11.35">
      <c r="A127" s="152">
        <v>114</v>
      </c>
      <c r="B127" s="152">
        <v>9</v>
      </c>
      <c r="C127" s="152">
        <v>57</v>
      </c>
      <c r="D127" s="153">
        <v>0.35625000000000001</v>
      </c>
      <c r="E127" s="153">
        <v>1.480892451473161</v>
      </c>
      <c r="F127" s="155">
        <v>803.14200000000017</v>
      </c>
      <c r="G127" s="155">
        <v>3245.2886000000003</v>
      </c>
      <c r="H127" s="155">
        <v>20.283053750000001</v>
      </c>
      <c r="I127" s="155">
        <v>100.00030476050598</v>
      </c>
      <c r="J127" s="155">
        <v>1600</v>
      </c>
      <c r="K127" s="155">
        <v>202600</v>
      </c>
      <c r="L127" s="155">
        <v>1266.25</v>
      </c>
      <c r="M127" s="155">
        <v>285.80406271456491</v>
      </c>
      <c r="N127" s="156">
        <v>18</v>
      </c>
      <c r="O127" s="156">
        <v>603</v>
      </c>
      <c r="P127" s="156">
        <v>3.7687499999999998</v>
      </c>
      <c r="Q127" s="156">
        <v>4.7849631807893189</v>
      </c>
      <c r="R127" s="158">
        <v>0.50614250614250611</v>
      </c>
      <c r="S127" s="158">
        <v>51</v>
      </c>
      <c r="T127" s="158">
        <v>696</v>
      </c>
      <c r="U127" s="158">
        <v>4.3499999999999996</v>
      </c>
      <c r="V127" s="158">
        <v>8.5039391538319151</v>
      </c>
      <c r="W127" s="158">
        <v>0.42997542997543003</v>
      </c>
      <c r="X127" s="158">
        <v>0.93611793611793614</v>
      </c>
      <c r="Y127" s="159">
        <v>36</v>
      </c>
      <c r="Z127" s="159">
        <v>66</v>
      </c>
      <c r="AA127" s="159">
        <v>58</v>
      </c>
      <c r="AB127" s="159">
        <v>70</v>
      </c>
      <c r="AC127" s="159">
        <v>90</v>
      </c>
      <c r="AD127" s="157">
        <v>20.350000000000001</v>
      </c>
    </row>
    <row r="128" spans="1:30" s="154" customFormat="1" ht="11.35">
      <c r="A128" s="152">
        <v>115</v>
      </c>
      <c r="B128" s="152">
        <v>21</v>
      </c>
      <c r="C128" s="152">
        <v>249</v>
      </c>
      <c r="D128" s="153">
        <v>1.5562499999999999</v>
      </c>
      <c r="E128" s="153">
        <v>3.7159301382632091</v>
      </c>
      <c r="F128" s="155">
        <v>1873.9980000000003</v>
      </c>
      <c r="G128" s="155">
        <v>8702.1923000000006</v>
      </c>
      <c r="H128" s="155">
        <v>54.388701875000002</v>
      </c>
      <c r="I128" s="155">
        <v>232.79763705351064</v>
      </c>
      <c r="J128" s="155">
        <v>1600</v>
      </c>
      <c r="K128" s="155">
        <v>197850</v>
      </c>
      <c r="L128" s="155">
        <v>1236.5625</v>
      </c>
      <c r="M128" s="155">
        <v>272.86748200518332</v>
      </c>
      <c r="N128" s="156">
        <v>18</v>
      </c>
      <c r="O128" s="156">
        <v>477</v>
      </c>
      <c r="P128" s="156">
        <v>2.9812500000000002</v>
      </c>
      <c r="Q128" s="156">
        <v>4.7284391497039309</v>
      </c>
      <c r="R128" s="158">
        <v>0.59541984732824427</v>
      </c>
      <c r="S128" s="158">
        <v>30</v>
      </c>
      <c r="T128" s="158">
        <v>654</v>
      </c>
      <c r="U128" s="158">
        <v>4.0875000000000004</v>
      </c>
      <c r="V128" s="158">
        <v>6.7836165008193579</v>
      </c>
      <c r="W128" s="158">
        <v>0.44529262086513988</v>
      </c>
      <c r="X128" s="158">
        <v>1.0407124681933841</v>
      </c>
      <c r="Y128" s="159">
        <v>37</v>
      </c>
      <c r="Z128" s="159">
        <v>76</v>
      </c>
      <c r="AA128" s="159">
        <v>47</v>
      </c>
      <c r="AB128" s="159">
        <v>97</v>
      </c>
      <c r="AC128" s="159">
        <v>63</v>
      </c>
      <c r="AD128" s="157">
        <v>19.649999999999999</v>
      </c>
    </row>
    <row r="129" spans="1:30" s="154" customFormat="1" ht="11.35">
      <c r="A129" s="152">
        <v>116</v>
      </c>
      <c r="B129" s="152">
        <v>36</v>
      </c>
      <c r="C129" s="152">
        <v>375</v>
      </c>
      <c r="D129" s="153">
        <v>2.34375</v>
      </c>
      <c r="E129" s="153">
        <v>5.61673921719375</v>
      </c>
      <c r="F129" s="155">
        <v>3212.5680000000007</v>
      </c>
      <c r="G129" s="155">
        <v>18226.861500000006</v>
      </c>
      <c r="H129" s="155">
        <v>113.91788437500004</v>
      </c>
      <c r="I129" s="155">
        <v>395.29656944961187</v>
      </c>
      <c r="J129" s="155">
        <v>1600</v>
      </c>
      <c r="K129" s="155">
        <v>202700</v>
      </c>
      <c r="L129" s="155">
        <v>1266.875</v>
      </c>
      <c r="M129" s="155">
        <v>268.22779087697484</v>
      </c>
      <c r="N129" s="156">
        <v>18</v>
      </c>
      <c r="O129" s="156">
        <v>471</v>
      </c>
      <c r="P129" s="156">
        <v>2.9437500000000001</v>
      </c>
      <c r="Q129" s="156">
        <v>5.1190197506502324</v>
      </c>
      <c r="R129" s="158">
        <v>0.59640102827763497</v>
      </c>
      <c r="S129" s="158">
        <v>48</v>
      </c>
      <c r="T129" s="158">
        <v>663</v>
      </c>
      <c r="U129" s="158">
        <v>4.1437499999999998</v>
      </c>
      <c r="V129" s="158">
        <v>7.5900024237448589</v>
      </c>
      <c r="W129" s="158">
        <v>0.43187660668380456</v>
      </c>
      <c r="X129" s="158">
        <v>1.0282776349614395</v>
      </c>
      <c r="Y129" s="159">
        <v>30</v>
      </c>
      <c r="Z129" s="159">
        <v>77</v>
      </c>
      <c r="AA129" s="159">
        <v>53</v>
      </c>
      <c r="AB129" s="159">
        <v>85</v>
      </c>
      <c r="AC129" s="159">
        <v>75</v>
      </c>
      <c r="AD129" s="157">
        <v>19.45</v>
      </c>
    </row>
    <row r="130" spans="1:30" s="154" customFormat="1" ht="11.35">
      <c r="A130" s="152">
        <v>117</v>
      </c>
      <c r="B130" s="152">
        <v>12</v>
      </c>
      <c r="C130" s="152">
        <v>210</v>
      </c>
      <c r="D130" s="153">
        <v>1.3125</v>
      </c>
      <c r="E130" s="153">
        <v>2.7885378599234429</v>
      </c>
      <c r="F130" s="155">
        <v>803.14200000000017</v>
      </c>
      <c r="G130" s="155">
        <v>7723.5489000000016</v>
      </c>
      <c r="H130" s="155">
        <v>48.272180625000011</v>
      </c>
      <c r="I130" s="155">
        <v>146.3040486276725</v>
      </c>
      <c r="J130" s="155">
        <v>1600</v>
      </c>
      <c r="K130" s="155">
        <v>204250</v>
      </c>
      <c r="L130" s="155">
        <v>1276.5625</v>
      </c>
      <c r="M130" s="155">
        <v>269.80786752309223</v>
      </c>
      <c r="N130" s="156">
        <v>18</v>
      </c>
      <c r="O130" s="156">
        <v>384</v>
      </c>
      <c r="P130" s="156">
        <v>2.4</v>
      </c>
      <c r="Q130" s="156">
        <v>4.3843632957858274</v>
      </c>
      <c r="R130" s="158">
        <v>0.65957446808510634</v>
      </c>
      <c r="S130" s="158">
        <v>33</v>
      </c>
      <c r="T130" s="158">
        <v>630</v>
      </c>
      <c r="U130" s="158">
        <v>3.9375</v>
      </c>
      <c r="V130" s="158">
        <v>7.479689479983854</v>
      </c>
      <c r="W130" s="158">
        <v>0.44148936170212766</v>
      </c>
      <c r="X130" s="158">
        <v>1.1010638297872339</v>
      </c>
      <c r="Y130" s="159">
        <v>29</v>
      </c>
      <c r="Z130" s="159">
        <v>75</v>
      </c>
      <c r="AA130" s="159">
        <v>56</v>
      </c>
      <c r="AB130" s="159">
        <v>89</v>
      </c>
      <c r="AC130" s="159">
        <v>71</v>
      </c>
      <c r="AD130" s="157">
        <v>18.8</v>
      </c>
    </row>
    <row r="131" spans="1:30" s="154" customFormat="1" ht="11.35">
      <c r="A131" s="152">
        <v>118</v>
      </c>
      <c r="B131" s="152">
        <v>24</v>
      </c>
      <c r="C131" s="152">
        <v>357</v>
      </c>
      <c r="D131" s="153">
        <v>2.2312500000000002</v>
      </c>
      <c r="E131" s="153">
        <v>4.6893722676015974</v>
      </c>
      <c r="F131" s="155">
        <v>2141.7120000000004</v>
      </c>
      <c r="G131" s="155">
        <v>22276.779399999996</v>
      </c>
      <c r="H131" s="155">
        <v>139.22987124999997</v>
      </c>
      <c r="I131" s="155">
        <v>368.87959218039572</v>
      </c>
      <c r="J131" s="155">
        <v>1600</v>
      </c>
      <c r="K131" s="155">
        <v>207350</v>
      </c>
      <c r="L131" s="155">
        <v>1295.9375</v>
      </c>
      <c r="M131" s="155">
        <v>271.90059429155468</v>
      </c>
      <c r="N131" s="156">
        <v>15</v>
      </c>
      <c r="O131" s="156">
        <v>357</v>
      </c>
      <c r="P131" s="156">
        <v>2.2312500000000002</v>
      </c>
      <c r="Q131" s="156">
        <v>4.0828247019887849</v>
      </c>
      <c r="R131" s="158">
        <v>0.70175438596491235</v>
      </c>
      <c r="S131" s="158">
        <v>39</v>
      </c>
      <c r="T131" s="158">
        <v>714</v>
      </c>
      <c r="U131" s="158">
        <v>4.4625000000000004</v>
      </c>
      <c r="V131" s="158">
        <v>8.3303548136171681</v>
      </c>
      <c r="W131" s="158">
        <v>0.40350877192982454</v>
      </c>
      <c r="X131" s="158">
        <v>1.1052631578947369</v>
      </c>
      <c r="Y131" s="159">
        <v>27</v>
      </c>
      <c r="Z131" s="159">
        <v>71</v>
      </c>
      <c r="AA131" s="159">
        <v>62</v>
      </c>
      <c r="AB131" s="159">
        <v>75</v>
      </c>
      <c r="AC131" s="159">
        <v>85</v>
      </c>
      <c r="AD131" s="157">
        <v>19.95</v>
      </c>
    </row>
    <row r="132" spans="1:30" s="154" customFormat="1" ht="11.35">
      <c r="A132" s="152">
        <v>119</v>
      </c>
      <c r="B132" s="152">
        <v>18</v>
      </c>
      <c r="C132" s="152">
        <v>186</v>
      </c>
      <c r="D132" s="153">
        <v>1.1625000000000001</v>
      </c>
      <c r="E132" s="153">
        <v>3.1917493872394487</v>
      </c>
      <c r="F132" s="155">
        <v>1606.2840000000003</v>
      </c>
      <c r="G132" s="155">
        <v>9033.860200000001</v>
      </c>
      <c r="H132" s="155">
        <v>56.461626250000009</v>
      </c>
      <c r="I132" s="155">
        <v>213.44019638496374</v>
      </c>
      <c r="J132" s="155">
        <v>1600</v>
      </c>
      <c r="K132" s="155">
        <v>205250</v>
      </c>
      <c r="L132" s="155">
        <v>1282.8125</v>
      </c>
      <c r="M132" s="155">
        <v>260.20352913119194</v>
      </c>
      <c r="N132" s="156">
        <v>18</v>
      </c>
      <c r="O132" s="156">
        <v>540</v>
      </c>
      <c r="P132" s="156">
        <v>3.375</v>
      </c>
      <c r="Q132" s="156">
        <v>5.1879759386125377</v>
      </c>
      <c r="R132" s="158">
        <v>0.55773955773955775</v>
      </c>
      <c r="S132" s="158">
        <v>54</v>
      </c>
      <c r="T132" s="158">
        <v>717</v>
      </c>
      <c r="U132" s="158">
        <v>4.4812500000000002</v>
      </c>
      <c r="V132" s="158">
        <v>8.6830796749488286</v>
      </c>
      <c r="W132" s="158">
        <v>0.41277641277641286</v>
      </c>
      <c r="X132" s="158">
        <v>0.97051597051597061</v>
      </c>
      <c r="Y132" s="159">
        <v>25</v>
      </c>
      <c r="Z132" s="159">
        <v>80</v>
      </c>
      <c r="AA132" s="159">
        <v>55</v>
      </c>
      <c r="AB132" s="159">
        <v>80</v>
      </c>
      <c r="AC132" s="159">
        <v>80</v>
      </c>
      <c r="AD132" s="157">
        <v>20.350000000000001</v>
      </c>
    </row>
    <row r="133" spans="1:30" s="154" customFormat="1" ht="11.35">
      <c r="A133" s="152">
        <v>120</v>
      </c>
      <c r="B133" s="152">
        <v>12</v>
      </c>
      <c r="C133" s="152">
        <v>174</v>
      </c>
      <c r="D133" s="153">
        <v>1.0874999999999999</v>
      </c>
      <c r="E133" s="153">
        <v>2.551081901453681</v>
      </c>
      <c r="F133" s="155">
        <v>535.42800000000011</v>
      </c>
      <c r="G133" s="155">
        <v>5397.4117000000006</v>
      </c>
      <c r="H133" s="155">
        <v>33.733823125000001</v>
      </c>
      <c r="I133" s="155">
        <v>104.33597288461517</v>
      </c>
      <c r="J133" s="155">
        <v>1600</v>
      </c>
      <c r="K133" s="155">
        <v>202450</v>
      </c>
      <c r="L133" s="155">
        <v>1265.3125</v>
      </c>
      <c r="M133" s="155">
        <v>276.54635985842123</v>
      </c>
      <c r="N133" s="156">
        <v>18</v>
      </c>
      <c r="O133" s="156">
        <v>381</v>
      </c>
      <c r="P133" s="156">
        <v>2.3812500000000001</v>
      </c>
      <c r="Q133" s="156">
        <v>3.9107525936904528</v>
      </c>
      <c r="R133" s="158">
        <v>0.67435897435897441</v>
      </c>
      <c r="S133" s="158">
        <v>42</v>
      </c>
      <c r="T133" s="158">
        <v>666</v>
      </c>
      <c r="U133" s="158">
        <v>4.1624999999999996</v>
      </c>
      <c r="V133" s="158">
        <v>8.4918662526461279</v>
      </c>
      <c r="W133" s="158">
        <v>0.43076923076923079</v>
      </c>
      <c r="X133" s="158">
        <v>1.1051282051282052</v>
      </c>
      <c r="Y133" s="159">
        <v>33</v>
      </c>
      <c r="Z133" s="159">
        <v>72</v>
      </c>
      <c r="AA133" s="159">
        <v>55</v>
      </c>
      <c r="AB133" s="159">
        <v>83</v>
      </c>
      <c r="AC133" s="159">
        <v>77</v>
      </c>
      <c r="AD133" s="157">
        <v>19.5</v>
      </c>
    </row>
    <row r="134" spans="1:30" s="154" customFormat="1" ht="11.35">
      <c r="A134" s="152">
        <v>121</v>
      </c>
      <c r="B134" s="152">
        <v>27</v>
      </c>
      <c r="C134" s="152">
        <v>225</v>
      </c>
      <c r="D134" s="153">
        <v>1.40625</v>
      </c>
      <c r="E134" s="153">
        <v>3.9941732325126753</v>
      </c>
      <c r="F134" s="155">
        <v>2409.4260000000004</v>
      </c>
      <c r="G134" s="155">
        <v>9310.4980000000014</v>
      </c>
      <c r="H134" s="155">
        <v>58.190612500000007</v>
      </c>
      <c r="I134" s="155">
        <v>240.70047018089625</v>
      </c>
      <c r="J134" s="155">
        <v>1600</v>
      </c>
      <c r="K134" s="155">
        <v>207350</v>
      </c>
      <c r="L134" s="155">
        <v>1295.9375</v>
      </c>
      <c r="M134" s="155">
        <v>295.19058309152064</v>
      </c>
      <c r="N134" s="156">
        <v>18</v>
      </c>
      <c r="O134" s="156">
        <v>447</v>
      </c>
      <c r="P134" s="156">
        <v>2.7937500000000002</v>
      </c>
      <c r="Q134" s="156">
        <v>4.5531064452620464</v>
      </c>
      <c r="R134" s="158">
        <v>0.64009661835748799</v>
      </c>
      <c r="S134" s="158">
        <v>48</v>
      </c>
      <c r="T134" s="158">
        <v>774</v>
      </c>
      <c r="U134" s="158">
        <v>4.8375000000000004</v>
      </c>
      <c r="V134" s="158">
        <v>9.7573629672915061</v>
      </c>
      <c r="W134" s="158">
        <v>0.3768115942028985</v>
      </c>
      <c r="X134" s="158">
        <v>1.0169082125603865</v>
      </c>
      <c r="Y134" s="159">
        <v>35</v>
      </c>
      <c r="Z134" s="159">
        <v>56</v>
      </c>
      <c r="AA134" s="159">
        <v>69</v>
      </c>
      <c r="AB134" s="159">
        <v>82</v>
      </c>
      <c r="AC134" s="159">
        <v>78</v>
      </c>
      <c r="AD134" s="157">
        <v>20.7</v>
      </c>
    </row>
    <row r="135" spans="1:30" s="154" customFormat="1" ht="11.35">
      <c r="A135" s="152">
        <v>122</v>
      </c>
      <c r="B135" s="152">
        <v>18</v>
      </c>
      <c r="C135" s="152">
        <v>108</v>
      </c>
      <c r="D135" s="153">
        <v>0.67500000000000004</v>
      </c>
      <c r="E135" s="153">
        <v>2.401650375950231</v>
      </c>
      <c r="F135" s="155">
        <v>1606.2840000000003</v>
      </c>
      <c r="G135" s="155">
        <v>7064.6749999999993</v>
      </c>
      <c r="H135" s="155">
        <v>44.154218749999998</v>
      </c>
      <c r="I135" s="155">
        <v>195.52334157241086</v>
      </c>
      <c r="J135" s="155">
        <v>1600</v>
      </c>
      <c r="K135" s="155">
        <v>197050</v>
      </c>
      <c r="L135" s="155">
        <v>1231.5625</v>
      </c>
      <c r="M135" s="155">
        <v>293.24801548332027</v>
      </c>
      <c r="N135" s="156">
        <v>24</v>
      </c>
      <c r="O135" s="156">
        <v>636</v>
      </c>
      <c r="P135" s="156">
        <v>3.9750000000000001</v>
      </c>
      <c r="Q135" s="156">
        <v>5.7351942277649739</v>
      </c>
      <c r="R135" s="158">
        <v>0.48792270531400966</v>
      </c>
      <c r="S135" s="158">
        <v>42</v>
      </c>
      <c r="T135" s="158">
        <v>756</v>
      </c>
      <c r="U135" s="158">
        <v>4.7249999999999996</v>
      </c>
      <c r="V135" s="158">
        <v>7.793683944962245</v>
      </c>
      <c r="W135" s="158">
        <v>0.39130434782608697</v>
      </c>
      <c r="X135" s="158">
        <v>0.87922705314009664</v>
      </c>
      <c r="Y135" s="159">
        <v>45</v>
      </c>
      <c r="Z135" s="159">
        <v>63</v>
      </c>
      <c r="AA135" s="159">
        <v>52</v>
      </c>
      <c r="AB135" s="159">
        <v>74</v>
      </c>
      <c r="AC135" s="159">
        <v>86</v>
      </c>
      <c r="AD135" s="157">
        <v>20.7</v>
      </c>
    </row>
    <row r="136" spans="1:30" s="154" customFormat="1" ht="11.35">
      <c r="A136" s="152">
        <v>123</v>
      </c>
      <c r="B136" s="152">
        <v>12</v>
      </c>
      <c r="C136" s="152">
        <v>141</v>
      </c>
      <c r="D136" s="153">
        <v>0.88124999999999998</v>
      </c>
      <c r="E136" s="153">
        <v>2.2719837977764037</v>
      </c>
      <c r="F136" s="155">
        <v>1070.8560000000002</v>
      </c>
      <c r="G136" s="155">
        <v>6984.3608000000004</v>
      </c>
      <c r="H136" s="155">
        <v>43.652255000000004</v>
      </c>
      <c r="I136" s="155">
        <v>157.5961824082637</v>
      </c>
      <c r="J136" s="155">
        <v>1600</v>
      </c>
      <c r="K136" s="155">
        <v>199800</v>
      </c>
      <c r="L136" s="155">
        <v>1248.75</v>
      </c>
      <c r="M136" s="155">
        <v>299.78766070242779</v>
      </c>
      <c r="N136" s="156">
        <v>24</v>
      </c>
      <c r="O136" s="156">
        <v>531</v>
      </c>
      <c r="P136" s="156">
        <v>3.3187500000000001</v>
      </c>
      <c r="Q136" s="156">
        <v>5.0648273825565209</v>
      </c>
      <c r="R136" s="158">
        <v>0.5390625</v>
      </c>
      <c r="S136" s="158">
        <v>42</v>
      </c>
      <c r="T136" s="158">
        <v>645</v>
      </c>
      <c r="U136" s="158">
        <v>4.03125</v>
      </c>
      <c r="V136" s="158">
        <v>7.6876294282707915</v>
      </c>
      <c r="W136" s="158">
        <v>0.44010416666666663</v>
      </c>
      <c r="X136" s="158">
        <v>0.97916666666666663</v>
      </c>
      <c r="Y136" s="159">
        <v>44</v>
      </c>
      <c r="Z136" s="159">
        <v>58</v>
      </c>
      <c r="AA136" s="159">
        <v>58</v>
      </c>
      <c r="AB136" s="159">
        <v>76</v>
      </c>
      <c r="AC136" s="159">
        <v>84</v>
      </c>
      <c r="AD136" s="157">
        <v>19.2</v>
      </c>
    </row>
    <row r="137" spans="1:30" s="154" customFormat="1" ht="11.35">
      <c r="A137" s="152">
        <v>124</v>
      </c>
      <c r="B137" s="152">
        <v>6</v>
      </c>
      <c r="C137" s="152">
        <v>27</v>
      </c>
      <c r="D137" s="153">
        <v>0.16875000000000001</v>
      </c>
      <c r="E137" s="153">
        <v>0.84094791528751356</v>
      </c>
      <c r="F137" s="155">
        <v>535.42800000000011</v>
      </c>
      <c r="G137" s="155">
        <v>987.56720000000018</v>
      </c>
      <c r="H137" s="155">
        <v>6.172295000000001</v>
      </c>
      <c r="I137" s="155">
        <v>47.918190790391677</v>
      </c>
      <c r="J137" s="155">
        <v>1600</v>
      </c>
      <c r="K137" s="155">
        <v>208550</v>
      </c>
      <c r="L137" s="155">
        <v>1303.4375</v>
      </c>
      <c r="M137" s="155">
        <v>274.67086507217482</v>
      </c>
      <c r="N137" s="156">
        <v>24</v>
      </c>
      <c r="O137" s="156">
        <v>729</v>
      </c>
      <c r="P137" s="156">
        <v>4.5562500000000004</v>
      </c>
      <c r="Q137" s="156">
        <v>5.6898307996197817</v>
      </c>
      <c r="R137" s="158">
        <v>0.44266055045871561</v>
      </c>
      <c r="S137" s="158">
        <v>54</v>
      </c>
      <c r="T137" s="158">
        <v>873</v>
      </c>
      <c r="U137" s="158">
        <v>5.4562499999999998</v>
      </c>
      <c r="V137" s="158">
        <v>10.121182019492492</v>
      </c>
      <c r="W137" s="158">
        <v>0.33256880733944955</v>
      </c>
      <c r="X137" s="158">
        <v>0.77522935779816515</v>
      </c>
      <c r="Y137" s="159">
        <v>27</v>
      </c>
      <c r="Z137" s="159">
        <v>68</v>
      </c>
      <c r="AA137" s="159">
        <v>65</v>
      </c>
      <c r="AB137" s="159">
        <v>80</v>
      </c>
      <c r="AC137" s="159">
        <v>80</v>
      </c>
      <c r="AD137" s="157">
        <v>21.8</v>
      </c>
    </row>
    <row r="138" spans="1:30" s="154" customFormat="1" ht="11.35">
      <c r="A138" s="152">
        <v>125</v>
      </c>
      <c r="B138" s="152">
        <v>15</v>
      </c>
      <c r="C138" s="152">
        <v>189</v>
      </c>
      <c r="D138" s="153">
        <v>1.1812499999999999</v>
      </c>
      <c r="E138" s="153">
        <v>3.1936884986509084</v>
      </c>
      <c r="F138" s="155">
        <v>1338.5700000000002</v>
      </c>
      <c r="G138" s="155">
        <v>8458.2751000000007</v>
      </c>
      <c r="H138" s="155">
        <v>52.864219375000005</v>
      </c>
      <c r="I138" s="155">
        <v>204.91769823121444</v>
      </c>
      <c r="J138" s="155">
        <v>1600</v>
      </c>
      <c r="K138" s="155">
        <v>201250</v>
      </c>
      <c r="L138" s="155">
        <v>1257.8125</v>
      </c>
      <c r="M138" s="155">
        <v>272.74212455987424</v>
      </c>
      <c r="N138" s="156">
        <v>15</v>
      </c>
      <c r="O138" s="156">
        <v>519</v>
      </c>
      <c r="P138" s="156">
        <v>3.2437499999999999</v>
      </c>
      <c r="Q138" s="156">
        <v>4.513776083092945</v>
      </c>
      <c r="R138" s="158">
        <v>0.5675</v>
      </c>
      <c r="S138" s="158">
        <v>33</v>
      </c>
      <c r="T138" s="158">
        <v>696</v>
      </c>
      <c r="U138" s="158">
        <v>4.3499999999999996</v>
      </c>
      <c r="V138" s="158">
        <v>6.99973045303134</v>
      </c>
      <c r="W138" s="158">
        <v>0.42000000000000004</v>
      </c>
      <c r="X138" s="158">
        <v>0.98750000000000004</v>
      </c>
      <c r="Y138" s="159">
        <v>33</v>
      </c>
      <c r="Z138" s="159">
        <v>75</v>
      </c>
      <c r="AA138" s="159">
        <v>52</v>
      </c>
      <c r="AB138" s="159">
        <v>86</v>
      </c>
      <c r="AC138" s="159">
        <v>74</v>
      </c>
      <c r="AD138" s="157">
        <v>20</v>
      </c>
    </row>
    <row r="139" spans="1:30" s="154" customFormat="1" ht="11.35">
      <c r="A139" s="152">
        <v>126</v>
      </c>
      <c r="B139" s="152">
        <v>15</v>
      </c>
      <c r="C139" s="152">
        <v>159</v>
      </c>
      <c r="D139" s="153">
        <v>0.99375000000000002</v>
      </c>
      <c r="E139" s="153">
        <v>2.8094558997838335</v>
      </c>
      <c r="F139" s="155">
        <v>1070.8560000000002</v>
      </c>
      <c r="G139" s="155">
        <v>4922.9630000000025</v>
      </c>
      <c r="H139" s="155">
        <v>30.768518750000016</v>
      </c>
      <c r="I139" s="155">
        <v>119.66306177361975</v>
      </c>
      <c r="J139" s="155">
        <v>1600</v>
      </c>
      <c r="K139" s="155">
        <v>204500</v>
      </c>
      <c r="L139" s="155">
        <v>1278.125</v>
      </c>
      <c r="M139" s="155">
        <v>285.37118606558369</v>
      </c>
      <c r="N139" s="156">
        <v>24</v>
      </c>
      <c r="O139" s="156">
        <v>672</v>
      </c>
      <c r="P139" s="156">
        <v>4.2</v>
      </c>
      <c r="Q139" s="156">
        <v>5.8004554147814922</v>
      </c>
      <c r="R139" s="158">
        <v>0.47044917257683216</v>
      </c>
      <c r="S139" s="158">
        <v>45</v>
      </c>
      <c r="T139" s="158">
        <v>801</v>
      </c>
      <c r="U139" s="158">
        <v>5.0062499999999996</v>
      </c>
      <c r="V139" s="158">
        <v>8.8747375725219086</v>
      </c>
      <c r="W139" s="158">
        <v>0.36879432624113473</v>
      </c>
      <c r="X139" s="158">
        <v>0.83924349881796689</v>
      </c>
      <c r="Y139" s="159">
        <v>34</v>
      </c>
      <c r="Z139" s="159">
        <v>65</v>
      </c>
      <c r="AA139" s="159">
        <v>61</v>
      </c>
      <c r="AB139" s="159">
        <v>82</v>
      </c>
      <c r="AC139" s="159">
        <v>78</v>
      </c>
      <c r="AD139" s="157">
        <v>21.15</v>
      </c>
    </row>
    <row r="140" spans="1:30" s="154" customFormat="1" ht="11.35">
      <c r="A140" s="152">
        <v>127</v>
      </c>
      <c r="B140" s="152">
        <v>18</v>
      </c>
      <c r="C140" s="152">
        <v>249</v>
      </c>
      <c r="D140" s="153">
        <v>1.5562499999999999</v>
      </c>
      <c r="E140" s="153">
        <v>3.8358567712847833</v>
      </c>
      <c r="F140" s="155">
        <v>1338.5700000000002</v>
      </c>
      <c r="G140" s="155">
        <v>9167.7171999999973</v>
      </c>
      <c r="H140" s="155">
        <v>57.298232499999983</v>
      </c>
      <c r="I140" s="155">
        <v>180.79831788159998</v>
      </c>
      <c r="J140" s="155">
        <v>1600</v>
      </c>
      <c r="K140" s="155">
        <v>202500</v>
      </c>
      <c r="L140" s="155">
        <v>1265.625</v>
      </c>
      <c r="M140" s="155">
        <v>279.66666479261772</v>
      </c>
      <c r="N140" s="156">
        <v>24</v>
      </c>
      <c r="O140" s="156">
        <v>600</v>
      </c>
      <c r="P140" s="156">
        <v>3.75</v>
      </c>
      <c r="Q140" s="156">
        <v>5.640152547114039</v>
      </c>
      <c r="R140" s="158">
        <v>0.52494061757719712</v>
      </c>
      <c r="S140" s="158">
        <v>45</v>
      </c>
      <c r="T140" s="158">
        <v>747</v>
      </c>
      <c r="U140" s="158">
        <v>4.6687500000000002</v>
      </c>
      <c r="V140" s="158">
        <v>8.3355130797022206</v>
      </c>
      <c r="W140" s="158">
        <v>0.40855106888361048</v>
      </c>
      <c r="X140" s="158">
        <v>0.9334916864608076</v>
      </c>
      <c r="Y140" s="159">
        <v>34</v>
      </c>
      <c r="Z140" s="159">
        <v>70</v>
      </c>
      <c r="AA140" s="159">
        <v>56</v>
      </c>
      <c r="AB140" s="159">
        <v>76</v>
      </c>
      <c r="AC140" s="159">
        <v>84</v>
      </c>
      <c r="AD140" s="157">
        <v>21.05</v>
      </c>
    </row>
    <row r="141" spans="1:30" s="154" customFormat="1" ht="11.35">
      <c r="A141" s="152">
        <v>128</v>
      </c>
      <c r="B141" s="152">
        <v>9</v>
      </c>
      <c r="C141" s="152">
        <v>135</v>
      </c>
      <c r="D141" s="153">
        <v>0.84375</v>
      </c>
      <c r="E141" s="153">
        <v>2.1058375736966166</v>
      </c>
      <c r="F141" s="155">
        <v>803.14200000000017</v>
      </c>
      <c r="G141" s="155">
        <v>5833.1906000000017</v>
      </c>
      <c r="H141" s="155">
        <v>36.457441250000009</v>
      </c>
      <c r="I141" s="155">
        <v>118.88351658826171</v>
      </c>
      <c r="J141" s="155">
        <v>1600</v>
      </c>
      <c r="K141" s="155">
        <v>205050</v>
      </c>
      <c r="L141" s="155">
        <v>1281.5625</v>
      </c>
      <c r="M141" s="155">
        <v>272.05379341121852</v>
      </c>
      <c r="N141" s="156">
        <v>24</v>
      </c>
      <c r="O141" s="156">
        <v>564</v>
      </c>
      <c r="P141" s="156">
        <v>3.5249999999999999</v>
      </c>
      <c r="Q141" s="156">
        <v>5.4518475317486601</v>
      </c>
      <c r="R141" s="158">
        <v>0.55238095238095242</v>
      </c>
      <c r="S141" s="158">
        <v>42</v>
      </c>
      <c r="T141" s="158">
        <v>777</v>
      </c>
      <c r="U141" s="158">
        <v>4.8562500000000002</v>
      </c>
      <c r="V141" s="158">
        <v>8.3634777116916066</v>
      </c>
      <c r="W141" s="158">
        <v>0.38333333333333336</v>
      </c>
      <c r="X141" s="158">
        <v>0.93571428571428572</v>
      </c>
      <c r="Y141" s="159">
        <v>29</v>
      </c>
      <c r="Z141" s="159">
        <v>73</v>
      </c>
      <c r="AA141" s="159">
        <v>58</v>
      </c>
      <c r="AB141" s="159">
        <v>77</v>
      </c>
      <c r="AC141" s="159">
        <v>83</v>
      </c>
      <c r="AD141" s="157">
        <v>21</v>
      </c>
    </row>
    <row r="142" spans="1:30" s="154" customFormat="1" ht="11.35">
      <c r="A142" s="152">
        <v>129</v>
      </c>
      <c r="B142" s="152">
        <v>12</v>
      </c>
      <c r="C142" s="152">
        <v>99</v>
      </c>
      <c r="D142" s="153">
        <v>0.61875000000000002</v>
      </c>
      <c r="E142" s="153">
        <v>2.0767411426523301</v>
      </c>
      <c r="F142" s="155">
        <v>1070.8560000000002</v>
      </c>
      <c r="G142" s="155">
        <v>4036.5322000000015</v>
      </c>
      <c r="H142" s="155">
        <v>25.228326250000009</v>
      </c>
      <c r="I142" s="155">
        <v>115.11490111036065</v>
      </c>
      <c r="J142" s="155">
        <v>1600</v>
      </c>
      <c r="K142" s="155">
        <v>202550</v>
      </c>
      <c r="L142" s="155">
        <v>1265.9375</v>
      </c>
      <c r="M142" s="155">
        <v>258.3432869861681</v>
      </c>
      <c r="N142" s="156">
        <v>18</v>
      </c>
      <c r="O142" s="156">
        <v>501</v>
      </c>
      <c r="P142" s="156">
        <v>3.1312500000000001</v>
      </c>
      <c r="Q142" s="156">
        <v>4.9944898883953126</v>
      </c>
      <c r="R142" s="158">
        <v>0.58457711442786076</v>
      </c>
      <c r="S142" s="158">
        <v>51</v>
      </c>
      <c r="T142" s="158">
        <v>699</v>
      </c>
      <c r="U142" s="158">
        <v>4.3687500000000004</v>
      </c>
      <c r="V142" s="158">
        <v>7.5599256884637649</v>
      </c>
      <c r="W142" s="158">
        <v>0.42039800995024879</v>
      </c>
      <c r="X142" s="158">
        <v>1.0049751243781095</v>
      </c>
      <c r="Y142" s="159">
        <v>27</v>
      </c>
      <c r="Z142" s="159">
        <v>83</v>
      </c>
      <c r="AA142" s="159">
        <v>50</v>
      </c>
      <c r="AB142" s="159">
        <v>89</v>
      </c>
      <c r="AC142" s="159">
        <v>71</v>
      </c>
      <c r="AD142" s="157">
        <v>20.100000000000001</v>
      </c>
    </row>
    <row r="143" spans="1:30" s="154" customFormat="1" ht="11.35">
      <c r="A143" s="152">
        <v>130</v>
      </c>
      <c r="B143" s="152">
        <v>24</v>
      </c>
      <c r="C143" s="152">
        <v>186</v>
      </c>
      <c r="D143" s="153">
        <v>1.1625000000000001</v>
      </c>
      <c r="E143" s="153">
        <v>3.3644226284225218</v>
      </c>
      <c r="F143" s="155">
        <v>2141.7120000000004</v>
      </c>
      <c r="G143" s="155">
        <v>8241.1293000000005</v>
      </c>
      <c r="H143" s="155">
        <v>51.507058125</v>
      </c>
      <c r="I143" s="155">
        <v>227.86013246619606</v>
      </c>
      <c r="J143" s="155">
        <v>1600</v>
      </c>
      <c r="K143" s="155">
        <v>196800</v>
      </c>
      <c r="L143" s="155">
        <v>1230</v>
      </c>
      <c r="M143" s="155">
        <v>277.86246088633732</v>
      </c>
      <c r="N143" s="156">
        <v>24</v>
      </c>
      <c r="O143" s="156">
        <v>558</v>
      </c>
      <c r="P143" s="156">
        <v>3.4874999999999998</v>
      </c>
      <c r="Q143" s="156">
        <v>5.3822296705375825</v>
      </c>
      <c r="R143" s="158">
        <v>0.54187192118226601</v>
      </c>
      <c r="S143" s="158">
        <v>27</v>
      </c>
      <c r="T143" s="158">
        <v>699</v>
      </c>
      <c r="U143" s="158">
        <v>4.3687500000000004</v>
      </c>
      <c r="V143" s="158">
        <v>7.1441772701917561</v>
      </c>
      <c r="W143" s="158">
        <v>0.42610837438423643</v>
      </c>
      <c r="X143" s="158">
        <v>0.96798029556650245</v>
      </c>
      <c r="Y143" s="159">
        <v>40</v>
      </c>
      <c r="Z143" s="159">
        <v>73</v>
      </c>
      <c r="AA143" s="159">
        <v>47</v>
      </c>
      <c r="AB143" s="159">
        <v>81</v>
      </c>
      <c r="AC143" s="159">
        <v>79</v>
      </c>
      <c r="AD143" s="157">
        <v>20.3</v>
      </c>
    </row>
    <row r="144" spans="1:30" s="154" customFormat="1" ht="11.35">
      <c r="A144" s="152">
        <v>131</v>
      </c>
      <c r="B144" s="152">
        <v>9</v>
      </c>
      <c r="C144" s="152">
        <v>84</v>
      </c>
      <c r="D144" s="153">
        <v>0.52500000000000002</v>
      </c>
      <c r="E144" s="153">
        <v>1.5252590253263945</v>
      </c>
      <c r="F144" s="155">
        <v>803.14200000000017</v>
      </c>
      <c r="G144" s="155">
        <v>3203.6442000000006</v>
      </c>
      <c r="H144" s="155">
        <v>20.022776250000003</v>
      </c>
      <c r="I144" s="155">
        <v>87.575713078415149</v>
      </c>
      <c r="J144" s="155">
        <v>1600</v>
      </c>
      <c r="K144" s="155">
        <v>205200</v>
      </c>
      <c r="L144" s="155">
        <v>1282.5</v>
      </c>
      <c r="M144" s="155">
        <v>281.40483159548455</v>
      </c>
      <c r="N144" s="156">
        <v>27</v>
      </c>
      <c r="O144" s="156">
        <v>525</v>
      </c>
      <c r="P144" s="156">
        <v>3.28125</v>
      </c>
      <c r="Q144" s="156">
        <v>5.4336152355776797</v>
      </c>
      <c r="R144" s="158">
        <v>0.5591939546599497</v>
      </c>
      <c r="S144" s="158">
        <v>42</v>
      </c>
      <c r="T144" s="158">
        <v>660</v>
      </c>
      <c r="U144" s="158">
        <v>4.125</v>
      </c>
      <c r="V144" s="158">
        <v>7.8458016654504403</v>
      </c>
      <c r="W144" s="158">
        <v>0.44584382871536526</v>
      </c>
      <c r="X144" s="158">
        <v>1.005037783375315</v>
      </c>
      <c r="Y144" s="159">
        <v>32</v>
      </c>
      <c r="Z144" s="159">
        <v>67</v>
      </c>
      <c r="AA144" s="159">
        <v>61</v>
      </c>
      <c r="AB144" s="159">
        <v>81</v>
      </c>
      <c r="AC144" s="159">
        <v>79</v>
      </c>
      <c r="AD144" s="157">
        <v>19.850000000000001</v>
      </c>
    </row>
    <row r="145" spans="1:30" s="154" customFormat="1" ht="11.35">
      <c r="A145" s="152">
        <v>132</v>
      </c>
      <c r="B145" s="152">
        <v>9</v>
      </c>
      <c r="C145" s="152">
        <v>90</v>
      </c>
      <c r="D145" s="153">
        <v>0.5625</v>
      </c>
      <c r="E145" s="153">
        <v>1.7543745861928248</v>
      </c>
      <c r="F145" s="155">
        <v>803.14200000000017</v>
      </c>
      <c r="G145" s="155">
        <v>4699.8680000000013</v>
      </c>
      <c r="H145" s="155">
        <v>29.374175000000008</v>
      </c>
      <c r="I145" s="155">
        <v>127.47940499219285</v>
      </c>
      <c r="J145" s="155">
        <v>1600</v>
      </c>
      <c r="K145" s="155">
        <v>196550</v>
      </c>
      <c r="L145" s="155">
        <v>1228.4375</v>
      </c>
      <c r="M145" s="155">
        <v>285.69796884562504</v>
      </c>
      <c r="N145" s="156">
        <v>21</v>
      </c>
      <c r="O145" s="156">
        <v>492</v>
      </c>
      <c r="P145" s="156">
        <v>3.0750000000000002</v>
      </c>
      <c r="Q145" s="156">
        <v>4.7218880138239552</v>
      </c>
      <c r="R145" s="158">
        <v>0.58690176322418142</v>
      </c>
      <c r="S145" s="158">
        <v>51</v>
      </c>
      <c r="T145" s="158">
        <v>696</v>
      </c>
      <c r="U145" s="158">
        <v>4.3499999999999996</v>
      </c>
      <c r="V145" s="158">
        <v>7.7954994272820466</v>
      </c>
      <c r="W145" s="158">
        <v>0.41561712846347615</v>
      </c>
      <c r="X145" s="158">
        <v>1.0025188916876575</v>
      </c>
      <c r="Y145" s="159">
        <v>43</v>
      </c>
      <c r="Z145" s="159">
        <v>68</v>
      </c>
      <c r="AA145" s="159">
        <v>49</v>
      </c>
      <c r="AB145" s="159">
        <v>69</v>
      </c>
      <c r="AC145" s="159">
        <v>91</v>
      </c>
      <c r="AD145" s="157">
        <v>19.850000000000001</v>
      </c>
    </row>
    <row r="146" spans="1:30" s="154" customFormat="1" ht="11.35">
      <c r="A146" s="152">
        <v>133</v>
      </c>
      <c r="B146" s="152">
        <v>18</v>
      </c>
      <c r="C146" s="152">
        <v>252</v>
      </c>
      <c r="D146" s="153">
        <v>1.575</v>
      </c>
      <c r="E146" s="153">
        <v>3.5440622678630471</v>
      </c>
      <c r="F146" s="155">
        <v>1606.2840000000003</v>
      </c>
      <c r="G146" s="155">
        <v>10388.790500000003</v>
      </c>
      <c r="H146" s="155">
        <v>64.929940625000015</v>
      </c>
      <c r="I146" s="155">
        <v>204.5625989428413</v>
      </c>
      <c r="J146" s="155">
        <v>1600</v>
      </c>
      <c r="K146" s="155">
        <v>199600</v>
      </c>
      <c r="L146" s="155">
        <v>1247.5</v>
      </c>
      <c r="M146" s="155">
        <v>287.90066421047067</v>
      </c>
      <c r="N146" s="156">
        <v>21</v>
      </c>
      <c r="O146" s="156">
        <v>438</v>
      </c>
      <c r="P146" s="156">
        <v>2.7374999999999998</v>
      </c>
      <c r="Q146" s="156">
        <v>4.5688134787681562</v>
      </c>
      <c r="R146" s="158">
        <v>0.64127764127764131</v>
      </c>
      <c r="S146" s="158">
        <v>33</v>
      </c>
      <c r="T146" s="158">
        <v>732</v>
      </c>
      <c r="U146" s="158">
        <v>4.5750000000000002</v>
      </c>
      <c r="V146" s="158">
        <v>7.6351965537957405</v>
      </c>
      <c r="W146" s="158">
        <v>0.40049140049140058</v>
      </c>
      <c r="X146" s="158">
        <v>1.0417690417690419</v>
      </c>
      <c r="Y146" s="159">
        <v>40</v>
      </c>
      <c r="Z146" s="159">
        <v>66</v>
      </c>
      <c r="AA146" s="159">
        <v>54</v>
      </c>
      <c r="AB146" s="159">
        <v>78</v>
      </c>
      <c r="AC146" s="159">
        <v>82</v>
      </c>
      <c r="AD146" s="157">
        <v>20.350000000000001</v>
      </c>
    </row>
    <row r="147" spans="1:30" s="154" customFormat="1" ht="11.35">
      <c r="A147" s="152">
        <v>134</v>
      </c>
      <c r="B147" s="152">
        <v>27</v>
      </c>
      <c r="C147" s="152">
        <v>282</v>
      </c>
      <c r="D147" s="153">
        <v>1.7625</v>
      </c>
      <c r="E147" s="153">
        <v>4.2076412968572861</v>
      </c>
      <c r="F147" s="155">
        <v>1338.5700000000002</v>
      </c>
      <c r="G147" s="155">
        <v>11547.397200000003</v>
      </c>
      <c r="H147" s="155">
        <v>72.171232500000016</v>
      </c>
      <c r="I147" s="155">
        <v>196.70624511889849</v>
      </c>
      <c r="J147" s="155">
        <v>1600</v>
      </c>
      <c r="K147" s="155">
        <v>203600</v>
      </c>
      <c r="L147" s="155">
        <v>1272.5</v>
      </c>
      <c r="M147" s="155">
        <v>276.98965764131259</v>
      </c>
      <c r="N147" s="156">
        <v>24</v>
      </c>
      <c r="O147" s="156">
        <v>378</v>
      </c>
      <c r="P147" s="156">
        <v>2.3624999999999998</v>
      </c>
      <c r="Q147" s="156">
        <v>4.4812502467040272</v>
      </c>
      <c r="R147" s="158">
        <v>0.660377358490566</v>
      </c>
      <c r="S147" s="158">
        <v>33</v>
      </c>
      <c r="T147" s="158">
        <v>579</v>
      </c>
      <c r="U147" s="158">
        <v>3.6187499999999999</v>
      </c>
      <c r="V147" s="158">
        <v>6.8385439943210242</v>
      </c>
      <c r="W147" s="158">
        <v>0.47978436657681939</v>
      </c>
      <c r="X147" s="158">
        <v>1.1401617250673854</v>
      </c>
      <c r="Y147" s="159">
        <v>32</v>
      </c>
      <c r="Z147" s="159">
        <v>71</v>
      </c>
      <c r="AA147" s="159">
        <v>57</v>
      </c>
      <c r="AB147" s="159">
        <v>76</v>
      </c>
      <c r="AC147" s="159">
        <v>84</v>
      </c>
      <c r="AD147" s="157">
        <v>18.55</v>
      </c>
    </row>
    <row r="148" spans="1:30" s="154" customFormat="1" ht="11.35">
      <c r="A148" s="152">
        <v>135</v>
      </c>
      <c r="B148" s="152">
        <v>21</v>
      </c>
      <c r="C148" s="152">
        <v>114</v>
      </c>
      <c r="D148" s="153">
        <v>0.71250000000000002</v>
      </c>
      <c r="E148" s="153">
        <v>2.638342103784832</v>
      </c>
      <c r="F148" s="155">
        <v>1338.5700000000002</v>
      </c>
      <c r="G148" s="155">
        <v>5312.6356000000014</v>
      </c>
      <c r="H148" s="155">
        <v>33.203972500000006</v>
      </c>
      <c r="I148" s="155">
        <v>142.75503008502133</v>
      </c>
      <c r="J148" s="155">
        <v>1600</v>
      </c>
      <c r="K148" s="155">
        <v>203900</v>
      </c>
      <c r="L148" s="155">
        <v>1274.375</v>
      </c>
      <c r="M148" s="155">
        <v>271.84366460784292</v>
      </c>
      <c r="N148" s="156">
        <v>18</v>
      </c>
      <c r="O148" s="156">
        <v>528</v>
      </c>
      <c r="P148" s="156">
        <v>3.3</v>
      </c>
      <c r="Q148" s="156">
        <v>4.8781375969825138</v>
      </c>
      <c r="R148" s="158">
        <v>0.56218905472636815</v>
      </c>
      <c r="S148" s="158">
        <v>51</v>
      </c>
      <c r="T148" s="158">
        <v>690</v>
      </c>
      <c r="U148" s="158">
        <v>4.3125</v>
      </c>
      <c r="V148" s="158">
        <v>8.2050663134155819</v>
      </c>
      <c r="W148" s="158">
        <v>0.42786069651741299</v>
      </c>
      <c r="X148" s="158">
        <v>0.99004975124378114</v>
      </c>
      <c r="Y148" s="159">
        <v>30</v>
      </c>
      <c r="Z148" s="159">
        <v>74</v>
      </c>
      <c r="AA148" s="159">
        <v>56</v>
      </c>
      <c r="AB148" s="159">
        <v>81</v>
      </c>
      <c r="AC148" s="159">
        <v>79</v>
      </c>
      <c r="AD148" s="157">
        <v>20.100000000000001</v>
      </c>
    </row>
    <row r="149" spans="1:30" s="154" customFormat="1" ht="11.35">
      <c r="A149" s="152">
        <v>136</v>
      </c>
      <c r="B149" s="152">
        <v>9</v>
      </c>
      <c r="C149" s="152">
        <v>75</v>
      </c>
      <c r="D149" s="153">
        <v>0.46875</v>
      </c>
      <c r="E149" s="153">
        <v>1.4490156059943227</v>
      </c>
      <c r="F149" s="155">
        <v>267.71400000000006</v>
      </c>
      <c r="G149" s="155">
        <v>1927.5408000000002</v>
      </c>
      <c r="H149" s="155">
        <v>12.047130000000001</v>
      </c>
      <c r="I149" s="155">
        <v>48.458076128881018</v>
      </c>
      <c r="J149" s="155">
        <v>1600</v>
      </c>
      <c r="K149" s="155">
        <v>194050</v>
      </c>
      <c r="L149" s="155">
        <v>1212.8125</v>
      </c>
      <c r="M149" s="155">
        <v>269.59361887778914</v>
      </c>
      <c r="N149" s="156">
        <v>24</v>
      </c>
      <c r="O149" s="156">
        <v>585</v>
      </c>
      <c r="P149" s="156">
        <v>3.65625</v>
      </c>
      <c r="Q149" s="156">
        <v>5.4009629644533046</v>
      </c>
      <c r="R149" s="158">
        <v>0.51970443349753692</v>
      </c>
      <c r="S149" s="158">
        <v>27</v>
      </c>
      <c r="T149" s="158">
        <v>690</v>
      </c>
      <c r="U149" s="158">
        <v>4.3125</v>
      </c>
      <c r="V149" s="158">
        <v>7.0149772387640263</v>
      </c>
      <c r="W149" s="158">
        <v>0.43349753694581283</v>
      </c>
      <c r="X149" s="158">
        <v>0.95320197044334976</v>
      </c>
      <c r="Y149" s="159">
        <v>41</v>
      </c>
      <c r="Z149" s="159">
        <v>78</v>
      </c>
      <c r="AA149" s="159">
        <v>41</v>
      </c>
      <c r="AB149" s="159">
        <v>75</v>
      </c>
      <c r="AC149" s="159">
        <v>85</v>
      </c>
      <c r="AD149" s="157">
        <v>20.3</v>
      </c>
    </row>
    <row r="150" spans="1:30" s="154" customFormat="1" ht="11.35">
      <c r="A150" s="152">
        <v>137</v>
      </c>
      <c r="B150" s="152">
        <v>12</v>
      </c>
      <c r="C150" s="152">
        <v>90</v>
      </c>
      <c r="D150" s="153">
        <v>0.5625</v>
      </c>
      <c r="E150" s="153">
        <v>1.9088918053489312</v>
      </c>
      <c r="F150" s="155">
        <v>803.14200000000017</v>
      </c>
      <c r="G150" s="155">
        <v>4997.3280000000013</v>
      </c>
      <c r="H150" s="155">
        <v>31.233300000000007</v>
      </c>
      <c r="I150" s="155">
        <v>118.50034606254064</v>
      </c>
      <c r="J150" s="155">
        <v>1600</v>
      </c>
      <c r="K150" s="155">
        <v>203550</v>
      </c>
      <c r="L150" s="155">
        <v>1272.1875</v>
      </c>
      <c r="M150" s="155">
        <v>273.84674563401262</v>
      </c>
      <c r="N150" s="156">
        <v>21</v>
      </c>
      <c r="O150" s="156">
        <v>576</v>
      </c>
      <c r="P150" s="156">
        <v>3.6</v>
      </c>
      <c r="Q150" s="156">
        <v>5.1994194160647345</v>
      </c>
      <c r="R150" s="158">
        <v>0.5524475524475525</v>
      </c>
      <c r="S150" s="158">
        <v>51</v>
      </c>
      <c r="T150" s="158">
        <v>804</v>
      </c>
      <c r="U150" s="158">
        <v>5.0250000000000004</v>
      </c>
      <c r="V150" s="158">
        <v>8.7580690557283045</v>
      </c>
      <c r="W150" s="158">
        <v>0.37529137529137524</v>
      </c>
      <c r="X150" s="158">
        <v>0.92773892773892774</v>
      </c>
      <c r="Y150" s="159">
        <v>31</v>
      </c>
      <c r="Z150" s="159">
        <v>73</v>
      </c>
      <c r="AA150" s="159">
        <v>56</v>
      </c>
      <c r="AB150" s="159">
        <v>82</v>
      </c>
      <c r="AC150" s="159">
        <v>78</v>
      </c>
      <c r="AD150" s="157">
        <v>21.45</v>
      </c>
    </row>
    <row r="151" spans="1:30" s="154" customFormat="1" ht="11.35">
      <c r="A151" s="152">
        <v>138</v>
      </c>
      <c r="B151" s="152">
        <v>21</v>
      </c>
      <c r="C151" s="152">
        <v>165</v>
      </c>
      <c r="D151" s="153">
        <v>1.03125</v>
      </c>
      <c r="E151" s="153">
        <v>2.9724561027909004</v>
      </c>
      <c r="F151" s="155">
        <v>1070.8560000000002</v>
      </c>
      <c r="G151" s="155">
        <v>5791.5462000000016</v>
      </c>
      <c r="H151" s="155">
        <v>36.197163750000009</v>
      </c>
      <c r="I151" s="155">
        <v>130.52730135613598</v>
      </c>
      <c r="J151" s="155">
        <v>1600</v>
      </c>
      <c r="K151" s="155">
        <v>196300</v>
      </c>
      <c r="L151" s="155">
        <v>1226.875</v>
      </c>
      <c r="M151" s="155">
        <v>293.31586747601563</v>
      </c>
      <c r="N151" s="156">
        <v>21</v>
      </c>
      <c r="O151" s="156">
        <v>519</v>
      </c>
      <c r="P151" s="156">
        <v>3.2437499999999999</v>
      </c>
      <c r="Q151" s="156">
        <v>5.2230101383838399</v>
      </c>
      <c r="R151" s="158">
        <v>0.5653266331658291</v>
      </c>
      <c r="S151" s="158">
        <v>36</v>
      </c>
      <c r="T151" s="158">
        <v>690</v>
      </c>
      <c r="U151" s="158">
        <v>4.3125</v>
      </c>
      <c r="V151" s="158">
        <v>7.5287186010359628</v>
      </c>
      <c r="W151" s="158">
        <v>0.42211055276381904</v>
      </c>
      <c r="X151" s="158">
        <v>0.98743718592964813</v>
      </c>
      <c r="Y151" s="159">
        <v>46</v>
      </c>
      <c r="Z151" s="159">
        <v>63</v>
      </c>
      <c r="AA151" s="159">
        <v>51</v>
      </c>
      <c r="AB151" s="159">
        <v>92</v>
      </c>
      <c r="AC151" s="159">
        <v>68</v>
      </c>
      <c r="AD151" s="157">
        <v>19.899999999999999</v>
      </c>
    </row>
    <row r="152" spans="1:30" s="154" customFormat="1" ht="11.35">
      <c r="A152" s="152">
        <v>139</v>
      </c>
      <c r="B152" s="152">
        <v>18</v>
      </c>
      <c r="C152" s="152">
        <v>90</v>
      </c>
      <c r="D152" s="153">
        <v>0.5625</v>
      </c>
      <c r="E152" s="153">
        <v>2.2617617110862605</v>
      </c>
      <c r="F152" s="155">
        <v>1070.8560000000002</v>
      </c>
      <c r="G152" s="155">
        <v>3456.485200000001</v>
      </c>
      <c r="H152" s="155">
        <v>21.603032500000005</v>
      </c>
      <c r="I152" s="155">
        <v>102.5524282803983</v>
      </c>
      <c r="J152" s="155">
        <v>1600</v>
      </c>
      <c r="K152" s="155">
        <v>197300</v>
      </c>
      <c r="L152" s="155">
        <v>1233.125</v>
      </c>
      <c r="M152" s="155">
        <v>261.45982891902298</v>
      </c>
      <c r="N152" s="156">
        <v>30</v>
      </c>
      <c r="O152" s="156">
        <v>621</v>
      </c>
      <c r="P152" s="156">
        <v>3.8812500000000001</v>
      </c>
      <c r="Q152" s="156">
        <v>6.0712456370093983</v>
      </c>
      <c r="R152" s="158">
        <v>0.50947867298578209</v>
      </c>
      <c r="S152" s="158">
        <v>27</v>
      </c>
      <c r="T152" s="158">
        <v>732</v>
      </c>
      <c r="U152" s="158">
        <v>4.5750000000000002</v>
      </c>
      <c r="V152" s="158">
        <v>7.0009433326638071</v>
      </c>
      <c r="W152" s="158">
        <v>0.42180094786729866</v>
      </c>
      <c r="X152" s="158">
        <v>0.93127962085308069</v>
      </c>
      <c r="Y152" s="159">
        <v>34</v>
      </c>
      <c r="Z152" s="159">
        <v>83</v>
      </c>
      <c r="AA152" s="159">
        <v>43</v>
      </c>
      <c r="AB152" s="159">
        <v>83</v>
      </c>
      <c r="AC152" s="159">
        <v>77</v>
      </c>
      <c r="AD152" s="157">
        <v>21.1</v>
      </c>
    </row>
    <row r="153" spans="1:30" s="154" customFormat="1" ht="11.35">
      <c r="A153" s="152">
        <v>140</v>
      </c>
      <c r="B153" s="152">
        <v>12</v>
      </c>
      <c r="C153" s="152">
        <v>147</v>
      </c>
      <c r="D153" s="153">
        <v>0.91874999999999996</v>
      </c>
      <c r="E153" s="153">
        <v>2.426198400635299</v>
      </c>
      <c r="F153" s="155">
        <v>1070.8560000000002</v>
      </c>
      <c r="G153" s="155">
        <v>7198.5320000000011</v>
      </c>
      <c r="H153" s="155">
        <v>44.990825000000008</v>
      </c>
      <c r="I153" s="155">
        <v>147.30726684535949</v>
      </c>
      <c r="J153" s="155">
        <v>1600</v>
      </c>
      <c r="K153" s="155">
        <v>201800</v>
      </c>
      <c r="L153" s="155">
        <v>1261.25</v>
      </c>
      <c r="M153" s="155">
        <v>283.39529474174589</v>
      </c>
      <c r="N153" s="156">
        <v>21</v>
      </c>
      <c r="O153" s="156">
        <v>555</v>
      </c>
      <c r="P153" s="156">
        <v>3.46875</v>
      </c>
      <c r="Q153" s="156">
        <v>5.2830830942861455</v>
      </c>
      <c r="R153" s="158">
        <v>0.5476772616136919</v>
      </c>
      <c r="S153" s="158">
        <v>42</v>
      </c>
      <c r="T153" s="158">
        <v>768</v>
      </c>
      <c r="U153" s="158">
        <v>4.8</v>
      </c>
      <c r="V153" s="158">
        <v>8.4665824786583475</v>
      </c>
      <c r="W153" s="158">
        <v>0.37408312958435203</v>
      </c>
      <c r="X153" s="158">
        <v>0.92176039119804387</v>
      </c>
      <c r="Y153" s="159">
        <v>36</v>
      </c>
      <c r="Z153" s="159">
        <v>68</v>
      </c>
      <c r="AA153" s="159">
        <v>56</v>
      </c>
      <c r="AB153" s="159">
        <v>79</v>
      </c>
      <c r="AC153" s="159">
        <v>81</v>
      </c>
      <c r="AD153" s="157">
        <v>20.45</v>
      </c>
    </row>
    <row r="154" spans="1:30" s="154" customFormat="1" ht="11.35">
      <c r="A154" s="152">
        <v>141</v>
      </c>
      <c r="B154" s="152">
        <v>12</v>
      </c>
      <c r="C154" s="152">
        <v>123</v>
      </c>
      <c r="D154" s="153">
        <v>0.76875000000000004</v>
      </c>
      <c r="E154" s="153">
        <v>2.1608927662357083</v>
      </c>
      <c r="F154" s="155">
        <v>1070.8560000000002</v>
      </c>
      <c r="G154" s="155">
        <v>5025.5866999999989</v>
      </c>
      <c r="H154" s="155">
        <v>31.409916874999993</v>
      </c>
      <c r="I154" s="155">
        <v>128.00352088132584</v>
      </c>
      <c r="J154" s="155">
        <v>1600</v>
      </c>
      <c r="K154" s="155">
        <v>197850</v>
      </c>
      <c r="L154" s="155">
        <v>1236.5625</v>
      </c>
      <c r="M154" s="155">
        <v>272.86748200518332</v>
      </c>
      <c r="N154" s="156">
        <v>24</v>
      </c>
      <c r="O154" s="156">
        <v>546</v>
      </c>
      <c r="P154" s="156">
        <v>3.4125000000000001</v>
      </c>
      <c r="Q154" s="156">
        <v>5.1191925218213559</v>
      </c>
      <c r="R154" s="158">
        <v>0.54613466334164595</v>
      </c>
      <c r="S154" s="158">
        <v>33</v>
      </c>
      <c r="T154" s="158">
        <v>663</v>
      </c>
      <c r="U154" s="158">
        <v>4.1437499999999998</v>
      </c>
      <c r="V154" s="158">
        <v>6.8366813779896853</v>
      </c>
      <c r="W154" s="158">
        <v>0.44887780548628425</v>
      </c>
      <c r="X154" s="158">
        <v>0.99501246882793026</v>
      </c>
      <c r="Y154" s="159">
        <v>37</v>
      </c>
      <c r="Z154" s="159">
        <v>76</v>
      </c>
      <c r="AA154" s="159">
        <v>47</v>
      </c>
      <c r="AB154" s="159">
        <v>76</v>
      </c>
      <c r="AC154" s="159">
        <v>84</v>
      </c>
      <c r="AD154" s="157">
        <v>20.05</v>
      </c>
    </row>
    <row r="155" spans="1:30" s="154" customFormat="1" ht="11.35">
      <c r="A155" s="152">
        <v>142</v>
      </c>
      <c r="B155" s="152">
        <v>36</v>
      </c>
      <c r="C155" s="152">
        <v>315</v>
      </c>
      <c r="D155" s="153">
        <v>1.96875</v>
      </c>
      <c r="E155" s="153">
        <v>5.1693604764853704</v>
      </c>
      <c r="F155" s="155">
        <v>3212.5680000000007</v>
      </c>
      <c r="G155" s="155">
        <v>14166.532500000003</v>
      </c>
      <c r="H155" s="155">
        <v>88.540828125000019</v>
      </c>
      <c r="I155" s="155">
        <v>368.20541945228763</v>
      </c>
      <c r="J155" s="155">
        <v>1600</v>
      </c>
      <c r="K155" s="155">
        <v>204300</v>
      </c>
      <c r="L155" s="155">
        <v>1276.875</v>
      </c>
      <c r="M155" s="155">
        <v>296.19640666415035</v>
      </c>
      <c r="N155" s="156">
        <v>24</v>
      </c>
      <c r="O155" s="156">
        <v>597</v>
      </c>
      <c r="P155" s="156">
        <v>3.7312500000000002</v>
      </c>
      <c r="Q155" s="156">
        <v>5.9120619427653454</v>
      </c>
      <c r="R155" s="158">
        <v>0.4910485933503837</v>
      </c>
      <c r="S155" s="158">
        <v>51</v>
      </c>
      <c r="T155" s="158">
        <v>726</v>
      </c>
      <c r="U155" s="158">
        <v>4.5374999999999996</v>
      </c>
      <c r="V155" s="158">
        <v>8.7220442904042628</v>
      </c>
      <c r="W155" s="158">
        <v>0.38107416879795403</v>
      </c>
      <c r="X155" s="158">
        <v>0.87212276214833773</v>
      </c>
      <c r="Y155" s="159">
        <v>38</v>
      </c>
      <c r="Z155" s="159">
        <v>58</v>
      </c>
      <c r="AA155" s="159">
        <v>64</v>
      </c>
      <c r="AB155" s="159">
        <v>71</v>
      </c>
      <c r="AC155" s="159">
        <v>89</v>
      </c>
      <c r="AD155" s="157">
        <v>19.55</v>
      </c>
    </row>
    <row r="156" spans="1:30" s="154" customFormat="1" ht="11.35">
      <c r="A156" s="152">
        <v>143</v>
      </c>
      <c r="B156" s="152">
        <v>15</v>
      </c>
      <c r="C156" s="152">
        <v>108</v>
      </c>
      <c r="D156" s="153">
        <v>0.67500000000000004</v>
      </c>
      <c r="E156" s="153">
        <v>2.1792330310853827</v>
      </c>
      <c r="F156" s="155">
        <v>1070.8560000000002</v>
      </c>
      <c r="G156" s="155">
        <v>5336.4324000000015</v>
      </c>
      <c r="H156" s="155">
        <v>33.352702500000007</v>
      </c>
      <c r="I156" s="155">
        <v>134.65858894794297</v>
      </c>
      <c r="J156" s="155">
        <v>1600</v>
      </c>
      <c r="K156" s="155">
        <v>204050</v>
      </c>
      <c r="L156" s="155">
        <v>1275.3125</v>
      </c>
      <c r="M156" s="155">
        <v>281.22580259290783</v>
      </c>
      <c r="N156" s="156">
        <v>18</v>
      </c>
      <c r="O156" s="156">
        <v>456</v>
      </c>
      <c r="P156" s="156">
        <v>2.85</v>
      </c>
      <c r="Q156" s="156">
        <v>4.6960440999504298</v>
      </c>
      <c r="R156" s="158">
        <v>0.6142131979695431</v>
      </c>
      <c r="S156" s="158">
        <v>39</v>
      </c>
      <c r="T156" s="158">
        <v>711</v>
      </c>
      <c r="U156" s="158">
        <v>4.4437499999999996</v>
      </c>
      <c r="V156" s="158">
        <v>7.9048960825220016</v>
      </c>
      <c r="W156" s="158">
        <v>0.39847715736040606</v>
      </c>
      <c r="X156" s="158">
        <v>1.0126903553299491</v>
      </c>
      <c r="Y156" s="159">
        <v>33</v>
      </c>
      <c r="Z156" s="159">
        <v>68</v>
      </c>
      <c r="AA156" s="159">
        <v>59</v>
      </c>
      <c r="AB156" s="159">
        <v>80</v>
      </c>
      <c r="AC156" s="159">
        <v>80</v>
      </c>
      <c r="AD156" s="157">
        <v>19.7</v>
      </c>
    </row>
    <row r="157" spans="1:30" s="154" customFormat="1" ht="11.35">
      <c r="A157" s="152">
        <v>144</v>
      </c>
      <c r="B157" s="152">
        <v>12</v>
      </c>
      <c r="C157" s="152">
        <v>117</v>
      </c>
      <c r="D157" s="153">
        <v>0.73124999999999996</v>
      </c>
      <c r="E157" s="153">
        <v>2.0396135871546015</v>
      </c>
      <c r="F157" s="155">
        <v>1070.8560000000002</v>
      </c>
      <c r="G157" s="155">
        <v>4702.8426000000018</v>
      </c>
      <c r="H157" s="155">
        <v>29.392766250000012</v>
      </c>
      <c r="I157" s="155">
        <v>124.9056344146604</v>
      </c>
      <c r="J157" s="155">
        <v>1600</v>
      </c>
      <c r="K157" s="155">
        <v>201400</v>
      </c>
      <c r="L157" s="155">
        <v>1258.75</v>
      </c>
      <c r="M157" s="155">
        <v>282.14976619880042</v>
      </c>
      <c r="N157" s="156">
        <v>18</v>
      </c>
      <c r="O157" s="156">
        <v>474</v>
      </c>
      <c r="P157" s="156">
        <v>2.9624999999999999</v>
      </c>
      <c r="Q157" s="156">
        <v>4.8055098094064785</v>
      </c>
      <c r="R157" s="158">
        <v>0.61835748792270528</v>
      </c>
      <c r="S157" s="158">
        <v>36</v>
      </c>
      <c r="T157" s="158">
        <v>756</v>
      </c>
      <c r="U157" s="158">
        <v>4.7249999999999996</v>
      </c>
      <c r="V157" s="158">
        <v>8.1695476884563369</v>
      </c>
      <c r="W157" s="158">
        <v>0.39130434782608697</v>
      </c>
      <c r="X157" s="158">
        <v>1.0096618357487923</v>
      </c>
      <c r="Y157" s="159">
        <v>36</v>
      </c>
      <c r="Z157" s="159">
        <v>69</v>
      </c>
      <c r="AA157" s="159">
        <v>55</v>
      </c>
      <c r="AB157" s="159">
        <v>89</v>
      </c>
      <c r="AC157" s="159">
        <v>71</v>
      </c>
      <c r="AD157" s="157">
        <v>20.7</v>
      </c>
    </row>
    <row r="158" spans="1:30" s="154" customFormat="1" ht="11.35">
      <c r="A158" s="152">
        <v>145</v>
      </c>
      <c r="B158" s="152">
        <v>12</v>
      </c>
      <c r="C158" s="152">
        <v>138</v>
      </c>
      <c r="D158" s="153">
        <v>0.86250000000000004</v>
      </c>
      <c r="E158" s="153">
        <v>2.1645732508950966</v>
      </c>
      <c r="F158" s="155">
        <v>1070.8560000000002</v>
      </c>
      <c r="G158" s="155">
        <v>5381.0513999999994</v>
      </c>
      <c r="H158" s="155">
        <v>33.631571249999993</v>
      </c>
      <c r="I158" s="155">
        <v>125.96799638454168</v>
      </c>
      <c r="J158" s="155">
        <v>1600</v>
      </c>
      <c r="K158" s="155">
        <v>203850</v>
      </c>
      <c r="L158" s="155">
        <v>1274.0625</v>
      </c>
      <c r="M158" s="155">
        <v>268.64274955187688</v>
      </c>
      <c r="N158" s="156">
        <v>15</v>
      </c>
      <c r="O158" s="156">
        <v>468</v>
      </c>
      <c r="P158" s="156">
        <v>2.9249999999999998</v>
      </c>
      <c r="Q158" s="156">
        <v>4.4376179229614481</v>
      </c>
      <c r="R158" s="158">
        <v>0.61576354679802958</v>
      </c>
      <c r="S158" s="158">
        <v>36</v>
      </c>
      <c r="T158" s="158">
        <v>705</v>
      </c>
      <c r="U158" s="158">
        <v>4.40625</v>
      </c>
      <c r="V158" s="158">
        <v>8.0324004847349215</v>
      </c>
      <c r="W158" s="158">
        <v>0.42118226600985226</v>
      </c>
      <c r="X158" s="158">
        <v>1.0369458128078819</v>
      </c>
      <c r="Y158" s="159">
        <v>29</v>
      </c>
      <c r="Z158" s="159">
        <v>76</v>
      </c>
      <c r="AA158" s="159">
        <v>55</v>
      </c>
      <c r="AB158" s="159">
        <v>72</v>
      </c>
      <c r="AC158" s="159">
        <v>88</v>
      </c>
      <c r="AD158" s="157">
        <v>20.3</v>
      </c>
    </row>
    <row r="159" spans="1:30" s="154" customFormat="1" ht="11.35">
      <c r="A159" s="152">
        <v>146</v>
      </c>
      <c r="B159" s="152">
        <v>12</v>
      </c>
      <c r="C159" s="152">
        <v>93</v>
      </c>
      <c r="D159" s="153">
        <v>0.58125000000000004</v>
      </c>
      <c r="E159" s="153">
        <v>1.947331265245791</v>
      </c>
      <c r="F159" s="155">
        <v>1070.8560000000002</v>
      </c>
      <c r="G159" s="155">
        <v>5796.0081000000009</v>
      </c>
      <c r="H159" s="155">
        <v>36.225050625000009</v>
      </c>
      <c r="I159" s="155">
        <v>146.19327213065307</v>
      </c>
      <c r="J159" s="155">
        <v>1600</v>
      </c>
      <c r="K159" s="155">
        <v>203250</v>
      </c>
      <c r="L159" s="155">
        <v>1270.3125</v>
      </c>
      <c r="M159" s="155">
        <v>254.16634446829769</v>
      </c>
      <c r="N159" s="156">
        <v>24</v>
      </c>
      <c r="O159" s="156">
        <v>612</v>
      </c>
      <c r="P159" s="156">
        <v>3.8250000000000002</v>
      </c>
      <c r="Q159" s="156">
        <v>5.836935096500107</v>
      </c>
      <c r="R159" s="158">
        <v>0.52886836027713624</v>
      </c>
      <c r="S159" s="158">
        <v>30</v>
      </c>
      <c r="T159" s="158">
        <v>801</v>
      </c>
      <c r="U159" s="158">
        <v>5.0062499999999996</v>
      </c>
      <c r="V159" s="158">
        <v>7.6112271219486543</v>
      </c>
      <c r="W159" s="158">
        <v>0.38337182448036949</v>
      </c>
      <c r="X159" s="158">
        <v>0.91224018475750568</v>
      </c>
      <c r="Y159" s="159">
        <v>25</v>
      </c>
      <c r="Z159" s="159">
        <v>85</v>
      </c>
      <c r="AA159" s="159">
        <v>50</v>
      </c>
      <c r="AB159" s="159">
        <v>74</v>
      </c>
      <c r="AC159" s="159">
        <v>86</v>
      </c>
      <c r="AD159" s="157">
        <v>21.65</v>
      </c>
    </row>
    <row r="160" spans="1:30" s="154" customFormat="1" ht="11.35">
      <c r="A160" s="152">
        <v>147</v>
      </c>
      <c r="B160" s="152">
        <v>33</v>
      </c>
      <c r="C160" s="152">
        <v>303</v>
      </c>
      <c r="D160" s="153">
        <v>1.89375</v>
      </c>
      <c r="E160" s="153">
        <v>5.1537333052004231</v>
      </c>
      <c r="F160" s="155">
        <v>2944.8540000000003</v>
      </c>
      <c r="G160" s="155">
        <v>18143.572700000001</v>
      </c>
      <c r="H160" s="155">
        <v>113.397329375</v>
      </c>
      <c r="I160" s="155">
        <v>410.84887396468201</v>
      </c>
      <c r="J160" s="155">
        <v>1600</v>
      </c>
      <c r="K160" s="155">
        <v>206450</v>
      </c>
      <c r="L160" s="155">
        <v>1290.3125</v>
      </c>
      <c r="M160" s="155">
        <v>287.44684359561467</v>
      </c>
      <c r="N160" s="156">
        <v>27</v>
      </c>
      <c r="O160" s="156">
        <v>531</v>
      </c>
      <c r="P160" s="156">
        <v>3.3187500000000001</v>
      </c>
      <c r="Q160" s="156">
        <v>5.1644306888196923</v>
      </c>
      <c r="R160" s="158">
        <v>0.54961832061068705</v>
      </c>
      <c r="S160" s="158">
        <v>39</v>
      </c>
      <c r="T160" s="158">
        <v>702</v>
      </c>
      <c r="U160" s="158">
        <v>4.3875000000000002</v>
      </c>
      <c r="V160" s="158">
        <v>8.2682901885159694</v>
      </c>
      <c r="W160" s="158">
        <v>0.40458015267175573</v>
      </c>
      <c r="X160" s="158">
        <v>0.95419847328244278</v>
      </c>
      <c r="Y160" s="159">
        <v>33</v>
      </c>
      <c r="Z160" s="159">
        <v>62</v>
      </c>
      <c r="AA160" s="159">
        <v>65</v>
      </c>
      <c r="AB160" s="159">
        <v>67</v>
      </c>
      <c r="AC160" s="159">
        <v>93</v>
      </c>
      <c r="AD160" s="157">
        <v>19.649999999999999</v>
      </c>
    </row>
    <row r="161" spans="1:30" s="154" customFormat="1" ht="11.35">
      <c r="A161" s="152">
        <v>148</v>
      </c>
      <c r="B161" s="152">
        <v>21</v>
      </c>
      <c r="C161" s="152">
        <v>222</v>
      </c>
      <c r="D161" s="153">
        <v>1.3875</v>
      </c>
      <c r="E161" s="153">
        <v>3.7146446540228282</v>
      </c>
      <c r="F161" s="155">
        <v>1606.2840000000003</v>
      </c>
      <c r="G161" s="155">
        <v>10179.081200000001</v>
      </c>
      <c r="H161" s="155">
        <v>63.619257500000003</v>
      </c>
      <c r="I161" s="155">
        <v>212.84609233596825</v>
      </c>
      <c r="J161" s="155">
        <v>1600</v>
      </c>
      <c r="K161" s="155">
        <v>201250</v>
      </c>
      <c r="L161" s="155">
        <v>1257.8125</v>
      </c>
      <c r="M161" s="155">
        <v>272.74212455987424</v>
      </c>
      <c r="N161" s="156">
        <v>30</v>
      </c>
      <c r="O161" s="156">
        <v>546</v>
      </c>
      <c r="P161" s="156">
        <v>3.4125000000000001</v>
      </c>
      <c r="Q161" s="156">
        <v>5.6949580481168889</v>
      </c>
      <c r="R161" s="158">
        <v>0.53924050632911391</v>
      </c>
      <c r="S161" s="158">
        <v>27</v>
      </c>
      <c r="T161" s="158">
        <v>672</v>
      </c>
      <c r="U161" s="158">
        <v>4.2</v>
      </c>
      <c r="V161" s="158">
        <v>6.8476686571223535</v>
      </c>
      <c r="W161" s="158">
        <v>0.43291139240506332</v>
      </c>
      <c r="X161" s="158">
        <v>0.97215189873417729</v>
      </c>
      <c r="Y161" s="159">
        <v>33</v>
      </c>
      <c r="Z161" s="159">
        <v>75</v>
      </c>
      <c r="AA161" s="159">
        <v>52</v>
      </c>
      <c r="AB161" s="159">
        <v>82</v>
      </c>
      <c r="AC161" s="159">
        <v>78</v>
      </c>
      <c r="AD161" s="157">
        <v>19.75</v>
      </c>
    </row>
    <row r="162" spans="1:30" s="154" customFormat="1" ht="11.35">
      <c r="A162" s="152">
        <v>149</v>
      </c>
      <c r="B162" s="152">
        <v>9</v>
      </c>
      <c r="C162" s="152">
        <v>51</v>
      </c>
      <c r="D162" s="153">
        <v>0.31874999999999998</v>
      </c>
      <c r="E162" s="153">
        <v>1.2854868397203993</v>
      </c>
      <c r="F162" s="155">
        <v>803.14200000000017</v>
      </c>
      <c r="G162" s="155">
        <v>3498.1296000000011</v>
      </c>
      <c r="H162" s="155">
        <v>21.863310000000006</v>
      </c>
      <c r="I162" s="155">
        <v>106.53656263016218</v>
      </c>
      <c r="J162" s="155">
        <v>1600</v>
      </c>
      <c r="K162" s="155">
        <v>201750</v>
      </c>
      <c r="L162" s="155">
        <v>1260.9375</v>
      </c>
      <c r="M162" s="155">
        <v>255.6697872145624</v>
      </c>
      <c r="N162" s="156">
        <v>24</v>
      </c>
      <c r="O162" s="156">
        <v>555</v>
      </c>
      <c r="P162" s="156">
        <v>3.46875</v>
      </c>
      <c r="Q162" s="156">
        <v>4.705037946230795</v>
      </c>
      <c r="R162" s="158">
        <v>0.55528846153846156</v>
      </c>
      <c r="S162" s="158">
        <v>42</v>
      </c>
      <c r="T162" s="158">
        <v>738</v>
      </c>
      <c r="U162" s="158">
        <v>4.6124999999999998</v>
      </c>
      <c r="V162" s="158">
        <v>7.4013321085553292</v>
      </c>
      <c r="W162" s="158">
        <v>0.40865384615384615</v>
      </c>
      <c r="X162" s="158">
        <v>0.96394230769230771</v>
      </c>
      <c r="Y162" s="159">
        <v>27</v>
      </c>
      <c r="Z162" s="159">
        <v>85</v>
      </c>
      <c r="AA162" s="159">
        <v>48</v>
      </c>
      <c r="AB162" s="159">
        <v>74</v>
      </c>
      <c r="AC162" s="159">
        <v>86</v>
      </c>
      <c r="AD162" s="157">
        <v>20.8</v>
      </c>
    </row>
    <row r="163" spans="1:30" s="154" customFormat="1" ht="11.35">
      <c r="A163" s="152">
        <v>150</v>
      </c>
      <c r="B163" s="152">
        <v>18</v>
      </c>
      <c r="C163" s="152">
        <v>138</v>
      </c>
      <c r="D163" s="153">
        <v>0.86250000000000004</v>
      </c>
      <c r="E163" s="153">
        <v>2.4352947208415023</v>
      </c>
      <c r="F163" s="155">
        <v>1606.2840000000003</v>
      </c>
      <c r="G163" s="155">
        <v>6283.8425000000025</v>
      </c>
      <c r="H163" s="155">
        <v>39.274015625000018</v>
      </c>
      <c r="I163" s="155">
        <v>158.07270344020077</v>
      </c>
      <c r="J163" s="155">
        <v>1600</v>
      </c>
      <c r="K163" s="155">
        <v>199750</v>
      </c>
      <c r="L163" s="155">
        <v>1248.4375</v>
      </c>
      <c r="M163" s="155">
        <v>273.7132201534892</v>
      </c>
      <c r="N163" s="156">
        <v>24</v>
      </c>
      <c r="O163" s="156">
        <v>555</v>
      </c>
      <c r="P163" s="156">
        <v>3.46875</v>
      </c>
      <c r="Q163" s="156">
        <v>5.2937864075066239</v>
      </c>
      <c r="R163" s="158">
        <v>0.54656862745098034</v>
      </c>
      <c r="S163" s="158">
        <v>33</v>
      </c>
      <c r="T163" s="158">
        <v>720</v>
      </c>
      <c r="U163" s="158">
        <v>4.5</v>
      </c>
      <c r="V163" s="158">
        <v>7.4782704084491884</v>
      </c>
      <c r="W163" s="158">
        <v>0.41176470588235292</v>
      </c>
      <c r="X163" s="158">
        <v>0.95833333333333326</v>
      </c>
      <c r="Y163" s="159">
        <v>35</v>
      </c>
      <c r="Z163" s="159">
        <v>75</v>
      </c>
      <c r="AA163" s="159">
        <v>50</v>
      </c>
      <c r="AB163" s="159">
        <v>91</v>
      </c>
      <c r="AC163" s="159">
        <v>69</v>
      </c>
      <c r="AD163" s="157">
        <v>20.399999999999999</v>
      </c>
    </row>
    <row r="164" spans="1:30" s="154" customFormat="1" ht="11.35">
      <c r="A164" s="152">
        <v>151</v>
      </c>
      <c r="B164" s="152">
        <v>15</v>
      </c>
      <c r="C164" s="152">
        <v>204</v>
      </c>
      <c r="D164" s="153">
        <v>1.2749999999999999</v>
      </c>
      <c r="E164" s="153">
        <v>2.7857453865151722</v>
      </c>
      <c r="F164" s="155">
        <v>1338.5700000000002</v>
      </c>
      <c r="G164" s="155">
        <v>10649.067999999997</v>
      </c>
      <c r="H164" s="155">
        <v>66.556674999999984</v>
      </c>
      <c r="I164" s="155">
        <v>204.83438783211147</v>
      </c>
      <c r="J164" s="155">
        <v>1600</v>
      </c>
      <c r="K164" s="155">
        <v>198900</v>
      </c>
      <c r="L164" s="155">
        <v>1243.125</v>
      </c>
      <c r="M164" s="155">
        <v>291.25015183411705</v>
      </c>
      <c r="N164" s="156">
        <v>27</v>
      </c>
      <c r="O164" s="156">
        <v>420</v>
      </c>
      <c r="P164" s="156">
        <v>2.625</v>
      </c>
      <c r="Q164" s="156">
        <v>5.0888335023946638</v>
      </c>
      <c r="R164" s="158">
        <v>0.6428571428571429</v>
      </c>
      <c r="S164" s="158">
        <v>30</v>
      </c>
      <c r="T164" s="158">
        <v>687</v>
      </c>
      <c r="U164" s="158">
        <v>4.2937500000000002</v>
      </c>
      <c r="V164" s="158">
        <v>7.2524963171440966</v>
      </c>
      <c r="W164" s="158">
        <v>0.41581632653061235</v>
      </c>
      <c r="X164" s="158">
        <v>1.0586734693877553</v>
      </c>
      <c r="Y164" s="159">
        <v>42</v>
      </c>
      <c r="Z164" s="159">
        <v>64</v>
      </c>
      <c r="AA164" s="159">
        <v>54</v>
      </c>
      <c r="AB164" s="159">
        <v>86</v>
      </c>
      <c r="AC164" s="159">
        <v>74</v>
      </c>
      <c r="AD164" s="157">
        <v>19.600000000000001</v>
      </c>
    </row>
    <row r="165" spans="1:30" s="154" customFormat="1" ht="11.35">
      <c r="A165" s="152">
        <v>152</v>
      </c>
      <c r="B165" s="152">
        <v>15</v>
      </c>
      <c r="C165" s="152">
        <v>84</v>
      </c>
      <c r="D165" s="153">
        <v>0.52500000000000002</v>
      </c>
      <c r="E165" s="153">
        <v>1.7336840477314459</v>
      </c>
      <c r="F165" s="155">
        <v>1338.5700000000002</v>
      </c>
      <c r="G165" s="155">
        <v>4943.7852000000021</v>
      </c>
      <c r="H165" s="155">
        <v>30.898657500000013</v>
      </c>
      <c r="I165" s="155">
        <v>138.47094106644585</v>
      </c>
      <c r="J165" s="155">
        <v>1600</v>
      </c>
      <c r="K165" s="155">
        <v>204450</v>
      </c>
      <c r="L165" s="155">
        <v>1277.8125</v>
      </c>
      <c r="M165" s="155">
        <v>282.32786122948454</v>
      </c>
      <c r="N165" s="156">
        <v>21</v>
      </c>
      <c r="O165" s="156">
        <v>504</v>
      </c>
      <c r="P165" s="156">
        <v>3.15</v>
      </c>
      <c r="Q165" s="156">
        <v>4.9996226272684163</v>
      </c>
      <c r="R165" s="158">
        <v>0.58924205378973105</v>
      </c>
      <c r="S165" s="158">
        <v>42</v>
      </c>
      <c r="T165" s="158">
        <v>756</v>
      </c>
      <c r="U165" s="158">
        <v>4.7249999999999996</v>
      </c>
      <c r="V165" s="158">
        <v>8.5222239988627653</v>
      </c>
      <c r="W165" s="158">
        <v>0.38386308068459657</v>
      </c>
      <c r="X165" s="158">
        <v>0.97310513447432756</v>
      </c>
      <c r="Y165" s="159">
        <v>33</v>
      </c>
      <c r="Z165" s="159">
        <v>67</v>
      </c>
      <c r="AA165" s="159">
        <v>60</v>
      </c>
      <c r="AB165" s="159">
        <v>82</v>
      </c>
      <c r="AC165" s="159">
        <v>78</v>
      </c>
      <c r="AD165" s="157">
        <v>20.45</v>
      </c>
    </row>
    <row r="166" spans="1:30" s="154" customFormat="1" ht="11.35">
      <c r="A166" s="152">
        <v>153</v>
      </c>
      <c r="B166" s="152">
        <v>9</v>
      </c>
      <c r="C166" s="152">
        <v>96</v>
      </c>
      <c r="D166" s="153">
        <v>0.6</v>
      </c>
      <c r="E166" s="153">
        <v>1.6755736837905162</v>
      </c>
      <c r="F166" s="155">
        <v>803.14200000000017</v>
      </c>
      <c r="G166" s="155">
        <v>4711.7664000000004</v>
      </c>
      <c r="H166" s="155">
        <v>29.448540000000001</v>
      </c>
      <c r="I166" s="155">
        <v>111.95152593342148</v>
      </c>
      <c r="J166" s="155">
        <v>1600</v>
      </c>
      <c r="K166" s="155">
        <v>201300</v>
      </c>
      <c r="L166" s="155">
        <v>1258.125</v>
      </c>
      <c r="M166" s="155">
        <v>275.91400424017814</v>
      </c>
      <c r="N166" s="156">
        <v>18</v>
      </c>
      <c r="O166" s="156">
        <v>447</v>
      </c>
      <c r="P166" s="156">
        <v>2.7937500000000002</v>
      </c>
      <c r="Q166" s="156">
        <v>4.6393136488143876</v>
      </c>
      <c r="R166" s="158">
        <v>0.62373737373737381</v>
      </c>
      <c r="S166" s="158">
        <v>39</v>
      </c>
      <c r="T166" s="158">
        <v>672</v>
      </c>
      <c r="U166" s="158">
        <v>4.2</v>
      </c>
      <c r="V166" s="158">
        <v>8.0905255560800811</v>
      </c>
      <c r="W166" s="158">
        <v>0.43434343434343442</v>
      </c>
      <c r="X166" s="158">
        <v>1.0580808080808082</v>
      </c>
      <c r="Y166" s="159">
        <v>34</v>
      </c>
      <c r="Z166" s="159">
        <v>73</v>
      </c>
      <c r="AA166" s="159">
        <v>53</v>
      </c>
      <c r="AB166" s="159">
        <v>82</v>
      </c>
      <c r="AC166" s="159">
        <v>78</v>
      </c>
      <c r="AD166" s="157">
        <v>19.8</v>
      </c>
    </row>
    <row r="167" spans="1:30" s="154" customFormat="1" ht="11.35">
      <c r="A167" s="152">
        <v>154</v>
      </c>
      <c r="B167" s="152">
        <v>21</v>
      </c>
      <c r="C167" s="152">
        <v>246</v>
      </c>
      <c r="D167" s="153">
        <v>1.5375000000000001</v>
      </c>
      <c r="E167" s="153">
        <v>3.8508146650943438</v>
      </c>
      <c r="F167" s="155">
        <v>1606.2840000000003</v>
      </c>
      <c r="G167" s="155">
        <v>9689.7595000000001</v>
      </c>
      <c r="H167" s="155">
        <v>60.560996875000001</v>
      </c>
      <c r="I167" s="155">
        <v>213.67467405837849</v>
      </c>
      <c r="J167" s="155">
        <v>1600</v>
      </c>
      <c r="K167" s="155">
        <v>204700</v>
      </c>
      <c r="L167" s="155">
        <v>1279.375</v>
      </c>
      <c r="M167" s="155">
        <v>274.11306371297451</v>
      </c>
      <c r="N167" s="156">
        <v>21</v>
      </c>
      <c r="O167" s="156">
        <v>564</v>
      </c>
      <c r="P167" s="156">
        <v>3.5249999999999999</v>
      </c>
      <c r="Q167" s="156">
        <v>5.3786790831248972</v>
      </c>
      <c r="R167" s="158">
        <v>0.52162849872773531</v>
      </c>
      <c r="S167" s="158">
        <v>36</v>
      </c>
      <c r="T167" s="158">
        <v>627</v>
      </c>
      <c r="U167" s="158">
        <v>3.9187500000000002</v>
      </c>
      <c r="V167" s="158">
        <v>7.3253002385503398</v>
      </c>
      <c r="W167" s="158">
        <v>0.4681933842239186</v>
      </c>
      <c r="X167" s="158">
        <v>0.98982188295165385</v>
      </c>
      <c r="Y167" s="159">
        <v>30</v>
      </c>
      <c r="Z167" s="159">
        <v>72</v>
      </c>
      <c r="AA167" s="159">
        <v>58</v>
      </c>
      <c r="AB167" s="159">
        <v>86</v>
      </c>
      <c r="AC167" s="159">
        <v>74</v>
      </c>
      <c r="AD167" s="157">
        <v>19.649999999999999</v>
      </c>
    </row>
    <row r="168" spans="1:30" s="154" customFormat="1" ht="11.35">
      <c r="A168" s="152">
        <v>155</v>
      </c>
      <c r="B168" s="152">
        <v>15</v>
      </c>
      <c r="C168" s="152">
        <v>84</v>
      </c>
      <c r="D168" s="153">
        <v>0.52500000000000002</v>
      </c>
      <c r="E168" s="153">
        <v>1.8290114868058986</v>
      </c>
      <c r="F168" s="155">
        <v>1338.5700000000002</v>
      </c>
      <c r="G168" s="155">
        <v>4240.292300000001</v>
      </c>
      <c r="H168" s="155">
        <v>26.501826875000006</v>
      </c>
      <c r="I168" s="155">
        <v>128.44376184858862</v>
      </c>
      <c r="J168" s="155">
        <v>1600</v>
      </c>
      <c r="K168" s="155">
        <v>206550</v>
      </c>
      <c r="L168" s="155">
        <v>1290.9375</v>
      </c>
      <c r="M168" s="155">
        <v>269.92148142020017</v>
      </c>
      <c r="N168" s="156">
        <v>24</v>
      </c>
      <c r="O168" s="156">
        <v>606</v>
      </c>
      <c r="P168" s="156">
        <v>3.7875000000000001</v>
      </c>
      <c r="Q168" s="156">
        <v>5.3885360493103303</v>
      </c>
      <c r="R168" s="158">
        <v>0.50246305418719217</v>
      </c>
      <c r="S168" s="158">
        <v>30</v>
      </c>
      <c r="T168" s="158">
        <v>726</v>
      </c>
      <c r="U168" s="158">
        <v>4.5374999999999996</v>
      </c>
      <c r="V168" s="158">
        <v>7.4326218741792793</v>
      </c>
      <c r="W168" s="158">
        <v>0.40394088669950745</v>
      </c>
      <c r="X168" s="158">
        <v>0.90640394088669962</v>
      </c>
      <c r="Y168" s="159">
        <v>27</v>
      </c>
      <c r="Z168" s="159">
        <v>73</v>
      </c>
      <c r="AA168" s="159">
        <v>60</v>
      </c>
      <c r="AB168" s="159">
        <v>83</v>
      </c>
      <c r="AC168" s="159">
        <v>77</v>
      </c>
      <c r="AD168" s="157">
        <v>20.3</v>
      </c>
    </row>
    <row r="169" spans="1:30" s="154" customFormat="1" ht="11.35">
      <c r="A169" s="152">
        <v>156</v>
      </c>
      <c r="B169" s="152">
        <v>18</v>
      </c>
      <c r="C169" s="152">
        <v>147</v>
      </c>
      <c r="D169" s="153">
        <v>0.91874999999999996</v>
      </c>
      <c r="E169" s="153">
        <v>2.5623590619318266</v>
      </c>
      <c r="F169" s="155">
        <v>803.14200000000017</v>
      </c>
      <c r="G169" s="155">
        <v>6786.5499000000009</v>
      </c>
      <c r="H169" s="155">
        <v>42.415936875000007</v>
      </c>
      <c r="I169" s="155">
        <v>143.06299236809215</v>
      </c>
      <c r="J169" s="155">
        <v>1600</v>
      </c>
      <c r="K169" s="155">
        <v>202300</v>
      </c>
      <c r="L169" s="155">
        <v>1264.375</v>
      </c>
      <c r="M169" s="155">
        <v>266.96450544934117</v>
      </c>
      <c r="N169" s="156">
        <v>18</v>
      </c>
      <c r="O169" s="156">
        <v>408</v>
      </c>
      <c r="P169" s="156">
        <v>2.5499999999999998</v>
      </c>
      <c r="Q169" s="156">
        <v>4.1645403379502879</v>
      </c>
      <c r="R169" s="158">
        <v>0.65914786967418537</v>
      </c>
      <c r="S169" s="158">
        <v>42</v>
      </c>
      <c r="T169" s="158">
        <v>708</v>
      </c>
      <c r="U169" s="158">
        <v>4.4249999999999998</v>
      </c>
      <c r="V169" s="158">
        <v>7.8255749080504904</v>
      </c>
      <c r="W169" s="158">
        <v>0.40852130325814529</v>
      </c>
      <c r="X169" s="158">
        <v>1.0676691729323307</v>
      </c>
      <c r="Y169" s="159">
        <v>30</v>
      </c>
      <c r="Z169" s="159">
        <v>78</v>
      </c>
      <c r="AA169" s="159">
        <v>52</v>
      </c>
      <c r="AB169" s="159">
        <v>85</v>
      </c>
      <c r="AC169" s="159">
        <v>75</v>
      </c>
      <c r="AD169" s="157">
        <v>19.95</v>
      </c>
    </row>
    <row r="170" spans="1:30" s="154" customFormat="1" ht="11.35">
      <c r="A170" s="152">
        <v>157</v>
      </c>
      <c r="B170" s="152">
        <v>9</v>
      </c>
      <c r="C170" s="152">
        <v>66</v>
      </c>
      <c r="D170" s="153">
        <v>0.41249999999999998</v>
      </c>
      <c r="E170" s="153">
        <v>1.5229378262560522</v>
      </c>
      <c r="F170" s="155">
        <v>267.71400000000006</v>
      </c>
      <c r="G170" s="155">
        <v>1616.6951000000006</v>
      </c>
      <c r="H170" s="155">
        <v>10.104344375000004</v>
      </c>
      <c r="I170" s="155">
        <v>42.957360612242958</v>
      </c>
      <c r="J170" s="155">
        <v>1600</v>
      </c>
      <c r="K170" s="155">
        <v>194850</v>
      </c>
      <c r="L170" s="155">
        <v>1217.8125</v>
      </c>
      <c r="M170" s="155">
        <v>273.01869882053933</v>
      </c>
      <c r="N170" s="156">
        <v>27</v>
      </c>
      <c r="O170" s="156">
        <v>675</v>
      </c>
      <c r="P170" s="156">
        <v>4.21875</v>
      </c>
      <c r="Q170" s="156">
        <v>5.8499818577367453</v>
      </c>
      <c r="R170" s="158">
        <v>0.47058823529411764</v>
      </c>
      <c r="S170" s="158">
        <v>30</v>
      </c>
      <c r="T170" s="158">
        <v>747</v>
      </c>
      <c r="U170" s="158">
        <v>4.6687500000000002</v>
      </c>
      <c r="V170" s="158">
        <v>7.2768452240716472</v>
      </c>
      <c r="W170" s="158">
        <v>0.41411764705882359</v>
      </c>
      <c r="X170" s="158">
        <v>0.88470588235294123</v>
      </c>
      <c r="Y170" s="159">
        <v>41</v>
      </c>
      <c r="Z170" s="159">
        <v>76</v>
      </c>
      <c r="AA170" s="159">
        <v>43</v>
      </c>
      <c r="AB170" s="159">
        <v>83</v>
      </c>
      <c r="AC170" s="159">
        <v>77</v>
      </c>
      <c r="AD170" s="157">
        <v>21.25</v>
      </c>
    </row>
    <row r="171" spans="1:30" s="154" customFormat="1" ht="11.35">
      <c r="A171" s="152">
        <v>158</v>
      </c>
      <c r="B171" s="152">
        <v>21</v>
      </c>
      <c r="C171" s="152">
        <v>159</v>
      </c>
      <c r="D171" s="153">
        <v>0.99375000000000002</v>
      </c>
      <c r="E171" s="153">
        <v>2.8889224014343884</v>
      </c>
      <c r="F171" s="155">
        <v>1873.9980000000003</v>
      </c>
      <c r="G171" s="155">
        <v>11315.378400000001</v>
      </c>
      <c r="H171" s="155">
        <v>70.721115000000012</v>
      </c>
      <c r="I171" s="155">
        <v>241.45305809226971</v>
      </c>
      <c r="J171" s="155">
        <v>1600</v>
      </c>
      <c r="K171" s="155">
        <v>206150</v>
      </c>
      <c r="L171" s="155">
        <v>1288.4375</v>
      </c>
      <c r="M171" s="155">
        <v>268.89138083161868</v>
      </c>
      <c r="N171" s="156">
        <v>21</v>
      </c>
      <c r="O171" s="156">
        <v>420</v>
      </c>
      <c r="P171" s="156">
        <v>2.625</v>
      </c>
      <c r="Q171" s="156">
        <v>4.1990564977978222</v>
      </c>
      <c r="R171" s="158">
        <v>0.64102564102564108</v>
      </c>
      <c r="S171" s="158">
        <v>33</v>
      </c>
      <c r="T171" s="158">
        <v>681</v>
      </c>
      <c r="U171" s="158">
        <v>4.2562499999999996</v>
      </c>
      <c r="V171" s="158">
        <v>7.5720828494705001</v>
      </c>
      <c r="W171" s="158">
        <v>0.41794871794871796</v>
      </c>
      <c r="X171" s="158">
        <v>1.058974358974359</v>
      </c>
      <c r="Y171" s="159">
        <v>27</v>
      </c>
      <c r="Z171" s="159">
        <v>74</v>
      </c>
      <c r="AA171" s="159">
        <v>59</v>
      </c>
      <c r="AB171" s="159">
        <v>81</v>
      </c>
      <c r="AC171" s="159">
        <v>79</v>
      </c>
      <c r="AD171" s="157">
        <v>19.5</v>
      </c>
    </row>
    <row r="172" spans="1:30" s="154" customFormat="1" ht="11.35">
      <c r="A172" s="152">
        <v>159</v>
      </c>
      <c r="B172" s="152">
        <v>9</v>
      </c>
      <c r="C172" s="152">
        <v>66</v>
      </c>
      <c r="D172" s="153">
        <v>0.41249999999999998</v>
      </c>
      <c r="E172" s="153">
        <v>1.5955421388923365</v>
      </c>
      <c r="F172" s="155">
        <v>803.14200000000017</v>
      </c>
      <c r="G172" s="155">
        <v>2507.5878000000007</v>
      </c>
      <c r="H172" s="155">
        <v>15.672423750000004</v>
      </c>
      <c r="I172" s="155">
        <v>83.132789305791931</v>
      </c>
      <c r="J172" s="155">
        <v>1600</v>
      </c>
      <c r="K172" s="155">
        <v>200450</v>
      </c>
      <c r="L172" s="155">
        <v>1252.8125</v>
      </c>
      <c r="M172" s="155">
        <v>270.05979276202277</v>
      </c>
      <c r="N172" s="156">
        <v>21</v>
      </c>
      <c r="O172" s="156">
        <v>657</v>
      </c>
      <c r="P172" s="156">
        <v>4.1062500000000002</v>
      </c>
      <c r="Q172" s="156">
        <v>5.5554346160840478</v>
      </c>
      <c r="R172" s="158">
        <v>0.48470588235294121</v>
      </c>
      <c r="S172" s="158">
        <v>39</v>
      </c>
      <c r="T172" s="158">
        <v>753</v>
      </c>
      <c r="U172" s="158">
        <v>4.7062499999999998</v>
      </c>
      <c r="V172" s="158">
        <v>7.5432479491689461</v>
      </c>
      <c r="W172" s="158">
        <v>0.40941176470588231</v>
      </c>
      <c r="X172" s="158">
        <v>0.89411764705882346</v>
      </c>
      <c r="Y172" s="159">
        <v>33</v>
      </c>
      <c r="Z172" s="159">
        <v>77</v>
      </c>
      <c r="AA172" s="159">
        <v>50</v>
      </c>
      <c r="AB172" s="159">
        <v>80</v>
      </c>
      <c r="AC172" s="159">
        <v>80</v>
      </c>
      <c r="AD172" s="157">
        <v>21.25</v>
      </c>
    </row>
    <row r="173" spans="1:30" s="154" customFormat="1" ht="11.35">
      <c r="A173" s="152">
        <v>160</v>
      </c>
      <c r="B173" s="152">
        <v>12</v>
      </c>
      <c r="C173" s="152">
        <v>144</v>
      </c>
      <c r="D173" s="153">
        <v>0.9</v>
      </c>
      <c r="E173" s="153">
        <v>2.3504315139749963</v>
      </c>
      <c r="F173" s="155">
        <v>803.14200000000017</v>
      </c>
      <c r="G173" s="155">
        <v>6561.967599999999</v>
      </c>
      <c r="H173" s="155">
        <v>41.012297499999995</v>
      </c>
      <c r="I173" s="155">
        <v>125.83169760177643</v>
      </c>
      <c r="J173" s="155">
        <v>1600</v>
      </c>
      <c r="K173" s="155">
        <v>207000</v>
      </c>
      <c r="L173" s="155">
        <v>1293.75</v>
      </c>
      <c r="M173" s="155">
        <v>274.07649393609421</v>
      </c>
      <c r="N173" s="156">
        <v>21</v>
      </c>
      <c r="O173" s="156">
        <v>420</v>
      </c>
      <c r="P173" s="156">
        <v>2.625</v>
      </c>
      <c r="Q173" s="156">
        <v>4.3707863806076892</v>
      </c>
      <c r="R173" s="158">
        <v>0.65936739659367394</v>
      </c>
      <c r="S173" s="158">
        <v>45</v>
      </c>
      <c r="T173" s="158">
        <v>750</v>
      </c>
      <c r="U173" s="158">
        <v>4.6875</v>
      </c>
      <c r="V173" s="158">
        <v>9.2981282352549481</v>
      </c>
      <c r="W173" s="158">
        <v>0.39172749391727496</v>
      </c>
      <c r="X173" s="158">
        <v>1.051094890510949</v>
      </c>
      <c r="Y173" s="159">
        <v>28</v>
      </c>
      <c r="Z173" s="159">
        <v>70</v>
      </c>
      <c r="AA173" s="159">
        <v>62</v>
      </c>
      <c r="AB173" s="159">
        <v>78</v>
      </c>
      <c r="AC173" s="159">
        <v>82</v>
      </c>
      <c r="AD173" s="157">
        <v>20.55</v>
      </c>
    </row>
    <row r="174" spans="1:30" s="154" customFormat="1" ht="11.35">
      <c r="A174" s="152">
        <v>161</v>
      </c>
      <c r="B174" s="152">
        <v>18</v>
      </c>
      <c r="C174" s="152">
        <v>150</v>
      </c>
      <c r="D174" s="153">
        <v>0.9375</v>
      </c>
      <c r="E174" s="153">
        <v>2.917497635445518</v>
      </c>
      <c r="F174" s="155">
        <v>1338.5700000000002</v>
      </c>
      <c r="G174" s="155">
        <v>6343.3345000000018</v>
      </c>
      <c r="H174" s="155">
        <v>39.645840625000012</v>
      </c>
      <c r="I174" s="155">
        <v>154.75599660552729</v>
      </c>
      <c r="J174" s="155">
        <v>1600</v>
      </c>
      <c r="K174" s="155">
        <v>200700</v>
      </c>
      <c r="L174" s="155">
        <v>1254.375</v>
      </c>
      <c r="M174" s="155">
        <v>285.74010159649862</v>
      </c>
      <c r="N174" s="156">
        <v>18</v>
      </c>
      <c r="O174" s="156">
        <v>492</v>
      </c>
      <c r="P174" s="156">
        <v>3.0750000000000002</v>
      </c>
      <c r="Q174" s="156">
        <v>4.7098852287422597</v>
      </c>
      <c r="R174" s="158">
        <v>0.60671462829736222</v>
      </c>
      <c r="S174" s="158">
        <v>45</v>
      </c>
      <c r="T174" s="158">
        <v>798</v>
      </c>
      <c r="U174" s="158">
        <v>4.9874999999999998</v>
      </c>
      <c r="V174" s="158">
        <v>8.6431617642514862</v>
      </c>
      <c r="W174" s="158">
        <v>0.36211031175059955</v>
      </c>
      <c r="X174" s="158">
        <v>0.96882494004796182</v>
      </c>
      <c r="Y174" s="159">
        <v>38</v>
      </c>
      <c r="Z174" s="159">
        <v>67</v>
      </c>
      <c r="AA174" s="159">
        <v>55</v>
      </c>
      <c r="AB174" s="159">
        <v>88</v>
      </c>
      <c r="AC174" s="159">
        <v>72</v>
      </c>
      <c r="AD174" s="157">
        <v>20.85</v>
      </c>
    </row>
    <row r="175" spans="1:30" s="154" customFormat="1" ht="11.35">
      <c r="A175" s="152">
        <v>162</v>
      </c>
      <c r="B175" s="152">
        <v>15</v>
      </c>
      <c r="C175" s="152">
        <v>162</v>
      </c>
      <c r="D175" s="153">
        <v>1.0125</v>
      </c>
      <c r="E175" s="153">
        <v>2.710305281141062</v>
      </c>
      <c r="F175" s="155">
        <v>1070.8560000000002</v>
      </c>
      <c r="G175" s="155">
        <v>10306.989</v>
      </c>
      <c r="H175" s="155">
        <v>64.418681249999992</v>
      </c>
      <c r="I175" s="155">
        <v>205.24700600950018</v>
      </c>
      <c r="J175" s="155">
        <v>1600</v>
      </c>
      <c r="K175" s="155">
        <v>204650</v>
      </c>
      <c r="L175" s="155">
        <v>1279.0625</v>
      </c>
      <c r="M175" s="155">
        <v>270.94476420771139</v>
      </c>
      <c r="N175" s="156">
        <v>18</v>
      </c>
      <c r="O175" s="156">
        <v>411</v>
      </c>
      <c r="P175" s="156">
        <v>2.5687500000000001</v>
      </c>
      <c r="Q175" s="156">
        <v>4.3068205012733793</v>
      </c>
      <c r="R175" s="158">
        <v>0.64599483204134367</v>
      </c>
      <c r="S175" s="158">
        <v>42</v>
      </c>
      <c r="T175" s="158">
        <v>690</v>
      </c>
      <c r="U175" s="158">
        <v>4.3125</v>
      </c>
      <c r="V175" s="158">
        <v>7.6776138687082414</v>
      </c>
      <c r="W175" s="158">
        <v>0.40568475452196384</v>
      </c>
      <c r="X175" s="158">
        <v>1.0516795865633075</v>
      </c>
      <c r="Y175" s="159">
        <v>29</v>
      </c>
      <c r="Z175" s="159">
        <v>74</v>
      </c>
      <c r="AA175" s="159">
        <v>57</v>
      </c>
      <c r="AB175" s="159">
        <v>85</v>
      </c>
      <c r="AC175" s="159">
        <v>75</v>
      </c>
      <c r="AD175" s="157">
        <v>19.350000000000001</v>
      </c>
    </row>
    <row r="176" spans="1:30" s="154" customFormat="1" ht="11.35">
      <c r="A176" s="152">
        <v>163</v>
      </c>
      <c r="B176" s="152">
        <v>12</v>
      </c>
      <c r="C176" s="152">
        <v>135</v>
      </c>
      <c r="D176" s="153">
        <v>0.84375</v>
      </c>
      <c r="E176" s="153">
        <v>2.3832404212878684</v>
      </c>
      <c r="F176" s="155">
        <v>803.14200000000017</v>
      </c>
      <c r="G176" s="155">
        <v>5247.1944000000012</v>
      </c>
      <c r="H176" s="155">
        <v>32.794965000000005</v>
      </c>
      <c r="I176" s="155">
        <v>109.67547907664043</v>
      </c>
      <c r="J176" s="155">
        <v>1600</v>
      </c>
      <c r="K176" s="155">
        <v>207400</v>
      </c>
      <c r="L176" s="155">
        <v>1296.25</v>
      </c>
      <c r="M176" s="155">
        <v>275.03859077426631</v>
      </c>
      <c r="N176" s="156">
        <v>18</v>
      </c>
      <c r="O176" s="156">
        <v>567</v>
      </c>
      <c r="P176" s="156">
        <v>3.5437500000000002</v>
      </c>
      <c r="Q176" s="156">
        <v>4.9320500731975843</v>
      </c>
      <c r="R176" s="158">
        <v>0.56046511627906981</v>
      </c>
      <c r="S176" s="158">
        <v>51</v>
      </c>
      <c r="T176" s="158">
        <v>840</v>
      </c>
      <c r="U176" s="158">
        <v>5.25</v>
      </c>
      <c r="V176" s="158">
        <v>8.7350951221181798</v>
      </c>
      <c r="W176" s="158">
        <v>0.34883720930232559</v>
      </c>
      <c r="X176" s="158">
        <v>0.90930232558139545</v>
      </c>
      <c r="Y176" s="159">
        <v>28</v>
      </c>
      <c r="Z176" s="159">
        <v>69</v>
      </c>
      <c r="AA176" s="159">
        <v>63</v>
      </c>
      <c r="AB176" s="159">
        <v>93</v>
      </c>
      <c r="AC176" s="159">
        <v>67</v>
      </c>
      <c r="AD176" s="157">
        <v>21.5</v>
      </c>
    </row>
    <row r="177" spans="1:30" s="154" customFormat="1" ht="11.35">
      <c r="A177" s="152">
        <v>164</v>
      </c>
      <c r="B177" s="152">
        <v>9</v>
      </c>
      <c r="C177" s="152">
        <v>87</v>
      </c>
      <c r="D177" s="153">
        <v>0.54374999999999996</v>
      </c>
      <c r="E177" s="153">
        <v>1.7114004526801909</v>
      </c>
      <c r="F177" s="155">
        <v>803.14200000000017</v>
      </c>
      <c r="G177" s="155">
        <v>3629.0120000000015</v>
      </c>
      <c r="H177" s="155">
        <v>22.681325000000008</v>
      </c>
      <c r="I177" s="155">
        <v>100.68184278673692</v>
      </c>
      <c r="J177" s="155">
        <v>1600</v>
      </c>
      <c r="K177" s="155">
        <v>197000</v>
      </c>
      <c r="L177" s="155">
        <v>1231.25</v>
      </c>
      <c r="M177" s="155">
        <v>266.51430395728573</v>
      </c>
      <c r="N177" s="156">
        <v>21</v>
      </c>
      <c r="O177" s="156">
        <v>585</v>
      </c>
      <c r="P177" s="156">
        <v>3.65625</v>
      </c>
      <c r="Q177" s="156">
        <v>5.1761996148554967</v>
      </c>
      <c r="R177" s="158">
        <v>0.52898550724637683</v>
      </c>
      <c r="S177" s="158">
        <v>30</v>
      </c>
      <c r="T177" s="158">
        <v>723</v>
      </c>
      <c r="U177" s="158">
        <v>4.5187499999999998</v>
      </c>
      <c r="V177" s="158">
        <v>7.2710089227504726</v>
      </c>
      <c r="W177" s="158">
        <v>0.41787439613526567</v>
      </c>
      <c r="X177" s="158">
        <v>0.9468599033816425</v>
      </c>
      <c r="Y177" s="159">
        <v>36</v>
      </c>
      <c r="Z177" s="159">
        <v>80</v>
      </c>
      <c r="AA177" s="159">
        <v>44</v>
      </c>
      <c r="AB177" s="159">
        <v>70</v>
      </c>
      <c r="AC177" s="159">
        <v>90</v>
      </c>
      <c r="AD177" s="157">
        <v>20.7</v>
      </c>
    </row>
    <row r="178" spans="1:30" s="154" customFormat="1" ht="11.35">
      <c r="A178" s="152">
        <v>165</v>
      </c>
      <c r="B178" s="152">
        <v>27</v>
      </c>
      <c r="C178" s="152">
        <v>330</v>
      </c>
      <c r="D178" s="153">
        <v>2.0625</v>
      </c>
      <c r="E178" s="153">
        <v>5.1818351087563199</v>
      </c>
      <c r="F178" s="155">
        <v>2409.4260000000004</v>
      </c>
      <c r="G178" s="155">
        <v>16401.944400000004</v>
      </c>
      <c r="H178" s="155">
        <v>102.51215250000003</v>
      </c>
      <c r="I178" s="155">
        <v>340.19770381102234</v>
      </c>
      <c r="J178" s="155">
        <v>1600</v>
      </c>
      <c r="K178" s="155">
        <v>209350</v>
      </c>
      <c r="L178" s="155">
        <v>1308.4375</v>
      </c>
      <c r="M178" s="155">
        <v>276.38853992161108</v>
      </c>
      <c r="N178" s="156">
        <v>24</v>
      </c>
      <c r="O178" s="156">
        <v>585</v>
      </c>
      <c r="P178" s="156">
        <v>3.65625</v>
      </c>
      <c r="Q178" s="156">
        <v>6.0251536424471652</v>
      </c>
      <c r="R178" s="158">
        <v>0.51851851851851849</v>
      </c>
      <c r="S178" s="158">
        <v>78</v>
      </c>
      <c r="T178" s="158">
        <v>744</v>
      </c>
      <c r="U178" s="158">
        <v>4.6500000000000004</v>
      </c>
      <c r="V178" s="158">
        <v>10.226491679724367</v>
      </c>
      <c r="W178" s="158">
        <v>0.38765432098765429</v>
      </c>
      <c r="X178" s="158">
        <v>0.90617283950617278</v>
      </c>
      <c r="Y178" s="159">
        <v>27</v>
      </c>
      <c r="Z178" s="159">
        <v>66</v>
      </c>
      <c r="AA178" s="159">
        <v>67</v>
      </c>
      <c r="AB178" s="159">
        <v>79</v>
      </c>
      <c r="AC178" s="159">
        <v>81</v>
      </c>
      <c r="AD178" s="157">
        <v>20.25</v>
      </c>
    </row>
    <row r="179" spans="1:30" s="154" customFormat="1" ht="11.35">
      <c r="A179" s="152">
        <v>166</v>
      </c>
      <c r="B179" s="152">
        <v>12</v>
      </c>
      <c r="C179" s="152">
        <v>54</v>
      </c>
      <c r="D179" s="153">
        <v>0.33750000000000002</v>
      </c>
      <c r="E179" s="153">
        <v>1.4269971109700892</v>
      </c>
      <c r="F179" s="155">
        <v>803.14200000000017</v>
      </c>
      <c r="G179" s="155">
        <v>2287.4674000000005</v>
      </c>
      <c r="H179" s="155">
        <v>14.296671250000003</v>
      </c>
      <c r="I179" s="155">
        <v>81.793759125879006</v>
      </c>
      <c r="J179" s="155">
        <v>1600</v>
      </c>
      <c r="K179" s="155">
        <v>197350</v>
      </c>
      <c r="L179" s="155">
        <v>1233.4375</v>
      </c>
      <c r="M179" s="155">
        <v>264.79622371616182</v>
      </c>
      <c r="N179" s="156">
        <v>21</v>
      </c>
      <c r="O179" s="156">
        <v>588</v>
      </c>
      <c r="P179" s="156">
        <v>3.6749999999999998</v>
      </c>
      <c r="Q179" s="156">
        <v>4.9786335929479879</v>
      </c>
      <c r="R179" s="158">
        <v>0.51960784313725483</v>
      </c>
      <c r="S179" s="158">
        <v>27</v>
      </c>
      <c r="T179" s="158">
        <v>708</v>
      </c>
      <c r="U179" s="158">
        <v>4.4249999999999998</v>
      </c>
      <c r="V179" s="158">
        <v>6.7624099756850953</v>
      </c>
      <c r="W179" s="158">
        <v>0.42156862745098034</v>
      </c>
      <c r="X179" s="158">
        <v>0.94117647058823517</v>
      </c>
      <c r="Y179" s="159">
        <v>35</v>
      </c>
      <c r="Z179" s="159">
        <v>81</v>
      </c>
      <c r="AA179" s="159">
        <v>44</v>
      </c>
      <c r="AB179" s="159">
        <v>75</v>
      </c>
      <c r="AC179" s="159">
        <v>85</v>
      </c>
      <c r="AD179" s="157">
        <v>20.399999999999999</v>
      </c>
    </row>
    <row r="180" spans="1:30" s="154" customFormat="1" ht="11.35">
      <c r="A180" s="152">
        <v>167</v>
      </c>
      <c r="B180" s="152">
        <v>15</v>
      </c>
      <c r="C180" s="152">
        <v>72</v>
      </c>
      <c r="D180" s="153">
        <v>0.45</v>
      </c>
      <c r="E180" s="153">
        <v>1.7867436386310935</v>
      </c>
      <c r="F180" s="155">
        <v>1338.5700000000002</v>
      </c>
      <c r="G180" s="155">
        <v>3530.8502000000017</v>
      </c>
      <c r="H180" s="155">
        <v>22.06781375000001</v>
      </c>
      <c r="I180" s="155">
        <v>121.01726403162354</v>
      </c>
      <c r="J180" s="155">
        <v>1600</v>
      </c>
      <c r="K180" s="155">
        <v>202850</v>
      </c>
      <c r="L180" s="155">
        <v>1267.8125</v>
      </c>
      <c r="M180" s="155">
        <v>277.7575791922556</v>
      </c>
      <c r="N180" s="156">
        <v>24</v>
      </c>
      <c r="O180" s="156">
        <v>627</v>
      </c>
      <c r="P180" s="156">
        <v>3.9187500000000002</v>
      </c>
      <c r="Q180" s="156">
        <v>5.9621150641140641</v>
      </c>
      <c r="R180" s="158">
        <v>0.50823529411764712</v>
      </c>
      <c r="S180" s="158">
        <v>36</v>
      </c>
      <c r="T180" s="158">
        <v>759</v>
      </c>
      <c r="U180" s="158">
        <v>4.7437500000000004</v>
      </c>
      <c r="V180" s="158">
        <v>7.5870187671828591</v>
      </c>
      <c r="W180" s="158">
        <v>0.40470588235294114</v>
      </c>
      <c r="X180" s="158">
        <v>0.91294117647058826</v>
      </c>
      <c r="Y180" s="159">
        <v>33</v>
      </c>
      <c r="Z180" s="159">
        <v>71</v>
      </c>
      <c r="AA180" s="159">
        <v>56</v>
      </c>
      <c r="AB180" s="159">
        <v>90</v>
      </c>
      <c r="AC180" s="159">
        <v>70</v>
      </c>
      <c r="AD180" s="157">
        <v>21.25</v>
      </c>
    </row>
    <row r="181" spans="1:30" s="154" customFormat="1" ht="11.35">
      <c r="A181" s="152">
        <v>168</v>
      </c>
      <c r="B181" s="152">
        <v>15</v>
      </c>
      <c r="C181" s="152">
        <v>150</v>
      </c>
      <c r="D181" s="153">
        <v>0.9375</v>
      </c>
      <c r="E181" s="153">
        <v>2.5885269359450769</v>
      </c>
      <c r="F181" s="155">
        <v>1070.8560000000002</v>
      </c>
      <c r="G181" s="155">
        <v>7381.4699000000001</v>
      </c>
      <c r="H181" s="155">
        <v>46.134186874999997</v>
      </c>
      <c r="I181" s="155">
        <v>151.70693592477627</v>
      </c>
      <c r="J181" s="155">
        <v>1600</v>
      </c>
      <c r="K181" s="155">
        <v>201950</v>
      </c>
      <c r="L181" s="155">
        <v>1262.1875</v>
      </c>
      <c r="M181" s="155">
        <v>292.44936534263189</v>
      </c>
      <c r="N181" s="156">
        <v>27</v>
      </c>
      <c r="O181" s="156">
        <v>552</v>
      </c>
      <c r="P181" s="156">
        <v>3.45</v>
      </c>
      <c r="Q181" s="156">
        <v>5.642159361818039</v>
      </c>
      <c r="R181" s="158">
        <v>0.54228855721393043</v>
      </c>
      <c r="S181" s="158">
        <v>45</v>
      </c>
      <c r="T181" s="158">
        <v>735</v>
      </c>
      <c r="U181" s="158">
        <v>4.59375</v>
      </c>
      <c r="V181" s="158">
        <v>8.0955744374132035</v>
      </c>
      <c r="W181" s="158">
        <v>0.39054726368159209</v>
      </c>
      <c r="X181" s="158">
        <v>0.93283582089552253</v>
      </c>
      <c r="Y181" s="159">
        <v>39</v>
      </c>
      <c r="Z181" s="159">
        <v>62</v>
      </c>
      <c r="AA181" s="159">
        <v>59</v>
      </c>
      <c r="AB181" s="159">
        <v>83</v>
      </c>
      <c r="AC181" s="159">
        <v>77</v>
      </c>
      <c r="AD181" s="157">
        <v>20.100000000000001</v>
      </c>
    </row>
    <row r="182" spans="1:30" s="154" customFormat="1" ht="11.35">
      <c r="A182" s="152">
        <v>169</v>
      </c>
      <c r="B182" s="152">
        <v>9</v>
      </c>
      <c r="C182" s="152">
        <v>69</v>
      </c>
      <c r="D182" s="153">
        <v>0.43125000000000002</v>
      </c>
      <c r="E182" s="153">
        <v>1.6082408648101449</v>
      </c>
      <c r="F182" s="155">
        <v>803.14200000000017</v>
      </c>
      <c r="G182" s="155">
        <v>3257.1870000000013</v>
      </c>
      <c r="H182" s="155">
        <v>20.357418750000008</v>
      </c>
      <c r="I182" s="155">
        <v>99.48739262864764</v>
      </c>
      <c r="J182" s="155">
        <v>1600</v>
      </c>
      <c r="K182" s="155">
        <v>194000</v>
      </c>
      <c r="L182" s="155">
        <v>1212.5</v>
      </c>
      <c r="M182" s="155">
        <v>266.29297716149892</v>
      </c>
      <c r="N182" s="156">
        <v>21</v>
      </c>
      <c r="O182" s="156">
        <v>558</v>
      </c>
      <c r="P182" s="156">
        <v>3.4874999999999998</v>
      </c>
      <c r="Q182" s="156">
        <v>5.0344567449707149</v>
      </c>
      <c r="R182" s="158">
        <v>0.55072463768115942</v>
      </c>
      <c r="S182" s="158">
        <v>27</v>
      </c>
      <c r="T182" s="158">
        <v>714</v>
      </c>
      <c r="U182" s="158">
        <v>4.4625000000000004</v>
      </c>
      <c r="V182" s="158">
        <v>6.7543487039902175</v>
      </c>
      <c r="W182" s="158">
        <v>0.42512077294685985</v>
      </c>
      <c r="X182" s="158">
        <v>0.97584541062801922</v>
      </c>
      <c r="Y182" s="159">
        <v>40</v>
      </c>
      <c r="Z182" s="159">
        <v>80</v>
      </c>
      <c r="AA182" s="159">
        <v>40</v>
      </c>
      <c r="AB182" s="159">
        <v>90</v>
      </c>
      <c r="AC182" s="159">
        <v>70</v>
      </c>
      <c r="AD182" s="157">
        <v>20.7</v>
      </c>
    </row>
    <row r="183" spans="1:30" s="154" customFormat="1" ht="11.35">
      <c r="A183" s="152">
        <v>170</v>
      </c>
      <c r="B183" s="152">
        <v>30</v>
      </c>
      <c r="C183" s="152">
        <v>474</v>
      </c>
      <c r="D183" s="153">
        <v>2.9624999999999999</v>
      </c>
      <c r="E183" s="153">
        <v>6.6784997185420343</v>
      </c>
      <c r="F183" s="155">
        <v>2677.1400000000003</v>
      </c>
      <c r="G183" s="155">
        <v>25651.463099999994</v>
      </c>
      <c r="H183" s="155">
        <v>160.32164437499995</v>
      </c>
      <c r="I183" s="155">
        <v>440.28178849181677</v>
      </c>
      <c r="J183" s="155">
        <v>1600</v>
      </c>
      <c r="K183" s="155">
        <v>208950</v>
      </c>
      <c r="L183" s="155">
        <v>1305.9375</v>
      </c>
      <c r="M183" s="155">
        <v>275.54245383955725</v>
      </c>
      <c r="N183" s="156">
        <v>18</v>
      </c>
      <c r="O183" s="156">
        <v>402</v>
      </c>
      <c r="P183" s="156">
        <v>2.5125000000000002</v>
      </c>
      <c r="Q183" s="156">
        <v>4.4749301670528894</v>
      </c>
      <c r="R183" s="158">
        <v>0.67076167076167081</v>
      </c>
      <c r="S183" s="158">
        <v>39</v>
      </c>
      <c r="T183" s="158">
        <v>765</v>
      </c>
      <c r="U183" s="158">
        <v>4.78125</v>
      </c>
      <c r="V183" s="158">
        <v>8.2984213661280979</v>
      </c>
      <c r="W183" s="158">
        <v>0.3734643734643735</v>
      </c>
      <c r="X183" s="158">
        <v>1.0442260442260443</v>
      </c>
      <c r="Y183" s="159">
        <v>27</v>
      </c>
      <c r="Z183" s="159">
        <v>67</v>
      </c>
      <c r="AA183" s="159">
        <v>66</v>
      </c>
      <c r="AB183" s="159">
        <v>75</v>
      </c>
      <c r="AC183" s="159">
        <v>85</v>
      </c>
      <c r="AD183" s="157">
        <v>20.350000000000001</v>
      </c>
    </row>
    <row r="184" spans="1:30" s="154" customFormat="1" ht="11.35">
      <c r="A184" s="152">
        <v>171</v>
      </c>
      <c r="B184" s="152">
        <v>15</v>
      </c>
      <c r="C184" s="152">
        <v>168</v>
      </c>
      <c r="D184" s="153">
        <v>1.05</v>
      </c>
      <c r="E184" s="153">
        <v>2.7375791536760192</v>
      </c>
      <c r="F184" s="155">
        <v>1338.5700000000002</v>
      </c>
      <c r="G184" s="155">
        <v>7018.5686999999998</v>
      </c>
      <c r="H184" s="155">
        <v>43.866054374999997</v>
      </c>
      <c r="I184" s="155">
        <v>171.71017438434123</v>
      </c>
      <c r="J184" s="155">
        <v>1600</v>
      </c>
      <c r="K184" s="155">
        <v>200300</v>
      </c>
      <c r="L184" s="155">
        <v>1251.875</v>
      </c>
      <c r="M184" s="155">
        <v>284.44404010224144</v>
      </c>
      <c r="N184" s="156">
        <v>18</v>
      </c>
      <c r="O184" s="156">
        <v>471</v>
      </c>
      <c r="P184" s="156">
        <v>2.9437500000000001</v>
      </c>
      <c r="Q184" s="156">
        <v>4.6678976925297464</v>
      </c>
      <c r="R184" s="158">
        <v>0.60453400503778343</v>
      </c>
      <c r="S184" s="158">
        <v>33</v>
      </c>
      <c r="T184" s="158">
        <v>705</v>
      </c>
      <c r="U184" s="158">
        <v>4.40625</v>
      </c>
      <c r="V184" s="158">
        <v>7.6940693283975987</v>
      </c>
      <c r="W184" s="158">
        <v>0.40806045340050384</v>
      </c>
      <c r="X184" s="158">
        <v>1.0125944584382873</v>
      </c>
      <c r="Y184" s="159">
        <v>38</v>
      </c>
      <c r="Z184" s="159">
        <v>68</v>
      </c>
      <c r="AA184" s="159">
        <v>54</v>
      </c>
      <c r="AB184" s="159">
        <v>78</v>
      </c>
      <c r="AC184" s="159">
        <v>82</v>
      </c>
      <c r="AD184" s="157">
        <v>19.850000000000001</v>
      </c>
    </row>
    <row r="185" spans="1:30" s="154" customFormat="1" ht="11.35">
      <c r="A185" s="152">
        <v>172</v>
      </c>
      <c r="B185" s="152">
        <v>12</v>
      </c>
      <c r="C185" s="152">
        <v>165</v>
      </c>
      <c r="D185" s="153">
        <v>1.03125</v>
      </c>
      <c r="E185" s="153">
        <v>2.4039325093342288</v>
      </c>
      <c r="F185" s="155">
        <v>1070.8560000000002</v>
      </c>
      <c r="G185" s="155">
        <v>7814.2742000000007</v>
      </c>
      <c r="H185" s="155">
        <v>48.839213750000006</v>
      </c>
      <c r="I185" s="155">
        <v>154.24559578630036</v>
      </c>
      <c r="J185" s="155">
        <v>1600</v>
      </c>
      <c r="K185" s="155">
        <v>201300</v>
      </c>
      <c r="L185" s="155">
        <v>1258.125</v>
      </c>
      <c r="M185" s="155">
        <v>275.91400424017814</v>
      </c>
      <c r="N185" s="156">
        <v>18</v>
      </c>
      <c r="O185" s="156">
        <v>393</v>
      </c>
      <c r="P185" s="156">
        <v>2.4562499999999998</v>
      </c>
      <c r="Q185" s="156">
        <v>4.4747325207296438</v>
      </c>
      <c r="R185" s="158">
        <v>0.66237113402061853</v>
      </c>
      <c r="S185" s="158">
        <v>33</v>
      </c>
      <c r="T185" s="158">
        <v>660</v>
      </c>
      <c r="U185" s="158">
        <v>4.125</v>
      </c>
      <c r="V185" s="158">
        <v>6.9343280612022795</v>
      </c>
      <c r="W185" s="158">
        <v>0.43298969072164945</v>
      </c>
      <c r="X185" s="158">
        <v>1.0953608247422679</v>
      </c>
      <c r="Y185" s="159">
        <v>34</v>
      </c>
      <c r="Z185" s="159">
        <v>73</v>
      </c>
      <c r="AA185" s="159">
        <v>53</v>
      </c>
      <c r="AB185" s="159">
        <v>78</v>
      </c>
      <c r="AC185" s="159">
        <v>82</v>
      </c>
      <c r="AD185" s="157">
        <v>19.399999999999999</v>
      </c>
    </row>
    <row r="186" spans="1:30" s="154" customFormat="1" ht="11.35">
      <c r="A186" s="152">
        <v>173</v>
      </c>
      <c r="B186" s="152">
        <v>24</v>
      </c>
      <c r="C186" s="152">
        <v>258</v>
      </c>
      <c r="D186" s="153">
        <v>1.6125</v>
      </c>
      <c r="E186" s="153">
        <v>4.2941930952884082</v>
      </c>
      <c r="F186" s="155">
        <v>2141.7120000000004</v>
      </c>
      <c r="G186" s="155">
        <v>13421.395200000001</v>
      </c>
      <c r="H186" s="155">
        <v>83.883720000000011</v>
      </c>
      <c r="I186" s="155">
        <v>302.96401314047705</v>
      </c>
      <c r="J186" s="155">
        <v>1600</v>
      </c>
      <c r="K186" s="155">
        <v>202950</v>
      </c>
      <c r="L186" s="155">
        <v>1268.4375</v>
      </c>
      <c r="M186" s="155">
        <v>283.93140033173438</v>
      </c>
      <c r="N186" s="156">
        <v>21</v>
      </c>
      <c r="O186" s="156">
        <v>558</v>
      </c>
      <c r="P186" s="156">
        <v>3.4874999999999998</v>
      </c>
      <c r="Q186" s="156">
        <v>5.4345592242852732</v>
      </c>
      <c r="R186" s="158">
        <v>0.56028368794326233</v>
      </c>
      <c r="S186" s="158">
        <v>39</v>
      </c>
      <c r="T186" s="158">
        <v>756</v>
      </c>
      <c r="U186" s="158">
        <v>4.7249999999999996</v>
      </c>
      <c r="V186" s="158">
        <v>8.1695476884563369</v>
      </c>
      <c r="W186" s="158">
        <v>0.40425531914893614</v>
      </c>
      <c r="X186" s="158">
        <v>0.96453900709219842</v>
      </c>
      <c r="Y186" s="159">
        <v>35</v>
      </c>
      <c r="Z186" s="159">
        <v>67</v>
      </c>
      <c r="AA186" s="159">
        <v>58</v>
      </c>
      <c r="AB186" s="159">
        <v>85</v>
      </c>
      <c r="AC186" s="159">
        <v>75</v>
      </c>
      <c r="AD186" s="157">
        <v>21.15</v>
      </c>
    </row>
    <row r="187" spans="1:30" s="154" customFormat="1" ht="11.35">
      <c r="A187" s="152">
        <v>174</v>
      </c>
      <c r="B187" s="152">
        <v>18</v>
      </c>
      <c r="C187" s="152">
        <v>231</v>
      </c>
      <c r="D187" s="153">
        <v>1.4437500000000001</v>
      </c>
      <c r="E187" s="153">
        <v>3.1736867734307141</v>
      </c>
      <c r="F187" s="155">
        <v>1606.2840000000003</v>
      </c>
      <c r="G187" s="155">
        <v>9265.8790000000063</v>
      </c>
      <c r="H187" s="155">
        <v>57.911743750000042</v>
      </c>
      <c r="I187" s="155">
        <v>195.64977753916722</v>
      </c>
      <c r="J187" s="155">
        <v>1600</v>
      </c>
      <c r="K187" s="155">
        <v>204350</v>
      </c>
      <c r="L187" s="155">
        <v>1277.1875</v>
      </c>
      <c r="M187" s="155">
        <v>276.13954150691239</v>
      </c>
      <c r="N187" s="156">
        <v>18</v>
      </c>
      <c r="O187" s="156">
        <v>432</v>
      </c>
      <c r="P187" s="156">
        <v>2.7</v>
      </c>
      <c r="Q187" s="156">
        <v>4.5291508638120908</v>
      </c>
      <c r="R187" s="158">
        <v>0.64792176039119809</v>
      </c>
      <c r="S187" s="158">
        <v>42</v>
      </c>
      <c r="T187" s="158">
        <v>717</v>
      </c>
      <c r="U187" s="158">
        <v>4.4812500000000002</v>
      </c>
      <c r="V187" s="158">
        <v>8.5847399165008049</v>
      </c>
      <c r="W187" s="158">
        <v>0.41564792176039123</v>
      </c>
      <c r="X187" s="158">
        <v>1.0635696821515892</v>
      </c>
      <c r="Y187" s="159">
        <v>31</v>
      </c>
      <c r="Z187" s="159">
        <v>71</v>
      </c>
      <c r="AA187" s="159">
        <v>58</v>
      </c>
      <c r="AB187" s="159">
        <v>85</v>
      </c>
      <c r="AC187" s="159">
        <v>75</v>
      </c>
      <c r="AD187" s="157">
        <v>20.45</v>
      </c>
    </row>
    <row r="188" spans="1:30" s="154" customFormat="1" ht="11.35">
      <c r="A188" s="152">
        <v>175</v>
      </c>
      <c r="B188" s="152">
        <v>12</v>
      </c>
      <c r="C188" s="152">
        <v>102</v>
      </c>
      <c r="D188" s="153">
        <v>0.63749999999999996</v>
      </c>
      <c r="E188" s="153">
        <v>1.9730495503919527</v>
      </c>
      <c r="F188" s="155">
        <v>1070.8560000000002</v>
      </c>
      <c r="G188" s="155">
        <v>4936.3487000000005</v>
      </c>
      <c r="H188" s="155">
        <v>30.852179375000002</v>
      </c>
      <c r="I188" s="155">
        <v>135.20316953274019</v>
      </c>
      <c r="J188" s="155">
        <v>1600</v>
      </c>
      <c r="K188" s="155">
        <v>203350</v>
      </c>
      <c r="L188" s="155">
        <v>1270.9375</v>
      </c>
      <c r="M188" s="155">
        <v>285.08367275538268</v>
      </c>
      <c r="N188" s="156">
        <v>24</v>
      </c>
      <c r="O188" s="156">
        <v>480</v>
      </c>
      <c r="P188" s="156">
        <v>3</v>
      </c>
      <c r="Q188" s="156">
        <v>4.7820418785600243</v>
      </c>
      <c r="R188" s="158">
        <v>0.6</v>
      </c>
      <c r="S188" s="158">
        <v>39</v>
      </c>
      <c r="T188" s="158">
        <v>699</v>
      </c>
      <c r="U188" s="158">
        <v>4.3687500000000004</v>
      </c>
      <c r="V188" s="158">
        <v>7.5299167476417086</v>
      </c>
      <c r="W188" s="158">
        <v>0.41749999999999998</v>
      </c>
      <c r="X188" s="158">
        <v>1.0175000000000001</v>
      </c>
      <c r="Y188" s="159">
        <v>35</v>
      </c>
      <c r="Z188" s="159">
        <v>66</v>
      </c>
      <c r="AA188" s="159">
        <v>59</v>
      </c>
      <c r="AB188" s="159">
        <v>72</v>
      </c>
      <c r="AC188" s="159">
        <v>88</v>
      </c>
      <c r="AD188" s="157">
        <v>20</v>
      </c>
    </row>
    <row r="189" spans="1:30" s="154" customFormat="1" ht="11.35">
      <c r="A189" s="152">
        <v>176</v>
      </c>
      <c r="B189" s="152">
        <v>42</v>
      </c>
      <c r="C189" s="152">
        <v>363</v>
      </c>
      <c r="D189" s="153">
        <v>2.2687499999999998</v>
      </c>
      <c r="E189" s="153">
        <v>6.2472352375436886</v>
      </c>
      <c r="F189" s="155">
        <v>3480.2820000000006</v>
      </c>
      <c r="G189" s="155">
        <v>19088.008200000007</v>
      </c>
      <c r="H189" s="155">
        <v>119.30005125000005</v>
      </c>
      <c r="I189" s="155">
        <v>403.63952183611019</v>
      </c>
      <c r="J189" s="155">
        <v>1600</v>
      </c>
      <c r="K189" s="155">
        <v>203250</v>
      </c>
      <c r="L189" s="155">
        <v>1270.3125</v>
      </c>
      <c r="M189" s="155">
        <v>278.94099345594344</v>
      </c>
      <c r="N189" s="156">
        <v>21</v>
      </c>
      <c r="O189" s="156">
        <v>492</v>
      </c>
      <c r="P189" s="156">
        <v>3.0750000000000002</v>
      </c>
      <c r="Q189" s="156">
        <v>5.201052143194338</v>
      </c>
      <c r="R189" s="158">
        <v>0.57840616966580982</v>
      </c>
      <c r="S189" s="158">
        <v>36</v>
      </c>
      <c r="T189" s="158">
        <v>666</v>
      </c>
      <c r="U189" s="158">
        <v>4.1624999999999996</v>
      </c>
      <c r="V189" s="158">
        <v>7.7823275850807923</v>
      </c>
      <c r="W189" s="158">
        <v>0.42930591259640105</v>
      </c>
      <c r="X189" s="158">
        <v>1.007712082262211</v>
      </c>
      <c r="Y189" s="159">
        <v>33</v>
      </c>
      <c r="Z189" s="159">
        <v>70</v>
      </c>
      <c r="AA189" s="159">
        <v>57</v>
      </c>
      <c r="AB189" s="159">
        <v>78</v>
      </c>
      <c r="AC189" s="159">
        <v>82</v>
      </c>
      <c r="AD189" s="157">
        <v>19.45</v>
      </c>
    </row>
    <row r="190" spans="1:30" s="154" customFormat="1" ht="11.35">
      <c r="A190" s="152">
        <v>177</v>
      </c>
      <c r="B190" s="152">
        <v>6</v>
      </c>
      <c r="C190" s="152">
        <v>42</v>
      </c>
      <c r="D190" s="153">
        <v>0.26250000000000001</v>
      </c>
      <c r="E190" s="153">
        <v>1.0308908036531337</v>
      </c>
      <c r="F190" s="155">
        <v>535.42800000000011</v>
      </c>
      <c r="G190" s="155">
        <v>1781.7854000000002</v>
      </c>
      <c r="H190" s="155">
        <v>11.136158750000002</v>
      </c>
      <c r="I190" s="155">
        <v>57.003442669589766</v>
      </c>
      <c r="J190" s="155">
        <v>1600</v>
      </c>
      <c r="K190" s="155">
        <v>199150</v>
      </c>
      <c r="L190" s="155">
        <v>1244.6875</v>
      </c>
      <c r="M190" s="155">
        <v>283.48665154425453</v>
      </c>
      <c r="N190" s="156">
        <v>21</v>
      </c>
      <c r="O190" s="156">
        <v>585</v>
      </c>
      <c r="P190" s="156">
        <v>3.65625</v>
      </c>
      <c r="Q190" s="156">
        <v>5.0207705377215586</v>
      </c>
      <c r="R190" s="158">
        <v>0.5357142857142857</v>
      </c>
      <c r="S190" s="158">
        <v>30</v>
      </c>
      <c r="T190" s="158">
        <v>786</v>
      </c>
      <c r="U190" s="158">
        <v>4.9124999999999996</v>
      </c>
      <c r="V190" s="158">
        <v>8.0434257697331635</v>
      </c>
      <c r="W190" s="158">
        <v>0.37619047619047619</v>
      </c>
      <c r="X190" s="158">
        <v>0.91190476190476188</v>
      </c>
      <c r="Y190" s="159">
        <v>39</v>
      </c>
      <c r="Z190" s="159">
        <v>69</v>
      </c>
      <c r="AA190" s="159">
        <v>52</v>
      </c>
      <c r="AB190" s="159">
        <v>82</v>
      </c>
      <c r="AC190" s="159">
        <v>78</v>
      </c>
      <c r="AD190" s="157">
        <v>21</v>
      </c>
    </row>
    <row r="191" spans="1:30" s="154" customFormat="1" ht="11.35">
      <c r="A191" s="152">
        <v>178</v>
      </c>
      <c r="B191" s="152">
        <v>12</v>
      </c>
      <c r="C191" s="152">
        <v>129</v>
      </c>
      <c r="D191" s="153">
        <v>0.80625000000000002</v>
      </c>
      <c r="E191" s="153">
        <v>2.2500786149787979</v>
      </c>
      <c r="F191" s="155">
        <v>803.14200000000017</v>
      </c>
      <c r="G191" s="155">
        <v>6661.6167000000014</v>
      </c>
      <c r="H191" s="155">
        <v>41.635104375000012</v>
      </c>
      <c r="I191" s="155">
        <v>148.39966741375682</v>
      </c>
      <c r="J191" s="155">
        <v>1600</v>
      </c>
      <c r="K191" s="155">
        <v>206750</v>
      </c>
      <c r="L191" s="155">
        <v>1292.1875</v>
      </c>
      <c r="M191" s="155">
        <v>282.37241093832006</v>
      </c>
      <c r="N191" s="156">
        <v>24</v>
      </c>
      <c r="O191" s="156">
        <v>576</v>
      </c>
      <c r="P191" s="156">
        <v>3.6</v>
      </c>
      <c r="Q191" s="156">
        <v>5.4957959919292545</v>
      </c>
      <c r="R191" s="158">
        <v>0.53846153846153855</v>
      </c>
      <c r="S191" s="158">
        <v>54</v>
      </c>
      <c r="T191" s="158">
        <v>765</v>
      </c>
      <c r="U191" s="158">
        <v>4.78125</v>
      </c>
      <c r="V191" s="158">
        <v>9.2407845476779613</v>
      </c>
      <c r="W191" s="158">
        <v>0.38701923076923078</v>
      </c>
      <c r="X191" s="158">
        <v>0.92548076923076938</v>
      </c>
      <c r="Y191" s="159">
        <v>31</v>
      </c>
      <c r="Z191" s="159">
        <v>65</v>
      </c>
      <c r="AA191" s="159">
        <v>64</v>
      </c>
      <c r="AB191" s="159">
        <v>82</v>
      </c>
      <c r="AC191" s="159">
        <v>78</v>
      </c>
      <c r="AD191" s="157">
        <v>20.8</v>
      </c>
    </row>
    <row r="192" spans="1:30" s="154" customFormat="1" ht="11.35">
      <c r="A192" s="152">
        <v>179</v>
      </c>
      <c r="B192" s="152">
        <v>9</v>
      </c>
      <c r="C192" s="152">
        <v>81</v>
      </c>
      <c r="D192" s="153">
        <v>0.50624999999999998</v>
      </c>
      <c r="E192" s="153">
        <v>1.7229376514962449</v>
      </c>
      <c r="F192" s="155">
        <v>803.14200000000017</v>
      </c>
      <c r="G192" s="155">
        <v>4598.7316000000019</v>
      </c>
      <c r="H192" s="155">
        <v>28.742072500000013</v>
      </c>
      <c r="I192" s="155">
        <v>126.33948414542492</v>
      </c>
      <c r="J192" s="155">
        <v>1600</v>
      </c>
      <c r="K192" s="155">
        <v>199200</v>
      </c>
      <c r="L192" s="155">
        <v>1245</v>
      </c>
      <c r="M192" s="155">
        <v>286.55402203977144</v>
      </c>
      <c r="N192" s="156">
        <v>18</v>
      </c>
      <c r="O192" s="156">
        <v>561</v>
      </c>
      <c r="P192" s="156">
        <v>3.5062500000000001</v>
      </c>
      <c r="Q192" s="156">
        <v>4.9130769861358896</v>
      </c>
      <c r="R192" s="158">
        <v>0.55263157894736836</v>
      </c>
      <c r="S192" s="158">
        <v>42</v>
      </c>
      <c r="T192" s="158">
        <v>774</v>
      </c>
      <c r="U192" s="158">
        <v>4.8375000000000004</v>
      </c>
      <c r="V192" s="158">
        <v>8.0680186246873458</v>
      </c>
      <c r="W192" s="158">
        <v>0.38277511961722482</v>
      </c>
      <c r="X192" s="158">
        <v>0.93540669856459324</v>
      </c>
      <c r="Y192" s="159">
        <v>40</v>
      </c>
      <c r="Z192" s="159">
        <v>67</v>
      </c>
      <c r="AA192" s="159">
        <v>53</v>
      </c>
      <c r="AB192" s="159">
        <v>80</v>
      </c>
      <c r="AC192" s="159">
        <v>80</v>
      </c>
      <c r="AD192" s="157">
        <v>20.9</v>
      </c>
    </row>
    <row r="193" spans="1:30" s="154" customFormat="1" ht="11.35">
      <c r="A193" s="152">
        <v>180</v>
      </c>
      <c r="B193" s="152">
        <v>12</v>
      </c>
      <c r="C193" s="152">
        <v>126</v>
      </c>
      <c r="D193" s="153">
        <v>0.78749999999999998</v>
      </c>
      <c r="E193" s="153">
        <v>2.087360886789372</v>
      </c>
      <c r="F193" s="155">
        <v>1070.8560000000002</v>
      </c>
      <c r="G193" s="155">
        <v>6118.7522000000008</v>
      </c>
      <c r="H193" s="155">
        <v>38.242201250000008</v>
      </c>
      <c r="I193" s="155">
        <v>139.17200602840384</v>
      </c>
      <c r="J193" s="155">
        <v>1600</v>
      </c>
      <c r="K193" s="155">
        <v>204950</v>
      </c>
      <c r="L193" s="155">
        <v>1280.9375</v>
      </c>
      <c r="M193" s="155">
        <v>265.63510432132034</v>
      </c>
      <c r="N193" s="156">
        <v>21</v>
      </c>
      <c r="O193" s="156">
        <v>549</v>
      </c>
      <c r="P193" s="156">
        <v>3.4312499999999999</v>
      </c>
      <c r="Q193" s="156">
        <v>5.3607258907233541</v>
      </c>
      <c r="R193" s="158">
        <v>0.56532066508313539</v>
      </c>
      <c r="S193" s="158">
        <v>39</v>
      </c>
      <c r="T193" s="158">
        <v>807</v>
      </c>
      <c r="U193" s="158">
        <v>5.0437500000000002</v>
      </c>
      <c r="V193" s="158">
        <v>8.4744134878033979</v>
      </c>
      <c r="W193" s="158">
        <v>0.3610451306413302</v>
      </c>
      <c r="X193" s="158">
        <v>0.92636579572446553</v>
      </c>
      <c r="Y193" s="159">
        <v>27</v>
      </c>
      <c r="Z193" s="159">
        <v>77</v>
      </c>
      <c r="AA193" s="159">
        <v>56</v>
      </c>
      <c r="AB193" s="159">
        <v>79</v>
      </c>
      <c r="AC193" s="159">
        <v>81</v>
      </c>
      <c r="AD193" s="157">
        <v>21.05</v>
      </c>
    </row>
    <row r="194" spans="1:30" s="154" customFormat="1" ht="11.35">
      <c r="A194" s="152">
        <v>181</v>
      </c>
      <c r="B194" s="152">
        <v>6</v>
      </c>
      <c r="C194" s="152">
        <v>78</v>
      </c>
      <c r="D194" s="153">
        <v>0.48749999999999999</v>
      </c>
      <c r="E194" s="153">
        <v>1.3411133082854623</v>
      </c>
      <c r="F194" s="155">
        <v>535.42800000000011</v>
      </c>
      <c r="G194" s="155">
        <v>3307.7552000000005</v>
      </c>
      <c r="H194" s="155">
        <v>20.673470000000002</v>
      </c>
      <c r="I194" s="155">
        <v>76.701464998219294</v>
      </c>
      <c r="J194" s="155">
        <v>1600</v>
      </c>
      <c r="K194" s="155">
        <v>200000</v>
      </c>
      <c r="L194" s="155">
        <v>1250</v>
      </c>
      <c r="M194" s="155">
        <v>265.40582429993327</v>
      </c>
      <c r="N194" s="156">
        <v>18</v>
      </c>
      <c r="O194" s="156">
        <v>492</v>
      </c>
      <c r="P194" s="156">
        <v>3.0750000000000002</v>
      </c>
      <c r="Q194" s="156">
        <v>4.5385144273811857</v>
      </c>
      <c r="R194" s="158">
        <v>0.59102244389027436</v>
      </c>
      <c r="S194" s="158">
        <v>42</v>
      </c>
      <c r="T194" s="158">
        <v>708</v>
      </c>
      <c r="U194" s="158">
        <v>4.4249999999999998</v>
      </c>
      <c r="V194" s="158">
        <v>7.5156440615809741</v>
      </c>
      <c r="W194" s="158">
        <v>0.41147132169576056</v>
      </c>
      <c r="X194" s="158">
        <v>1.0024937655860349</v>
      </c>
      <c r="Y194" s="159">
        <v>32</v>
      </c>
      <c r="Z194" s="159">
        <v>80</v>
      </c>
      <c r="AA194" s="159">
        <v>48</v>
      </c>
      <c r="AB194" s="159">
        <v>75</v>
      </c>
      <c r="AC194" s="159">
        <v>85</v>
      </c>
      <c r="AD194" s="157">
        <v>20.05</v>
      </c>
    </row>
    <row r="195" spans="1:30" s="154" customFormat="1" ht="11.35">
      <c r="A195" s="152">
        <v>182</v>
      </c>
      <c r="B195" s="152">
        <v>15</v>
      </c>
      <c r="C195" s="152">
        <v>147</v>
      </c>
      <c r="D195" s="153">
        <v>0.91874999999999996</v>
      </c>
      <c r="E195" s="153">
        <v>2.6705283556092803</v>
      </c>
      <c r="F195" s="155">
        <v>1338.5700000000002</v>
      </c>
      <c r="G195" s="155">
        <v>7867.8170000000009</v>
      </c>
      <c r="H195" s="155">
        <v>49.173856250000007</v>
      </c>
      <c r="I195" s="155">
        <v>184.91456069815948</v>
      </c>
      <c r="J195" s="155">
        <v>1600</v>
      </c>
      <c r="K195" s="155">
        <v>204750</v>
      </c>
      <c r="L195" s="155">
        <v>1279.6875</v>
      </c>
      <c r="M195" s="155">
        <v>277.24480446669077</v>
      </c>
      <c r="N195" s="156">
        <v>15</v>
      </c>
      <c r="O195" s="156">
        <v>537</v>
      </c>
      <c r="P195" s="156">
        <v>3.3562500000000002</v>
      </c>
      <c r="Q195" s="156">
        <v>4.4810528791412825</v>
      </c>
      <c r="R195" s="158">
        <v>0.57482185273159148</v>
      </c>
      <c r="S195" s="158">
        <v>54</v>
      </c>
      <c r="T195" s="158">
        <v>813</v>
      </c>
      <c r="U195" s="158">
        <v>5.0812499999999998</v>
      </c>
      <c r="V195" s="158">
        <v>9.2511919170878976</v>
      </c>
      <c r="W195" s="158">
        <v>0.3562945368171021</v>
      </c>
      <c r="X195" s="158">
        <v>0.93111638954869358</v>
      </c>
      <c r="Y195" s="159">
        <v>31</v>
      </c>
      <c r="Z195" s="159">
        <v>70</v>
      </c>
      <c r="AA195" s="159">
        <v>59</v>
      </c>
      <c r="AB195" s="159">
        <v>74</v>
      </c>
      <c r="AC195" s="159">
        <v>86</v>
      </c>
      <c r="AD195" s="157">
        <v>21.05</v>
      </c>
    </row>
    <row r="196" spans="1:30" s="154" customFormat="1" ht="11.35">
      <c r="A196" s="152">
        <v>183</v>
      </c>
      <c r="B196" s="152">
        <v>6</v>
      </c>
      <c r="C196" s="152">
        <v>39</v>
      </c>
      <c r="D196" s="153">
        <v>0.24374999999999999</v>
      </c>
      <c r="E196" s="153">
        <v>0.88840805260000222</v>
      </c>
      <c r="F196" s="155">
        <v>535.42800000000011</v>
      </c>
      <c r="G196" s="155">
        <v>2650.3686000000007</v>
      </c>
      <c r="H196" s="155">
        <v>16.564803750000003</v>
      </c>
      <c r="I196" s="155">
        <v>69.105439225856003</v>
      </c>
      <c r="J196" s="155">
        <v>1600</v>
      </c>
      <c r="K196" s="155">
        <v>197650</v>
      </c>
      <c r="L196" s="155">
        <v>1235.3125</v>
      </c>
      <c r="M196" s="155">
        <v>283.98538777848785</v>
      </c>
      <c r="N196" s="156">
        <v>18</v>
      </c>
      <c r="O196" s="156">
        <v>597</v>
      </c>
      <c r="P196" s="156">
        <v>3.7312500000000002</v>
      </c>
      <c r="Q196" s="156">
        <v>4.5484420928157494</v>
      </c>
      <c r="R196" s="158">
        <v>0.52619047619047621</v>
      </c>
      <c r="S196" s="158">
        <v>36</v>
      </c>
      <c r="T196" s="158">
        <v>762</v>
      </c>
      <c r="U196" s="158">
        <v>4.7625000000000002</v>
      </c>
      <c r="V196" s="158">
        <v>7.9007105006508338</v>
      </c>
      <c r="W196" s="158">
        <v>0.39523809523809528</v>
      </c>
      <c r="X196" s="158">
        <v>0.92142857142857149</v>
      </c>
      <c r="Y196" s="159">
        <v>41</v>
      </c>
      <c r="Z196" s="159">
        <v>69</v>
      </c>
      <c r="AA196" s="159">
        <v>50</v>
      </c>
      <c r="AB196" s="159">
        <v>81</v>
      </c>
      <c r="AC196" s="159">
        <v>79</v>
      </c>
      <c r="AD196" s="157">
        <v>21</v>
      </c>
    </row>
    <row r="197" spans="1:30" s="154" customFormat="1" ht="11.35">
      <c r="A197" s="152">
        <v>184</v>
      </c>
      <c r="B197" s="152">
        <v>18</v>
      </c>
      <c r="C197" s="152">
        <v>207</v>
      </c>
      <c r="D197" s="153">
        <v>1.29375</v>
      </c>
      <c r="E197" s="153">
        <v>3.1314932540243476</v>
      </c>
      <c r="F197" s="155">
        <v>1606.2840000000003</v>
      </c>
      <c r="G197" s="155">
        <v>8754.247800000001</v>
      </c>
      <c r="H197" s="155">
        <v>54.714048750000003</v>
      </c>
      <c r="I197" s="155">
        <v>207.99098539468713</v>
      </c>
      <c r="J197" s="155">
        <v>1600</v>
      </c>
      <c r="K197" s="155">
        <v>204100</v>
      </c>
      <c r="L197" s="155">
        <v>1275.625</v>
      </c>
      <c r="M197" s="155">
        <v>260.01859512604238</v>
      </c>
      <c r="N197" s="156">
        <v>30</v>
      </c>
      <c r="O197" s="156">
        <v>432</v>
      </c>
      <c r="P197" s="156">
        <v>2.7</v>
      </c>
      <c r="Q197" s="156">
        <v>5.1710369019674802</v>
      </c>
      <c r="R197" s="158">
        <v>0.63451776649746194</v>
      </c>
      <c r="S197" s="158">
        <v>39</v>
      </c>
      <c r="T197" s="158">
        <v>699</v>
      </c>
      <c r="U197" s="158">
        <v>4.3687500000000004</v>
      </c>
      <c r="V197" s="158">
        <v>7.5823544533742133</v>
      </c>
      <c r="W197" s="158">
        <v>0.40862944162436543</v>
      </c>
      <c r="X197" s="158">
        <v>1.0431472081218274</v>
      </c>
      <c r="Y197" s="159">
        <v>26</v>
      </c>
      <c r="Z197" s="159">
        <v>81</v>
      </c>
      <c r="AA197" s="159">
        <v>53</v>
      </c>
      <c r="AB197" s="159">
        <v>80</v>
      </c>
      <c r="AC197" s="159">
        <v>80</v>
      </c>
      <c r="AD197" s="157">
        <v>19.7</v>
      </c>
    </row>
    <row r="198" spans="1:30" s="154" customFormat="1" ht="11.35">
      <c r="A198" s="152">
        <v>185</v>
      </c>
      <c r="B198" s="152">
        <v>15</v>
      </c>
      <c r="C198" s="152">
        <v>252</v>
      </c>
      <c r="D198" s="153">
        <v>1.575</v>
      </c>
      <c r="E198" s="153">
        <v>3.4795900864629616</v>
      </c>
      <c r="F198" s="155">
        <v>1070.8560000000002</v>
      </c>
      <c r="G198" s="155">
        <v>12994.5401</v>
      </c>
      <c r="H198" s="155">
        <v>81.215875624999995</v>
      </c>
      <c r="I198" s="155">
        <v>231.80662283475144</v>
      </c>
      <c r="J198" s="155">
        <v>1600</v>
      </c>
      <c r="K198" s="155">
        <v>203750</v>
      </c>
      <c r="L198" s="155">
        <v>1273.4375</v>
      </c>
      <c r="M198" s="155">
        <v>286.20933288889165</v>
      </c>
      <c r="N198" s="156">
        <v>30</v>
      </c>
      <c r="O198" s="156">
        <v>450</v>
      </c>
      <c r="P198" s="156">
        <v>2.8125</v>
      </c>
      <c r="Q198" s="156">
        <v>4.9528436657498576</v>
      </c>
      <c r="R198" s="158">
        <v>0.62593516209476308</v>
      </c>
      <c r="S198" s="158">
        <v>63</v>
      </c>
      <c r="T198" s="158">
        <v>684</v>
      </c>
      <c r="U198" s="158">
        <v>4.2750000000000004</v>
      </c>
      <c r="V198" s="158">
        <v>9.254575614868612</v>
      </c>
      <c r="W198" s="158">
        <v>0.4314214463840399</v>
      </c>
      <c r="X198" s="158">
        <v>1.0573566084788029</v>
      </c>
      <c r="Y198" s="159">
        <v>35</v>
      </c>
      <c r="Z198" s="159">
        <v>65</v>
      </c>
      <c r="AA198" s="159">
        <v>60</v>
      </c>
      <c r="AB198" s="159">
        <v>77</v>
      </c>
      <c r="AC198" s="159">
        <v>83</v>
      </c>
      <c r="AD198" s="157">
        <v>20.05</v>
      </c>
    </row>
    <row r="199" spans="1:30" s="154" customFormat="1" ht="11.35">
      <c r="A199" s="152">
        <v>186</v>
      </c>
      <c r="B199" s="152">
        <v>21</v>
      </c>
      <c r="C199" s="152">
        <v>165</v>
      </c>
      <c r="D199" s="153">
        <v>1.03125</v>
      </c>
      <c r="E199" s="153">
        <v>2.9914382544503035</v>
      </c>
      <c r="F199" s="155">
        <v>1873.9980000000003</v>
      </c>
      <c r="G199" s="155">
        <v>11496.829</v>
      </c>
      <c r="H199" s="155">
        <v>71.855181250000001</v>
      </c>
      <c r="I199" s="155">
        <v>245.97425019246364</v>
      </c>
      <c r="J199" s="155">
        <v>1600</v>
      </c>
      <c r="K199" s="155">
        <v>202700</v>
      </c>
      <c r="L199" s="155">
        <v>1266.875</v>
      </c>
      <c r="M199" s="155">
        <v>268.22779087697484</v>
      </c>
      <c r="N199" s="156">
        <v>21</v>
      </c>
      <c r="O199" s="156">
        <v>576</v>
      </c>
      <c r="P199" s="156">
        <v>3.6</v>
      </c>
      <c r="Q199" s="156">
        <v>5.2964922532445229</v>
      </c>
      <c r="R199" s="158">
        <v>0.5439429928741093</v>
      </c>
      <c r="S199" s="158">
        <v>39</v>
      </c>
      <c r="T199" s="158">
        <v>774</v>
      </c>
      <c r="U199" s="158">
        <v>4.8375000000000004</v>
      </c>
      <c r="V199" s="158">
        <v>8.3507145779426661</v>
      </c>
      <c r="W199" s="158">
        <v>0.38717339667458434</v>
      </c>
      <c r="X199" s="158">
        <v>0.93111638954869358</v>
      </c>
      <c r="Y199" s="159">
        <v>30</v>
      </c>
      <c r="Z199" s="159">
        <v>77</v>
      </c>
      <c r="AA199" s="159">
        <v>53</v>
      </c>
      <c r="AB199" s="159">
        <v>82</v>
      </c>
      <c r="AC199" s="159">
        <v>78</v>
      </c>
      <c r="AD199" s="157">
        <v>21.05</v>
      </c>
    </row>
    <row r="200" spans="1:30" s="154" customFormat="1" ht="11.35">
      <c r="A200" s="152">
        <v>187</v>
      </c>
      <c r="B200" s="152">
        <v>18</v>
      </c>
      <c r="C200" s="152">
        <v>183</v>
      </c>
      <c r="D200" s="153">
        <v>1.14375</v>
      </c>
      <c r="E200" s="153">
        <v>3.2424985998164009</v>
      </c>
      <c r="F200" s="155">
        <v>1606.2840000000003</v>
      </c>
      <c r="G200" s="155">
        <v>10678.813999999998</v>
      </c>
      <c r="H200" s="155">
        <v>66.742587499999985</v>
      </c>
      <c r="I200" s="155">
        <v>249.56665275332884</v>
      </c>
      <c r="J200" s="155">
        <v>1600</v>
      </c>
      <c r="K200" s="155">
        <v>202050</v>
      </c>
      <c r="L200" s="155">
        <v>1262.8125</v>
      </c>
      <c r="M200" s="155">
        <v>275.30696846754978</v>
      </c>
      <c r="N200" s="156">
        <v>18</v>
      </c>
      <c r="O200" s="156">
        <v>498</v>
      </c>
      <c r="P200" s="156">
        <v>3.1124999999999998</v>
      </c>
      <c r="Q200" s="156">
        <v>4.6729349187332989</v>
      </c>
      <c r="R200" s="158">
        <v>0.58603491271820451</v>
      </c>
      <c r="S200" s="158">
        <v>54</v>
      </c>
      <c r="T200" s="158">
        <v>726</v>
      </c>
      <c r="U200" s="158">
        <v>4.5374999999999996</v>
      </c>
      <c r="V200" s="158">
        <v>8.8891761615004956</v>
      </c>
      <c r="W200" s="158">
        <v>0.39650872817955118</v>
      </c>
      <c r="X200" s="158">
        <v>0.9825436408977557</v>
      </c>
      <c r="Y200" s="159">
        <v>33</v>
      </c>
      <c r="Z200" s="159">
        <v>73</v>
      </c>
      <c r="AA200" s="159">
        <v>54</v>
      </c>
      <c r="AB200" s="159">
        <v>82</v>
      </c>
      <c r="AC200" s="159">
        <v>78</v>
      </c>
      <c r="AD200" s="157">
        <v>20.05</v>
      </c>
    </row>
    <row r="201" spans="1:30" s="154" customFormat="1" ht="11.35">
      <c r="A201" s="152">
        <v>188</v>
      </c>
      <c r="B201" s="152">
        <v>12</v>
      </c>
      <c r="C201" s="152">
        <v>171</v>
      </c>
      <c r="D201" s="153">
        <v>1.0687500000000001</v>
      </c>
      <c r="E201" s="153">
        <v>2.6779365824497492</v>
      </c>
      <c r="F201" s="155">
        <v>803.14200000000017</v>
      </c>
      <c r="G201" s="155">
        <v>7421.6270000000013</v>
      </c>
      <c r="H201" s="155">
        <v>46.385168750000005</v>
      </c>
      <c r="I201" s="155">
        <v>150.19115142727901</v>
      </c>
      <c r="J201" s="155">
        <v>1600</v>
      </c>
      <c r="K201" s="155">
        <v>207150</v>
      </c>
      <c r="L201" s="155">
        <v>1294.6875</v>
      </c>
      <c r="M201" s="155">
        <v>283.32021103537966</v>
      </c>
      <c r="N201" s="156">
        <v>15</v>
      </c>
      <c r="O201" s="156">
        <v>477</v>
      </c>
      <c r="P201" s="156">
        <v>2.9812500000000002</v>
      </c>
      <c r="Q201" s="156">
        <v>4.4190438007794794</v>
      </c>
      <c r="R201" s="158">
        <v>0.60447761194029859</v>
      </c>
      <c r="S201" s="158">
        <v>51</v>
      </c>
      <c r="T201" s="158">
        <v>747</v>
      </c>
      <c r="U201" s="158">
        <v>4.6687500000000002</v>
      </c>
      <c r="V201" s="158">
        <v>8.4501660695973051</v>
      </c>
      <c r="W201" s="158">
        <v>0.38059701492537323</v>
      </c>
      <c r="X201" s="158">
        <v>0.98507462686567182</v>
      </c>
      <c r="Y201" s="159">
        <v>31</v>
      </c>
      <c r="Z201" s="159">
        <v>64</v>
      </c>
      <c r="AA201" s="159">
        <v>65</v>
      </c>
      <c r="AB201" s="159">
        <v>83</v>
      </c>
      <c r="AC201" s="159">
        <v>77</v>
      </c>
      <c r="AD201" s="157">
        <v>20.100000000000001</v>
      </c>
    </row>
    <row r="202" spans="1:30" s="154" customFormat="1" ht="11.35">
      <c r="A202" s="152">
        <v>189</v>
      </c>
      <c r="B202" s="152">
        <v>24</v>
      </c>
      <c r="C202" s="152">
        <v>222</v>
      </c>
      <c r="D202" s="153">
        <v>1.3875</v>
      </c>
      <c r="E202" s="153">
        <v>4.0499825296618299</v>
      </c>
      <c r="F202" s="155">
        <v>1873.9980000000003</v>
      </c>
      <c r="G202" s="155">
        <v>10237.085900000004</v>
      </c>
      <c r="H202" s="155">
        <v>63.981786875000026</v>
      </c>
      <c r="I202" s="155">
        <v>259.40026373396188</v>
      </c>
      <c r="J202" s="155">
        <v>1600</v>
      </c>
      <c r="K202" s="155">
        <v>203900</v>
      </c>
      <c r="L202" s="155">
        <v>1274.375</v>
      </c>
      <c r="M202" s="155">
        <v>271.84366460784292</v>
      </c>
      <c r="N202" s="156">
        <v>18</v>
      </c>
      <c r="O202" s="156">
        <v>483</v>
      </c>
      <c r="P202" s="156">
        <v>3.0187499999999998</v>
      </c>
      <c r="Q202" s="156">
        <v>4.7523206843385948</v>
      </c>
      <c r="R202" s="158">
        <v>0.60731707317073169</v>
      </c>
      <c r="S202" s="158">
        <v>51</v>
      </c>
      <c r="T202" s="158">
        <v>708</v>
      </c>
      <c r="U202" s="158">
        <v>4.4249999999999998</v>
      </c>
      <c r="V202" s="158">
        <v>8.4982795151125234</v>
      </c>
      <c r="W202" s="158">
        <v>0.42439024390243901</v>
      </c>
      <c r="X202" s="158">
        <v>1.0317073170731708</v>
      </c>
      <c r="Y202" s="159">
        <v>30</v>
      </c>
      <c r="Z202" s="159">
        <v>74</v>
      </c>
      <c r="AA202" s="159">
        <v>56</v>
      </c>
      <c r="AB202" s="159">
        <v>66</v>
      </c>
      <c r="AC202" s="159">
        <v>94</v>
      </c>
      <c r="AD202" s="157">
        <v>20.5</v>
      </c>
    </row>
    <row r="203" spans="1:30" s="154" customFormat="1" ht="11.35">
      <c r="A203" s="152">
        <v>190</v>
      </c>
      <c r="B203" s="152">
        <v>33</v>
      </c>
      <c r="C203" s="152">
        <v>363</v>
      </c>
      <c r="D203" s="153">
        <v>2.2687499999999998</v>
      </c>
      <c r="E203" s="153">
        <v>5.2205711572151925</v>
      </c>
      <c r="F203" s="155">
        <v>2409.4260000000004</v>
      </c>
      <c r="G203" s="155">
        <v>17148.56900000001</v>
      </c>
      <c r="H203" s="155">
        <v>107.17855625000007</v>
      </c>
      <c r="I203" s="155">
        <v>313.93293614478353</v>
      </c>
      <c r="J203" s="155">
        <v>1600</v>
      </c>
      <c r="K203" s="155">
        <v>204850</v>
      </c>
      <c r="L203" s="155">
        <v>1280.3125</v>
      </c>
      <c r="M203" s="155">
        <v>283.40344350845993</v>
      </c>
      <c r="N203" s="156">
        <v>24</v>
      </c>
      <c r="O203" s="156">
        <v>459</v>
      </c>
      <c r="P203" s="156">
        <v>2.8687499999999999</v>
      </c>
      <c r="Q203" s="156">
        <v>4.9944898883953126</v>
      </c>
      <c r="R203" s="158">
        <v>0.62773722627737227</v>
      </c>
      <c r="S203" s="158">
        <v>42</v>
      </c>
      <c r="T203" s="158">
        <v>753</v>
      </c>
      <c r="U203" s="158">
        <v>4.7062499999999998</v>
      </c>
      <c r="V203" s="158">
        <v>8.8868476593646371</v>
      </c>
      <c r="W203" s="158">
        <v>0.38929440389294401</v>
      </c>
      <c r="X203" s="158">
        <v>1.0170316301703162</v>
      </c>
      <c r="Y203" s="159">
        <v>33</v>
      </c>
      <c r="Z203" s="159">
        <v>66</v>
      </c>
      <c r="AA203" s="159">
        <v>61</v>
      </c>
      <c r="AB203" s="159">
        <v>76</v>
      </c>
      <c r="AC203" s="159">
        <v>84</v>
      </c>
      <c r="AD203" s="157">
        <v>20.55</v>
      </c>
    </row>
    <row r="204" spans="1:30" s="154" customFormat="1" ht="11.35">
      <c r="A204" s="152">
        <v>191</v>
      </c>
      <c r="B204" s="152">
        <v>18</v>
      </c>
      <c r="C204" s="152">
        <v>168</v>
      </c>
      <c r="D204" s="153">
        <v>1.05</v>
      </c>
      <c r="E204" s="153">
        <v>2.8190725090569688</v>
      </c>
      <c r="F204" s="155">
        <v>1606.2840000000003</v>
      </c>
      <c r="G204" s="155">
        <v>9032.3729000000003</v>
      </c>
      <c r="H204" s="155">
        <v>56.452330625000002</v>
      </c>
      <c r="I204" s="155">
        <v>211.10925605099729</v>
      </c>
      <c r="J204" s="155">
        <v>1600</v>
      </c>
      <c r="K204" s="155">
        <v>198750</v>
      </c>
      <c r="L204" s="155">
        <v>1242.1875</v>
      </c>
      <c r="M204" s="155">
        <v>282.09385983164714</v>
      </c>
      <c r="N204" s="156">
        <v>24</v>
      </c>
      <c r="O204" s="156">
        <v>609</v>
      </c>
      <c r="P204" s="156">
        <v>3.8062499999999999</v>
      </c>
      <c r="Q204" s="156">
        <v>5.6273108460871937</v>
      </c>
      <c r="R204" s="158">
        <v>0.5</v>
      </c>
      <c r="S204" s="158">
        <v>36</v>
      </c>
      <c r="T204" s="158">
        <v>717</v>
      </c>
      <c r="U204" s="158">
        <v>4.4812500000000002</v>
      </c>
      <c r="V204" s="158">
        <v>7.5159970904831352</v>
      </c>
      <c r="W204" s="158">
        <v>0.4113300492610838</v>
      </c>
      <c r="X204" s="158">
        <v>0.91133004926108385</v>
      </c>
      <c r="Y204" s="159">
        <v>39</v>
      </c>
      <c r="Z204" s="159">
        <v>70</v>
      </c>
      <c r="AA204" s="159">
        <v>51</v>
      </c>
      <c r="AB204" s="159">
        <v>73</v>
      </c>
      <c r="AC204" s="159">
        <v>87</v>
      </c>
      <c r="AD204" s="157">
        <v>20.3</v>
      </c>
    </row>
    <row r="205" spans="1:30" s="154" customFormat="1" ht="11.35">
      <c r="A205" s="152">
        <v>192</v>
      </c>
      <c r="B205" s="152">
        <v>9</v>
      </c>
      <c r="C205" s="152">
        <v>108</v>
      </c>
      <c r="D205" s="153">
        <v>0.67500000000000004</v>
      </c>
      <c r="E205" s="153">
        <v>1.8718369546799905</v>
      </c>
      <c r="F205" s="155">
        <v>803.14200000000017</v>
      </c>
      <c r="G205" s="155">
        <v>5645.7908000000007</v>
      </c>
      <c r="H205" s="155">
        <v>35.286192500000006</v>
      </c>
      <c r="I205" s="155">
        <v>125.73451938909464</v>
      </c>
      <c r="J205" s="155">
        <v>1600</v>
      </c>
      <c r="K205" s="155">
        <v>198000</v>
      </c>
      <c r="L205" s="155">
        <v>1237.5</v>
      </c>
      <c r="M205" s="155">
        <v>282.34195779599509</v>
      </c>
      <c r="N205" s="156">
        <v>18</v>
      </c>
      <c r="O205" s="156">
        <v>492</v>
      </c>
      <c r="P205" s="156">
        <v>3.0750000000000002</v>
      </c>
      <c r="Q205" s="156">
        <v>4.7338603657336735</v>
      </c>
      <c r="R205" s="158">
        <v>0.60000000000000009</v>
      </c>
      <c r="S205" s="158">
        <v>30</v>
      </c>
      <c r="T205" s="158">
        <v>720</v>
      </c>
      <c r="U205" s="158">
        <v>4.5</v>
      </c>
      <c r="V205" s="158">
        <v>7.1056713995044722</v>
      </c>
      <c r="W205" s="158">
        <v>0.41463414634146339</v>
      </c>
      <c r="X205" s="158">
        <v>1.0146341463414634</v>
      </c>
      <c r="Y205" s="159">
        <v>40</v>
      </c>
      <c r="Z205" s="159">
        <v>70</v>
      </c>
      <c r="AA205" s="159">
        <v>50</v>
      </c>
      <c r="AB205" s="159">
        <v>79</v>
      </c>
      <c r="AC205" s="159">
        <v>81</v>
      </c>
      <c r="AD205" s="157">
        <v>20.5</v>
      </c>
    </row>
    <row r="206" spans="1:30" s="154" customFormat="1" ht="11.35">
      <c r="A206" s="152">
        <v>193</v>
      </c>
      <c r="B206" s="152">
        <v>15</v>
      </c>
      <c r="C206" s="152">
        <v>93</v>
      </c>
      <c r="D206" s="153">
        <v>0.58125000000000004</v>
      </c>
      <c r="E206" s="153">
        <v>2.0326636952809505</v>
      </c>
      <c r="F206" s="155">
        <v>1338.5700000000002</v>
      </c>
      <c r="G206" s="155">
        <v>5767.7494000000006</v>
      </c>
      <c r="H206" s="155">
        <v>36.048433750000001</v>
      </c>
      <c r="I206" s="155">
        <v>160.40699616423632</v>
      </c>
      <c r="J206" s="155">
        <v>1600</v>
      </c>
      <c r="K206" s="155">
        <v>202850</v>
      </c>
      <c r="L206" s="155">
        <v>1267.8125</v>
      </c>
      <c r="M206" s="155">
        <v>252.86701174516779</v>
      </c>
      <c r="N206" s="156">
        <v>24</v>
      </c>
      <c r="O206" s="156">
        <v>603</v>
      </c>
      <c r="P206" s="156">
        <v>3.7687499999999998</v>
      </c>
      <c r="Q206" s="156">
        <v>5.5106778852258262</v>
      </c>
      <c r="R206" s="158">
        <v>0.5133171912832929</v>
      </c>
      <c r="S206" s="158">
        <v>36</v>
      </c>
      <c r="T206" s="158">
        <v>723</v>
      </c>
      <c r="U206" s="158">
        <v>4.5187499999999998</v>
      </c>
      <c r="V206" s="158">
        <v>7.3715174060653572</v>
      </c>
      <c r="W206" s="158">
        <v>0.41646489104116213</v>
      </c>
      <c r="X206" s="158">
        <v>0.92978208232445503</v>
      </c>
      <c r="Y206" s="159">
        <v>25</v>
      </c>
      <c r="Z206" s="159">
        <v>86</v>
      </c>
      <c r="AA206" s="159">
        <v>49</v>
      </c>
      <c r="AB206" s="159">
        <v>80</v>
      </c>
      <c r="AC206" s="159">
        <v>80</v>
      </c>
      <c r="AD206" s="157">
        <v>20.65</v>
      </c>
    </row>
    <row r="207" spans="1:30" s="154" customFormat="1" ht="11.35">
      <c r="A207" s="152">
        <v>194</v>
      </c>
      <c r="B207" s="152">
        <v>12</v>
      </c>
      <c r="C207" s="152">
        <v>75</v>
      </c>
      <c r="D207" s="153">
        <v>0.46875</v>
      </c>
      <c r="E207" s="153">
        <v>1.9776164899019413</v>
      </c>
      <c r="F207" s="155">
        <v>1070.8560000000002</v>
      </c>
      <c r="G207" s="155">
        <v>3394.0186000000003</v>
      </c>
      <c r="H207" s="155">
        <v>21.212616250000004</v>
      </c>
      <c r="I207" s="155">
        <v>116.93850836483547</v>
      </c>
      <c r="J207" s="155">
        <v>1600</v>
      </c>
      <c r="K207" s="155">
        <v>205850</v>
      </c>
      <c r="L207" s="155">
        <v>1286.5625</v>
      </c>
      <c r="M207" s="155">
        <v>274.18959348615078</v>
      </c>
      <c r="N207" s="156">
        <v>18</v>
      </c>
      <c r="O207" s="156">
        <v>636</v>
      </c>
      <c r="P207" s="156">
        <v>3.9750000000000001</v>
      </c>
      <c r="Q207" s="156">
        <v>5.3364181330332459</v>
      </c>
      <c r="R207" s="158">
        <v>0.48915662650602409</v>
      </c>
      <c r="S207" s="158">
        <v>39</v>
      </c>
      <c r="T207" s="158">
        <v>774</v>
      </c>
      <c r="U207" s="158">
        <v>4.8375000000000004</v>
      </c>
      <c r="V207" s="158">
        <v>8.3710248239850298</v>
      </c>
      <c r="W207" s="158">
        <v>0.37831325301204816</v>
      </c>
      <c r="X207" s="158">
        <v>0.8674698795180722</v>
      </c>
      <c r="Y207" s="159">
        <v>29</v>
      </c>
      <c r="Z207" s="159">
        <v>71</v>
      </c>
      <c r="AA207" s="159">
        <v>60</v>
      </c>
      <c r="AB207" s="159">
        <v>75</v>
      </c>
      <c r="AC207" s="159">
        <v>85</v>
      </c>
      <c r="AD207" s="157">
        <v>20.75</v>
      </c>
    </row>
    <row r="208" spans="1:30" s="154" customFormat="1" ht="11.35">
      <c r="A208" s="152">
        <v>195</v>
      </c>
      <c r="B208" s="152">
        <v>15</v>
      </c>
      <c r="C208" s="152">
        <v>141</v>
      </c>
      <c r="D208" s="153">
        <v>0.88124999999999998</v>
      </c>
      <c r="E208" s="153">
        <v>2.4401563899773246</v>
      </c>
      <c r="F208" s="155">
        <v>1338.5700000000002</v>
      </c>
      <c r="G208" s="155">
        <v>7179.1971000000012</v>
      </c>
      <c r="H208" s="155">
        <v>44.869981875000008</v>
      </c>
      <c r="I208" s="155">
        <v>172.0959919668112</v>
      </c>
      <c r="J208" s="155">
        <v>1600</v>
      </c>
      <c r="K208" s="155">
        <v>204450</v>
      </c>
      <c r="L208" s="155">
        <v>1277.8125</v>
      </c>
      <c r="M208" s="155">
        <v>282.32786122948454</v>
      </c>
      <c r="N208" s="156">
        <v>24</v>
      </c>
      <c r="O208" s="156">
        <v>525</v>
      </c>
      <c r="P208" s="156">
        <v>3.28125</v>
      </c>
      <c r="Q208" s="156">
        <v>5.1666222862772351</v>
      </c>
      <c r="R208" s="158">
        <v>0.57932692307692313</v>
      </c>
      <c r="S208" s="158">
        <v>48</v>
      </c>
      <c r="T208" s="158">
        <v>717</v>
      </c>
      <c r="U208" s="158">
        <v>4.4812500000000002</v>
      </c>
      <c r="V208" s="158">
        <v>8.6504239725958154</v>
      </c>
      <c r="W208" s="158">
        <v>0.42548076923076927</v>
      </c>
      <c r="X208" s="158">
        <v>1.0048076923076925</v>
      </c>
      <c r="Y208" s="159">
        <v>33</v>
      </c>
      <c r="Z208" s="159">
        <v>67</v>
      </c>
      <c r="AA208" s="159">
        <v>60</v>
      </c>
      <c r="AB208" s="159">
        <v>74</v>
      </c>
      <c r="AC208" s="159">
        <v>86</v>
      </c>
      <c r="AD208" s="157">
        <v>20.8</v>
      </c>
    </row>
    <row r="209" spans="1:30" s="154" customFormat="1" ht="11.35">
      <c r="A209" s="152">
        <v>196</v>
      </c>
      <c r="B209" s="152">
        <v>30</v>
      </c>
      <c r="C209" s="152">
        <v>411</v>
      </c>
      <c r="D209" s="153">
        <v>2.5687500000000001</v>
      </c>
      <c r="E209" s="153">
        <v>5.648645270879241</v>
      </c>
      <c r="F209" s="155">
        <v>2409.4260000000004</v>
      </c>
      <c r="G209" s="155">
        <v>18386.0026</v>
      </c>
      <c r="H209" s="155">
        <v>114.91251625</v>
      </c>
      <c r="I209" s="155">
        <v>333.21442981070419</v>
      </c>
      <c r="J209" s="155">
        <v>1600</v>
      </c>
      <c r="K209" s="155">
        <v>204600</v>
      </c>
      <c r="L209" s="155">
        <v>1278.75</v>
      </c>
      <c r="M209" s="155">
        <v>267.73860809407176</v>
      </c>
      <c r="N209" s="156">
        <v>18</v>
      </c>
      <c r="O209" s="156">
        <v>309</v>
      </c>
      <c r="P209" s="156">
        <v>1.9312499999999999</v>
      </c>
      <c r="Q209" s="156">
        <v>3.5979062307518546</v>
      </c>
      <c r="R209" s="158">
        <v>0.72751322751322745</v>
      </c>
      <c r="S209" s="158">
        <v>42</v>
      </c>
      <c r="T209" s="158">
        <v>585</v>
      </c>
      <c r="U209" s="158">
        <v>3.65625</v>
      </c>
      <c r="V209" s="158">
        <v>6.884534554908984</v>
      </c>
      <c r="W209" s="158">
        <v>0.48412698412698407</v>
      </c>
      <c r="X209" s="158">
        <v>1.2116402116402116</v>
      </c>
      <c r="Y209" s="159">
        <v>28</v>
      </c>
      <c r="Z209" s="159">
        <v>76</v>
      </c>
      <c r="AA209" s="159">
        <v>56</v>
      </c>
      <c r="AB209" s="159">
        <v>77</v>
      </c>
      <c r="AC209" s="159">
        <v>83</v>
      </c>
      <c r="AD209" s="157">
        <v>18.899999999999999</v>
      </c>
    </row>
    <row r="210" spans="1:30" s="154" customFormat="1" ht="11.35">
      <c r="A210" s="152">
        <v>197</v>
      </c>
      <c r="B210" s="152">
        <v>24</v>
      </c>
      <c r="C210" s="152">
        <v>210</v>
      </c>
      <c r="D210" s="153">
        <v>1.3125</v>
      </c>
      <c r="E210" s="153">
        <v>3.8610903729289383</v>
      </c>
      <c r="F210" s="155">
        <v>2141.7120000000004</v>
      </c>
      <c r="G210" s="155">
        <v>8111.7342000000008</v>
      </c>
      <c r="H210" s="155">
        <v>50.698338750000005</v>
      </c>
      <c r="I210" s="155">
        <v>210.85558473534209</v>
      </c>
      <c r="J210" s="155">
        <v>1600</v>
      </c>
      <c r="K210" s="155">
        <v>204100</v>
      </c>
      <c r="L210" s="155">
        <v>1275.625</v>
      </c>
      <c r="M210" s="155">
        <v>284.28369102207057</v>
      </c>
      <c r="N210" s="156">
        <v>21</v>
      </c>
      <c r="O210" s="156">
        <v>462</v>
      </c>
      <c r="P210" s="156">
        <v>2.8875000000000002</v>
      </c>
      <c r="Q210" s="156">
        <v>4.2677487326789771</v>
      </c>
      <c r="R210" s="158">
        <v>0.58602150537634412</v>
      </c>
      <c r="S210" s="158">
        <v>33</v>
      </c>
      <c r="T210" s="158">
        <v>627</v>
      </c>
      <c r="U210" s="158">
        <v>3.9187500000000002</v>
      </c>
      <c r="V210" s="158">
        <v>6.7544272692693239</v>
      </c>
      <c r="W210" s="158">
        <v>0.43817204301075274</v>
      </c>
      <c r="X210" s="158">
        <v>1.024193548387097</v>
      </c>
      <c r="Y210" s="159">
        <v>34</v>
      </c>
      <c r="Z210" s="159">
        <v>66</v>
      </c>
      <c r="AA210" s="159">
        <v>60</v>
      </c>
      <c r="AB210" s="159">
        <v>79</v>
      </c>
      <c r="AC210" s="159">
        <v>81</v>
      </c>
      <c r="AD210" s="157">
        <v>18.600000000000001</v>
      </c>
    </row>
    <row r="211" spans="1:30" s="154" customFormat="1" ht="11.35">
      <c r="A211" s="152">
        <v>198</v>
      </c>
      <c r="B211" s="152">
        <v>12</v>
      </c>
      <c r="C211" s="152">
        <v>111</v>
      </c>
      <c r="D211" s="153">
        <v>0.69374999999999998</v>
      </c>
      <c r="E211" s="153">
        <v>2.0801453595797414</v>
      </c>
      <c r="F211" s="155">
        <v>1070.8560000000002</v>
      </c>
      <c r="G211" s="155">
        <v>5958.1238000000012</v>
      </c>
      <c r="H211" s="155">
        <v>37.238273750000005</v>
      </c>
      <c r="I211" s="155">
        <v>139.61399934984198</v>
      </c>
      <c r="J211" s="155">
        <v>1600</v>
      </c>
      <c r="K211" s="155">
        <v>203050</v>
      </c>
      <c r="L211" s="155">
        <v>1269.0625</v>
      </c>
      <c r="M211" s="155">
        <v>289.97244908165862</v>
      </c>
      <c r="N211" s="156">
        <v>24</v>
      </c>
      <c r="O211" s="156">
        <v>702</v>
      </c>
      <c r="P211" s="156">
        <v>4.3875000000000002</v>
      </c>
      <c r="Q211" s="156">
        <v>6.266600595128744</v>
      </c>
      <c r="R211" s="158">
        <v>0.48796498905908103</v>
      </c>
      <c r="S211" s="158">
        <v>45</v>
      </c>
      <c r="T211" s="158">
        <v>933</v>
      </c>
      <c r="U211" s="158">
        <v>5.8312499999999998</v>
      </c>
      <c r="V211" s="158">
        <v>10.228964840007674</v>
      </c>
      <c r="W211" s="158">
        <v>0.31947483588621445</v>
      </c>
      <c r="X211" s="158">
        <v>0.80743982494529543</v>
      </c>
      <c r="Y211" s="159">
        <v>37</v>
      </c>
      <c r="Z211" s="159">
        <v>63</v>
      </c>
      <c r="AA211" s="159">
        <v>60</v>
      </c>
      <c r="AB211" s="159">
        <v>91</v>
      </c>
      <c r="AC211" s="159">
        <v>69</v>
      </c>
      <c r="AD211" s="157">
        <v>22.85</v>
      </c>
    </row>
    <row r="212" spans="1:30" s="154" customFormat="1" ht="11.35">
      <c r="A212" s="152">
        <v>199</v>
      </c>
      <c r="B212" s="152">
        <v>15</v>
      </c>
      <c r="C212" s="152">
        <v>252</v>
      </c>
      <c r="D212" s="153">
        <v>1.575</v>
      </c>
      <c r="E212" s="153">
        <v>3.2785753924187229</v>
      </c>
      <c r="F212" s="155">
        <v>1070.8560000000002</v>
      </c>
      <c r="G212" s="155">
        <v>11757.1065</v>
      </c>
      <c r="H212" s="155">
        <v>73.481915624999999</v>
      </c>
      <c r="I212" s="155">
        <v>204.87305078124302</v>
      </c>
      <c r="J212" s="155">
        <v>1600</v>
      </c>
      <c r="K212" s="155">
        <v>205000</v>
      </c>
      <c r="L212" s="155">
        <v>1281.25</v>
      </c>
      <c r="M212" s="155">
        <v>268.86378679371569</v>
      </c>
      <c r="N212" s="156">
        <v>21</v>
      </c>
      <c r="O212" s="156">
        <v>486</v>
      </c>
      <c r="P212" s="156">
        <v>3.0375000000000001</v>
      </c>
      <c r="Q212" s="156">
        <v>5.4042698003959515</v>
      </c>
      <c r="R212" s="158">
        <v>0.58247422680412375</v>
      </c>
      <c r="S212" s="158">
        <v>36</v>
      </c>
      <c r="T212" s="158">
        <v>636</v>
      </c>
      <c r="U212" s="158">
        <v>3.9750000000000001</v>
      </c>
      <c r="V212" s="158">
        <v>7.0701338355670602</v>
      </c>
      <c r="W212" s="158">
        <v>0.45360824742268041</v>
      </c>
      <c r="X212" s="158">
        <v>1.0360824742268042</v>
      </c>
      <c r="Y212" s="159">
        <v>28</v>
      </c>
      <c r="Z212" s="159">
        <v>75</v>
      </c>
      <c r="AA212" s="159">
        <v>57</v>
      </c>
      <c r="AB212" s="159">
        <v>82</v>
      </c>
      <c r="AC212" s="159">
        <v>78</v>
      </c>
      <c r="AD212" s="157">
        <v>19.399999999999999</v>
      </c>
    </row>
    <row r="213" spans="1:30" s="154" customFormat="1" ht="11.35">
      <c r="A213" s="152">
        <v>200</v>
      </c>
      <c r="B213" s="152">
        <v>9</v>
      </c>
      <c r="C213" s="152">
        <v>81</v>
      </c>
      <c r="D213" s="153">
        <v>0.50624999999999998</v>
      </c>
      <c r="E213" s="153">
        <v>1.7874365010492035</v>
      </c>
      <c r="F213" s="155">
        <v>803.14200000000017</v>
      </c>
      <c r="G213" s="155">
        <v>2525.4354000000008</v>
      </c>
      <c r="H213" s="155">
        <v>15.783971250000004</v>
      </c>
      <c r="I213" s="155">
        <v>92.735397666125252</v>
      </c>
      <c r="J213" s="155">
        <v>1600</v>
      </c>
      <c r="K213" s="155">
        <v>197900</v>
      </c>
      <c r="L213" s="155">
        <v>1236.875</v>
      </c>
      <c r="M213" s="155">
        <v>276.06212840978088</v>
      </c>
      <c r="N213" s="156">
        <v>18</v>
      </c>
      <c r="O213" s="156">
        <v>573</v>
      </c>
      <c r="P213" s="156">
        <v>3.5812499999999998</v>
      </c>
      <c r="Q213" s="156">
        <v>5.152360239515076</v>
      </c>
      <c r="R213" s="158">
        <v>0.53753026634382561</v>
      </c>
      <c r="S213" s="158">
        <v>39</v>
      </c>
      <c r="T213" s="158">
        <v>735</v>
      </c>
      <c r="U213" s="158">
        <v>4.59375</v>
      </c>
      <c r="V213" s="158">
        <v>7.5003537652415826</v>
      </c>
      <c r="W213" s="158">
        <v>0.40677966101694912</v>
      </c>
      <c r="X213" s="158">
        <v>0.94430992736077468</v>
      </c>
      <c r="Y213" s="159">
        <v>38</v>
      </c>
      <c r="Z213" s="159">
        <v>74</v>
      </c>
      <c r="AA213" s="159">
        <v>48</v>
      </c>
      <c r="AB213" s="159">
        <v>80</v>
      </c>
      <c r="AC213" s="159">
        <v>80</v>
      </c>
      <c r="AD213" s="157">
        <v>20.65</v>
      </c>
    </row>
    <row r="214" spans="1:30" s="154" customFormat="1" ht="11.35">
      <c r="A214" s="152">
        <v>201</v>
      </c>
      <c r="B214" s="152">
        <v>18</v>
      </c>
      <c r="C214" s="152">
        <v>201</v>
      </c>
      <c r="D214" s="153">
        <v>1.2562500000000001</v>
      </c>
      <c r="E214" s="153">
        <v>3.6155618838361843</v>
      </c>
      <c r="F214" s="155">
        <v>1606.2840000000003</v>
      </c>
      <c r="G214" s="155">
        <v>10924.218500000001</v>
      </c>
      <c r="H214" s="155">
        <v>68.276365625000011</v>
      </c>
      <c r="I214" s="155">
        <v>252.99390943773346</v>
      </c>
      <c r="J214" s="155">
        <v>1600</v>
      </c>
      <c r="K214" s="155">
        <v>195800</v>
      </c>
      <c r="L214" s="155">
        <v>1223.75</v>
      </c>
      <c r="M214" s="155">
        <v>285.71602649963853</v>
      </c>
      <c r="N214" s="156">
        <v>21</v>
      </c>
      <c r="O214" s="156">
        <v>594</v>
      </c>
      <c r="P214" s="156">
        <v>3.7124999999999999</v>
      </c>
      <c r="Q214" s="156">
        <v>5.2502021524422684</v>
      </c>
      <c r="R214" s="158">
        <v>0.50868486352357312</v>
      </c>
      <c r="S214" s="158">
        <v>27</v>
      </c>
      <c r="T214" s="158">
        <v>699</v>
      </c>
      <c r="U214" s="158">
        <v>4.3687500000000004</v>
      </c>
      <c r="V214" s="158">
        <v>6.9595614289277501</v>
      </c>
      <c r="W214" s="158">
        <v>0.42183622828784112</v>
      </c>
      <c r="X214" s="158">
        <v>0.93052109181141418</v>
      </c>
      <c r="Y214" s="159">
        <v>44</v>
      </c>
      <c r="Z214" s="159">
        <v>68</v>
      </c>
      <c r="AA214" s="159">
        <v>48</v>
      </c>
      <c r="AB214" s="159">
        <v>75</v>
      </c>
      <c r="AC214" s="159">
        <v>85</v>
      </c>
      <c r="AD214" s="157">
        <v>20.149999999999999</v>
      </c>
    </row>
    <row r="215" spans="1:30" s="154" customFormat="1" ht="11.35">
      <c r="A215" s="152">
        <v>202</v>
      </c>
      <c r="B215" s="152">
        <v>9</v>
      </c>
      <c r="C215" s="152">
        <v>90</v>
      </c>
      <c r="D215" s="153">
        <v>0.5625</v>
      </c>
      <c r="E215" s="153">
        <v>1.8790051562884256</v>
      </c>
      <c r="F215" s="155">
        <v>803.14200000000017</v>
      </c>
      <c r="G215" s="155">
        <v>4063.3036000000011</v>
      </c>
      <c r="H215" s="155">
        <v>25.395647500000006</v>
      </c>
      <c r="I215" s="155">
        <v>111.61682966371318</v>
      </c>
      <c r="J215" s="155">
        <v>1600</v>
      </c>
      <c r="K215" s="155">
        <v>204400</v>
      </c>
      <c r="L215" s="155">
        <v>1277.5</v>
      </c>
      <c r="M215" s="155">
        <v>279.2510198288839</v>
      </c>
      <c r="N215" s="156">
        <v>24</v>
      </c>
      <c r="O215" s="156">
        <v>591</v>
      </c>
      <c r="P215" s="156">
        <v>3.6937500000000001</v>
      </c>
      <c r="Q215" s="156">
        <v>5.3962447634600315</v>
      </c>
      <c r="R215" s="158">
        <v>0.52184466019417486</v>
      </c>
      <c r="S215" s="158">
        <v>33</v>
      </c>
      <c r="T215" s="158">
        <v>732</v>
      </c>
      <c r="U215" s="158">
        <v>4.5750000000000002</v>
      </c>
      <c r="V215" s="158">
        <v>7.911896941160645</v>
      </c>
      <c r="W215" s="158">
        <v>0.40776699029126223</v>
      </c>
      <c r="X215" s="158">
        <v>0.92961165048543704</v>
      </c>
      <c r="Y215" s="159">
        <v>32</v>
      </c>
      <c r="Z215" s="159">
        <v>69</v>
      </c>
      <c r="AA215" s="159">
        <v>59</v>
      </c>
      <c r="AB215" s="159">
        <v>81</v>
      </c>
      <c r="AC215" s="159">
        <v>79</v>
      </c>
      <c r="AD215" s="157">
        <v>20.6</v>
      </c>
    </row>
    <row r="216" spans="1:30" s="154" customFormat="1" ht="11.35">
      <c r="A216" s="152">
        <v>203</v>
      </c>
      <c r="B216" s="152">
        <v>9</v>
      </c>
      <c r="C216" s="152">
        <v>66</v>
      </c>
      <c r="D216" s="153">
        <v>0.41249999999999998</v>
      </c>
      <c r="E216" s="153">
        <v>1.6306324736589</v>
      </c>
      <c r="F216" s="155">
        <v>803.14200000000017</v>
      </c>
      <c r="G216" s="155">
        <v>2013.8042000000005</v>
      </c>
      <c r="H216" s="155">
        <v>12.586276250000003</v>
      </c>
      <c r="I216" s="155">
        <v>71.89856218379856</v>
      </c>
      <c r="J216" s="155">
        <v>1600</v>
      </c>
      <c r="K216" s="155">
        <v>206350</v>
      </c>
      <c r="L216" s="155">
        <v>1289.6875</v>
      </c>
      <c r="M216" s="155">
        <v>281.39906950939746</v>
      </c>
      <c r="N216" s="156">
        <v>21</v>
      </c>
      <c r="O216" s="156">
        <v>708</v>
      </c>
      <c r="P216" s="156">
        <v>4.4249999999999998</v>
      </c>
      <c r="Q216" s="156">
        <v>5.8852229402635015</v>
      </c>
      <c r="R216" s="158">
        <v>0.42857142857142849</v>
      </c>
      <c r="S216" s="158">
        <v>36</v>
      </c>
      <c r="T216" s="158">
        <v>741</v>
      </c>
      <c r="U216" s="158">
        <v>4.6312499999999996</v>
      </c>
      <c r="V216" s="158">
        <v>7.975293512076755</v>
      </c>
      <c r="W216" s="158">
        <v>0.40193704600484259</v>
      </c>
      <c r="X216" s="158">
        <v>0.83050847457627108</v>
      </c>
      <c r="Y216" s="159">
        <v>31</v>
      </c>
      <c r="Z216" s="159">
        <v>66</v>
      </c>
      <c r="AA216" s="159">
        <v>63</v>
      </c>
      <c r="AB216" s="159">
        <v>76</v>
      </c>
      <c r="AC216" s="159">
        <v>84</v>
      </c>
      <c r="AD216" s="157">
        <v>20.65</v>
      </c>
    </row>
    <row r="217" spans="1:30" s="154" customFormat="1" ht="11.35">
      <c r="A217" s="152">
        <v>204</v>
      </c>
      <c r="B217" s="152">
        <v>3</v>
      </c>
      <c r="C217" s="152">
        <v>21</v>
      </c>
      <c r="D217" s="153">
        <v>0.13125000000000001</v>
      </c>
      <c r="E217" s="153">
        <v>0.61554163907404535</v>
      </c>
      <c r="F217" s="155">
        <v>267.71400000000006</v>
      </c>
      <c r="G217" s="155">
        <v>1044.0846000000001</v>
      </c>
      <c r="H217" s="155">
        <v>6.5255287500000012</v>
      </c>
      <c r="I217" s="155">
        <v>37.45333872200289</v>
      </c>
      <c r="J217" s="155">
        <v>1600</v>
      </c>
      <c r="K217" s="155">
        <v>196550</v>
      </c>
      <c r="L217" s="155">
        <v>1228.4375</v>
      </c>
      <c r="M217" s="155">
        <v>261.56410730966968</v>
      </c>
      <c r="N217" s="156">
        <v>18</v>
      </c>
      <c r="O217" s="156">
        <v>642</v>
      </c>
      <c r="P217" s="156">
        <v>4.0125000000000002</v>
      </c>
      <c r="Q217" s="156">
        <v>5.0680743244836659</v>
      </c>
      <c r="R217" s="158">
        <v>0.51141552511415522</v>
      </c>
      <c r="S217" s="158">
        <v>36</v>
      </c>
      <c r="T217" s="158">
        <v>792</v>
      </c>
      <c r="U217" s="158">
        <v>4.95</v>
      </c>
      <c r="V217" s="158">
        <v>7.8778409071579105</v>
      </c>
      <c r="W217" s="158">
        <v>0.39726027397260272</v>
      </c>
      <c r="X217" s="158">
        <v>0.908675799086758</v>
      </c>
      <c r="Y217" s="159">
        <v>35</v>
      </c>
      <c r="Z217" s="159">
        <v>83</v>
      </c>
      <c r="AA217" s="159">
        <v>42</v>
      </c>
      <c r="AB217" s="159">
        <v>77</v>
      </c>
      <c r="AC217" s="159">
        <v>83</v>
      </c>
      <c r="AD217" s="157">
        <v>21.9</v>
      </c>
    </row>
    <row r="218" spans="1:30" s="154" customFormat="1" ht="11.35">
      <c r="A218" s="152">
        <v>205</v>
      </c>
      <c r="B218" s="152">
        <v>18</v>
      </c>
      <c r="C218" s="152">
        <v>216</v>
      </c>
      <c r="D218" s="153">
        <v>1.35</v>
      </c>
      <c r="E218" s="153">
        <v>3.460832051771082</v>
      </c>
      <c r="F218" s="155">
        <v>1606.2840000000003</v>
      </c>
      <c r="G218" s="155">
        <v>10934.6296</v>
      </c>
      <c r="H218" s="155">
        <v>68.341435000000004</v>
      </c>
      <c r="I218" s="155">
        <v>251.92803243449862</v>
      </c>
      <c r="J218" s="155">
        <v>1600</v>
      </c>
      <c r="K218" s="155">
        <v>206200</v>
      </c>
      <c r="L218" s="155">
        <v>1288.75</v>
      </c>
      <c r="M218" s="155">
        <v>272.07275663994801</v>
      </c>
      <c r="N218" s="156">
        <v>24</v>
      </c>
      <c r="O218" s="156">
        <v>477</v>
      </c>
      <c r="P218" s="156">
        <v>2.9812500000000002</v>
      </c>
      <c r="Q218" s="156">
        <v>5.0075061582117204</v>
      </c>
      <c r="R218" s="158">
        <v>0.62142857142857144</v>
      </c>
      <c r="S218" s="158">
        <v>36</v>
      </c>
      <c r="T218" s="158">
        <v>777</v>
      </c>
      <c r="U218" s="158">
        <v>4.8562500000000002</v>
      </c>
      <c r="V218" s="158">
        <v>8.2476197252343955</v>
      </c>
      <c r="W218" s="158">
        <v>0.38333333333333336</v>
      </c>
      <c r="X218" s="158">
        <v>1.0047619047619047</v>
      </c>
      <c r="Y218" s="159">
        <v>28</v>
      </c>
      <c r="Z218" s="159">
        <v>72</v>
      </c>
      <c r="AA218" s="159">
        <v>60</v>
      </c>
      <c r="AB218" s="159">
        <v>85</v>
      </c>
      <c r="AC218" s="159">
        <v>75</v>
      </c>
      <c r="AD218" s="157">
        <v>21</v>
      </c>
    </row>
    <row r="219" spans="1:30" s="154" customFormat="1" ht="11.35">
      <c r="A219" s="152">
        <v>206</v>
      </c>
      <c r="B219" s="152">
        <v>18</v>
      </c>
      <c r="C219" s="152">
        <v>174</v>
      </c>
      <c r="D219" s="153">
        <v>1.0874999999999999</v>
      </c>
      <c r="E219" s="153">
        <v>2.7019385074633377</v>
      </c>
      <c r="F219" s="155">
        <v>1606.2840000000003</v>
      </c>
      <c r="G219" s="155">
        <v>6605.0993000000008</v>
      </c>
      <c r="H219" s="155">
        <v>41.281870625000003</v>
      </c>
      <c r="I219" s="155">
        <v>153.16667338712449</v>
      </c>
      <c r="J219" s="155">
        <v>1600</v>
      </c>
      <c r="K219" s="155">
        <v>203100</v>
      </c>
      <c r="L219" s="155">
        <v>1269.375</v>
      </c>
      <c r="M219" s="155">
        <v>269.46181512659774</v>
      </c>
      <c r="N219" s="156">
        <v>27</v>
      </c>
      <c r="O219" s="156">
        <v>591</v>
      </c>
      <c r="P219" s="156">
        <v>3.6937500000000001</v>
      </c>
      <c r="Q219" s="156">
        <v>5.6723946725130752</v>
      </c>
      <c r="R219" s="158">
        <v>0.53317535545023698</v>
      </c>
      <c r="S219" s="158">
        <v>39</v>
      </c>
      <c r="T219" s="158">
        <v>765</v>
      </c>
      <c r="U219" s="158">
        <v>4.78125</v>
      </c>
      <c r="V219" s="158">
        <v>8.5138967975448985</v>
      </c>
      <c r="W219" s="158">
        <v>0.39573459715639814</v>
      </c>
      <c r="X219" s="158">
        <v>0.92890995260663511</v>
      </c>
      <c r="Y219" s="159">
        <v>30</v>
      </c>
      <c r="Z219" s="159">
        <v>76</v>
      </c>
      <c r="AA219" s="159">
        <v>54</v>
      </c>
      <c r="AB219" s="159">
        <v>79</v>
      </c>
      <c r="AC219" s="159">
        <v>81</v>
      </c>
      <c r="AD219" s="157">
        <v>21.1</v>
      </c>
    </row>
    <row r="220" spans="1:30" s="154" customFormat="1" ht="11.35">
      <c r="A220" s="152">
        <v>207</v>
      </c>
      <c r="B220" s="152">
        <v>9</v>
      </c>
      <c r="C220" s="152">
        <v>72</v>
      </c>
      <c r="D220" s="153">
        <v>0.45</v>
      </c>
      <c r="E220" s="153">
        <v>1.6890323231599937</v>
      </c>
      <c r="F220" s="155">
        <v>803.14200000000017</v>
      </c>
      <c r="G220" s="155">
        <v>3852.1070000000013</v>
      </c>
      <c r="H220" s="155">
        <v>24.075668750000009</v>
      </c>
      <c r="I220" s="155">
        <v>111.87076876993777</v>
      </c>
      <c r="J220" s="155">
        <v>1600</v>
      </c>
      <c r="K220" s="155">
        <v>198600</v>
      </c>
      <c r="L220" s="155">
        <v>1241.25</v>
      </c>
      <c r="M220" s="155">
        <v>272.62698270368105</v>
      </c>
      <c r="N220" s="156">
        <v>24</v>
      </c>
      <c r="O220" s="156">
        <v>630</v>
      </c>
      <c r="P220" s="156">
        <v>3.9375</v>
      </c>
      <c r="Q220" s="156">
        <v>5.4997855875873887</v>
      </c>
      <c r="R220" s="158">
        <v>0.50471698113207542</v>
      </c>
      <c r="S220" s="158">
        <v>57</v>
      </c>
      <c r="T220" s="158">
        <v>753</v>
      </c>
      <c r="U220" s="158">
        <v>4.7062499999999998</v>
      </c>
      <c r="V220" s="158">
        <v>8.163114520772405</v>
      </c>
      <c r="W220" s="158">
        <v>0.40801886792452824</v>
      </c>
      <c r="X220" s="158">
        <v>0.91273584905660365</v>
      </c>
      <c r="Y220" s="159">
        <v>36</v>
      </c>
      <c r="Z220" s="159">
        <v>76</v>
      </c>
      <c r="AA220" s="159">
        <v>48</v>
      </c>
      <c r="AB220" s="159">
        <v>68</v>
      </c>
      <c r="AC220" s="159">
        <v>92</v>
      </c>
      <c r="AD220" s="157">
        <v>21.2</v>
      </c>
    </row>
    <row r="221" spans="1:30" s="154" customFormat="1" ht="11.35">
      <c r="A221" s="152">
        <v>208</v>
      </c>
      <c r="B221" s="152">
        <v>12</v>
      </c>
      <c r="C221" s="152">
        <v>102</v>
      </c>
      <c r="D221" s="153">
        <v>0.63749999999999996</v>
      </c>
      <c r="E221" s="153">
        <v>2.0296156342129192</v>
      </c>
      <c r="F221" s="155">
        <v>1070.8560000000002</v>
      </c>
      <c r="G221" s="155">
        <v>6326.9742000000006</v>
      </c>
      <c r="H221" s="155">
        <v>39.543588750000005</v>
      </c>
      <c r="I221" s="155">
        <v>148.57973368375218</v>
      </c>
      <c r="J221" s="155">
        <v>1600</v>
      </c>
      <c r="K221" s="155">
        <v>201200</v>
      </c>
      <c r="L221" s="155">
        <v>1257.5</v>
      </c>
      <c r="M221" s="155">
        <v>269.5325559967448</v>
      </c>
      <c r="N221" s="156">
        <v>21</v>
      </c>
      <c r="O221" s="156">
        <v>600</v>
      </c>
      <c r="P221" s="156">
        <v>3.75</v>
      </c>
      <c r="Q221" s="156">
        <v>5.404400722541892</v>
      </c>
      <c r="R221" s="158">
        <v>0.5</v>
      </c>
      <c r="S221" s="158">
        <v>45</v>
      </c>
      <c r="T221" s="158">
        <v>708</v>
      </c>
      <c r="U221" s="158">
        <v>4.4249999999999998</v>
      </c>
      <c r="V221" s="158">
        <v>7.5457097644328073</v>
      </c>
      <c r="W221" s="158">
        <v>0.41</v>
      </c>
      <c r="X221" s="158">
        <v>0.90999999999999992</v>
      </c>
      <c r="Y221" s="159">
        <v>32</v>
      </c>
      <c r="Z221" s="159">
        <v>77</v>
      </c>
      <c r="AA221" s="159">
        <v>51</v>
      </c>
      <c r="AB221" s="159">
        <v>82</v>
      </c>
      <c r="AC221" s="159">
        <v>78</v>
      </c>
      <c r="AD221" s="157">
        <v>20</v>
      </c>
    </row>
    <row r="222" spans="1:30" s="154" customFormat="1" ht="11.35">
      <c r="A222" s="152">
        <v>209</v>
      </c>
      <c r="B222" s="152">
        <v>12</v>
      </c>
      <c r="C222" s="152">
        <v>90</v>
      </c>
      <c r="D222" s="153">
        <v>0.5625</v>
      </c>
      <c r="E222" s="153">
        <v>1.8486353967693789</v>
      </c>
      <c r="F222" s="155">
        <v>803.14200000000017</v>
      </c>
      <c r="G222" s="155">
        <v>3785.1785000000013</v>
      </c>
      <c r="H222" s="155">
        <v>23.657365625000008</v>
      </c>
      <c r="I222" s="155">
        <v>97.639386721127408</v>
      </c>
      <c r="J222" s="155">
        <v>1600</v>
      </c>
      <c r="K222" s="155">
        <v>203850</v>
      </c>
      <c r="L222" s="155">
        <v>1274.0625</v>
      </c>
      <c r="M222" s="155">
        <v>268.64274955187688</v>
      </c>
      <c r="N222" s="156">
        <v>27</v>
      </c>
      <c r="O222" s="156">
        <v>657</v>
      </c>
      <c r="P222" s="156">
        <v>4.1062500000000002</v>
      </c>
      <c r="Q222" s="156">
        <v>5.8820662041657332</v>
      </c>
      <c r="R222" s="158">
        <v>0.48711943793911011</v>
      </c>
      <c r="S222" s="158">
        <v>33</v>
      </c>
      <c r="T222" s="158">
        <v>792</v>
      </c>
      <c r="U222" s="158">
        <v>4.95</v>
      </c>
      <c r="V222" s="158">
        <v>8.1532491497631305</v>
      </c>
      <c r="W222" s="158">
        <v>0.38173302107728346</v>
      </c>
      <c r="X222" s="158">
        <v>0.86885245901639352</v>
      </c>
      <c r="Y222" s="159">
        <v>29</v>
      </c>
      <c r="Z222" s="159">
        <v>76</v>
      </c>
      <c r="AA222" s="159">
        <v>55</v>
      </c>
      <c r="AB222" s="159">
        <v>82</v>
      </c>
      <c r="AC222" s="159">
        <v>78</v>
      </c>
      <c r="AD222" s="157">
        <v>21.35</v>
      </c>
    </row>
    <row r="223" spans="1:30" s="154" customFormat="1" ht="11.35">
      <c r="A223" s="152">
        <v>210</v>
      </c>
      <c r="B223" s="152">
        <v>21</v>
      </c>
      <c r="C223" s="152">
        <v>186</v>
      </c>
      <c r="D223" s="153">
        <v>1.1625000000000001</v>
      </c>
      <c r="E223" s="153">
        <v>3.7313688115150412</v>
      </c>
      <c r="F223" s="155">
        <v>1873.9980000000003</v>
      </c>
      <c r="G223" s="155">
        <v>10971.812100000001</v>
      </c>
      <c r="H223" s="155">
        <v>68.573825625000012</v>
      </c>
      <c r="I223" s="155">
        <v>298.01472257113937</v>
      </c>
      <c r="J223" s="155">
        <v>1600</v>
      </c>
      <c r="K223" s="155">
        <v>201450</v>
      </c>
      <c r="L223" s="155">
        <v>1259.0625</v>
      </c>
      <c r="M223" s="155">
        <v>285.21600966602722</v>
      </c>
      <c r="N223" s="156">
        <v>15</v>
      </c>
      <c r="O223" s="156">
        <v>426</v>
      </c>
      <c r="P223" s="156">
        <v>2.6625000000000001</v>
      </c>
      <c r="Q223" s="156">
        <v>3.8213032450416753</v>
      </c>
      <c r="R223" s="158">
        <v>0.64050632911392402</v>
      </c>
      <c r="S223" s="158">
        <v>42</v>
      </c>
      <c r="T223" s="158">
        <v>678</v>
      </c>
      <c r="U223" s="158">
        <v>4.2374999999999998</v>
      </c>
      <c r="V223" s="158">
        <v>7.4204269317241183</v>
      </c>
      <c r="W223" s="158">
        <v>0.42784810126582273</v>
      </c>
      <c r="X223" s="158">
        <v>1.0683544303797468</v>
      </c>
      <c r="Y223" s="159">
        <v>37</v>
      </c>
      <c r="Z223" s="159">
        <v>67</v>
      </c>
      <c r="AA223" s="159">
        <v>56</v>
      </c>
      <c r="AB223" s="159">
        <v>90</v>
      </c>
      <c r="AC223" s="159">
        <v>70</v>
      </c>
      <c r="AD223" s="157">
        <v>19.75</v>
      </c>
    </row>
    <row r="224" spans="1:30" s="154" customFormat="1" ht="11.35">
      <c r="A224" s="152">
        <v>211</v>
      </c>
      <c r="B224" s="152">
        <v>21</v>
      </c>
      <c r="C224" s="152">
        <v>237</v>
      </c>
      <c r="D224" s="153">
        <v>1.48125</v>
      </c>
      <c r="E224" s="153">
        <v>3.5127295466523645</v>
      </c>
      <c r="F224" s="155">
        <v>1606.2840000000003</v>
      </c>
      <c r="G224" s="155">
        <v>9491.9486000000015</v>
      </c>
      <c r="H224" s="155">
        <v>59.324678750000011</v>
      </c>
      <c r="I224" s="155">
        <v>200.92773482755533</v>
      </c>
      <c r="J224" s="155">
        <v>1600</v>
      </c>
      <c r="K224" s="155">
        <v>207300</v>
      </c>
      <c r="L224" s="155">
        <v>1295.625</v>
      </c>
      <c r="M224" s="155">
        <v>268.72559125663196</v>
      </c>
      <c r="N224" s="156">
        <v>21</v>
      </c>
      <c r="O224" s="156">
        <v>402</v>
      </c>
      <c r="P224" s="156">
        <v>2.5125000000000002</v>
      </c>
      <c r="Q224" s="156">
        <v>4.3204756027504967</v>
      </c>
      <c r="R224" s="158">
        <v>0.65728900255754485</v>
      </c>
      <c r="S224" s="158">
        <v>60</v>
      </c>
      <c r="T224" s="158">
        <v>681</v>
      </c>
      <c r="U224" s="158">
        <v>4.2562499999999996</v>
      </c>
      <c r="V224" s="158">
        <v>8.8411892502361109</v>
      </c>
      <c r="W224" s="158">
        <v>0.41943734015345274</v>
      </c>
      <c r="X224" s="158">
        <v>1.0767263427109977</v>
      </c>
      <c r="Y224" s="159">
        <v>26</v>
      </c>
      <c r="Z224" s="159">
        <v>73</v>
      </c>
      <c r="AA224" s="159">
        <v>61</v>
      </c>
      <c r="AB224" s="159">
        <v>90</v>
      </c>
      <c r="AC224" s="159">
        <v>70</v>
      </c>
      <c r="AD224" s="157">
        <v>19.55</v>
      </c>
    </row>
    <row r="225" spans="1:30" s="154" customFormat="1" ht="11.35">
      <c r="A225" s="152">
        <v>212</v>
      </c>
      <c r="B225" s="152">
        <v>15</v>
      </c>
      <c r="C225" s="152">
        <v>192</v>
      </c>
      <c r="D225" s="153">
        <v>1.2</v>
      </c>
      <c r="E225" s="153">
        <v>2.8589482166804592</v>
      </c>
      <c r="F225" s="155">
        <v>1070.8560000000002</v>
      </c>
      <c r="G225" s="155">
        <v>6703.2611000000015</v>
      </c>
      <c r="H225" s="155">
        <v>41.895381875000012</v>
      </c>
      <c r="I225" s="155">
        <v>137.93925900938555</v>
      </c>
      <c r="J225" s="155">
        <v>1600</v>
      </c>
      <c r="K225" s="155">
        <v>202800</v>
      </c>
      <c r="L225" s="155">
        <v>1267.5</v>
      </c>
      <c r="M225" s="155">
        <v>274.61808815084021</v>
      </c>
      <c r="N225" s="156">
        <v>15</v>
      </c>
      <c r="O225" s="156">
        <v>441</v>
      </c>
      <c r="P225" s="156">
        <v>2.7562500000000001</v>
      </c>
      <c r="Q225" s="156">
        <v>4.5387872413940613</v>
      </c>
      <c r="R225" s="158">
        <v>0.62210796915167099</v>
      </c>
      <c r="S225" s="158">
        <v>39</v>
      </c>
      <c r="T225" s="158">
        <v>663</v>
      </c>
      <c r="U225" s="158">
        <v>4.1437499999999998</v>
      </c>
      <c r="V225" s="158">
        <v>7.9754709448692012</v>
      </c>
      <c r="W225" s="158">
        <v>0.43187660668380456</v>
      </c>
      <c r="X225" s="158">
        <v>1.0539845758354756</v>
      </c>
      <c r="Y225" s="159">
        <v>32</v>
      </c>
      <c r="Z225" s="159">
        <v>73</v>
      </c>
      <c r="AA225" s="159">
        <v>55</v>
      </c>
      <c r="AB225" s="159">
        <v>84</v>
      </c>
      <c r="AC225" s="159">
        <v>76</v>
      </c>
      <c r="AD225" s="157">
        <v>19.45</v>
      </c>
    </row>
    <row r="226" spans="1:30" s="154" customFormat="1" ht="11.35">
      <c r="A226" s="152">
        <v>213</v>
      </c>
      <c r="B226" s="152">
        <v>18</v>
      </c>
      <c r="C226" s="152">
        <v>162</v>
      </c>
      <c r="D226" s="153">
        <v>1.0125</v>
      </c>
      <c r="E226" s="153">
        <v>3.2252687470296233</v>
      </c>
      <c r="F226" s="155">
        <v>535.42800000000011</v>
      </c>
      <c r="G226" s="155">
        <v>3852.1070000000018</v>
      </c>
      <c r="H226" s="155">
        <v>24.075668750000013</v>
      </c>
      <c r="I226" s="155">
        <v>82.107010136812107</v>
      </c>
      <c r="J226" s="155">
        <v>1600</v>
      </c>
      <c r="K226" s="155">
        <v>206750</v>
      </c>
      <c r="L226" s="155">
        <v>1292.1875</v>
      </c>
      <c r="M226" s="155">
        <v>257.92756985112737</v>
      </c>
      <c r="N226" s="156">
        <v>27</v>
      </c>
      <c r="O226" s="156">
        <v>528</v>
      </c>
      <c r="P226" s="156">
        <v>3.3</v>
      </c>
      <c r="Q226" s="156">
        <v>5.3644532331418491</v>
      </c>
      <c r="R226" s="158">
        <v>0.5654320987654321</v>
      </c>
      <c r="S226" s="158">
        <v>33</v>
      </c>
      <c r="T226" s="158">
        <v>720</v>
      </c>
      <c r="U226" s="158">
        <v>4.5</v>
      </c>
      <c r="V226" s="158">
        <v>7.6429767983176973</v>
      </c>
      <c r="W226" s="158">
        <v>0.40740740740740738</v>
      </c>
      <c r="X226" s="158">
        <v>0.97283950617283943</v>
      </c>
      <c r="Y226" s="159">
        <v>23</v>
      </c>
      <c r="Z226" s="159">
        <v>80</v>
      </c>
      <c r="AA226" s="159">
        <v>57</v>
      </c>
      <c r="AB226" s="159">
        <v>93</v>
      </c>
      <c r="AC226" s="159">
        <v>67</v>
      </c>
      <c r="AD226" s="157">
        <v>20.25</v>
      </c>
    </row>
    <row r="227" spans="1:30" s="154" customFormat="1" ht="11.35">
      <c r="A227" s="152">
        <v>214</v>
      </c>
      <c r="B227" s="152">
        <v>12</v>
      </c>
      <c r="C227" s="152">
        <v>165</v>
      </c>
      <c r="D227" s="153">
        <v>1.03125</v>
      </c>
      <c r="E227" s="153">
        <v>2.3078261027977645</v>
      </c>
      <c r="F227" s="155">
        <v>1070.8560000000002</v>
      </c>
      <c r="G227" s="155">
        <v>7946.6439000000018</v>
      </c>
      <c r="H227" s="155">
        <v>49.666524375000009</v>
      </c>
      <c r="I227" s="155">
        <v>153.82572201348236</v>
      </c>
      <c r="J227" s="155">
        <v>1600</v>
      </c>
      <c r="K227" s="155">
        <v>206750</v>
      </c>
      <c r="L227" s="155">
        <v>1292.1875</v>
      </c>
      <c r="M227" s="155">
        <v>282.37241093832006</v>
      </c>
      <c r="N227" s="156">
        <v>15</v>
      </c>
      <c r="O227" s="156">
        <v>357</v>
      </c>
      <c r="P227" s="156">
        <v>2.2312500000000002</v>
      </c>
      <c r="Q227" s="156">
        <v>3.8692821478437884</v>
      </c>
      <c r="R227" s="158">
        <v>0.70833333333333337</v>
      </c>
      <c r="S227" s="158">
        <v>42</v>
      </c>
      <c r="T227" s="158">
        <v>771</v>
      </c>
      <c r="U227" s="158">
        <v>4.8187499999999996</v>
      </c>
      <c r="V227" s="158">
        <v>8.8131347623659213</v>
      </c>
      <c r="W227" s="158">
        <v>0.37009803921568624</v>
      </c>
      <c r="X227" s="158">
        <v>1.0784313725490196</v>
      </c>
      <c r="Y227" s="159">
        <v>31</v>
      </c>
      <c r="Z227" s="159">
        <v>65</v>
      </c>
      <c r="AA227" s="159">
        <v>64</v>
      </c>
      <c r="AB227" s="159">
        <v>85</v>
      </c>
      <c r="AC227" s="159">
        <v>75</v>
      </c>
      <c r="AD227" s="157">
        <v>20.399999999999999</v>
      </c>
    </row>
    <row r="228" spans="1:30" s="154" customFormat="1" ht="11.35">
      <c r="A228" s="152">
        <v>215</v>
      </c>
      <c r="B228" s="152">
        <v>12</v>
      </c>
      <c r="C228" s="152">
        <v>156</v>
      </c>
      <c r="D228" s="153">
        <v>0.97499999999999998</v>
      </c>
      <c r="E228" s="153">
        <v>2.4390687984912569</v>
      </c>
      <c r="F228" s="155">
        <v>1070.8560000000002</v>
      </c>
      <c r="G228" s="155">
        <v>6652.6929000000009</v>
      </c>
      <c r="H228" s="155">
        <v>41.579330625000004</v>
      </c>
      <c r="I228" s="155">
        <v>153.42610416431421</v>
      </c>
      <c r="J228" s="155">
        <v>1600</v>
      </c>
      <c r="K228" s="155">
        <v>197950</v>
      </c>
      <c r="L228" s="155">
        <v>1237.1875</v>
      </c>
      <c r="M228" s="155">
        <v>279.21987430615889</v>
      </c>
      <c r="N228" s="156">
        <v>24</v>
      </c>
      <c r="O228" s="156">
        <v>450</v>
      </c>
      <c r="P228" s="156">
        <v>2.8125</v>
      </c>
      <c r="Q228" s="156">
        <v>5.0096604788356212</v>
      </c>
      <c r="R228" s="158">
        <v>0.60526315789473684</v>
      </c>
      <c r="S228" s="158">
        <v>36</v>
      </c>
      <c r="T228" s="158">
        <v>597</v>
      </c>
      <c r="U228" s="158">
        <v>3.7312500000000002</v>
      </c>
      <c r="V228" s="158">
        <v>7.4384027119846357</v>
      </c>
      <c r="W228" s="158">
        <v>0.47631578947368425</v>
      </c>
      <c r="X228" s="158">
        <v>1.081578947368421</v>
      </c>
      <c r="Y228" s="159">
        <v>39</v>
      </c>
      <c r="Z228" s="159">
        <v>72</v>
      </c>
      <c r="AA228" s="159">
        <v>49</v>
      </c>
      <c r="AB228" s="159">
        <v>83</v>
      </c>
      <c r="AC228" s="159">
        <v>77</v>
      </c>
      <c r="AD228" s="157">
        <v>19</v>
      </c>
    </row>
    <row r="229" spans="1:30" s="154" customFormat="1" ht="11.35">
      <c r="A229" s="152">
        <v>216</v>
      </c>
      <c r="B229" s="152">
        <v>42</v>
      </c>
      <c r="C229" s="152">
        <v>318</v>
      </c>
      <c r="D229" s="153">
        <v>1.9875</v>
      </c>
      <c r="E229" s="153">
        <v>6.4094932540400498</v>
      </c>
      <c r="F229" s="155">
        <v>3747.9960000000005</v>
      </c>
      <c r="G229" s="155">
        <v>15018.755400000002</v>
      </c>
      <c r="H229" s="155">
        <v>93.867221250000014</v>
      </c>
      <c r="I229" s="155">
        <v>383.54602969818836</v>
      </c>
      <c r="J229" s="155">
        <v>1600</v>
      </c>
      <c r="K229" s="155">
        <v>203450</v>
      </c>
      <c r="L229" s="155">
        <v>1271.5625</v>
      </c>
      <c r="M229" s="155">
        <v>267.44904146374171</v>
      </c>
      <c r="N229" s="156">
        <v>24</v>
      </c>
      <c r="O229" s="156">
        <v>519</v>
      </c>
      <c r="P229" s="156">
        <v>3.2437499999999999</v>
      </c>
      <c r="Q229" s="156">
        <v>4.673956850625542</v>
      </c>
      <c r="R229" s="158">
        <v>0.56313131313131315</v>
      </c>
      <c r="S229" s="158">
        <v>39</v>
      </c>
      <c r="T229" s="158">
        <v>618</v>
      </c>
      <c r="U229" s="158">
        <v>3.8624999999999998</v>
      </c>
      <c r="V229" s="158">
        <v>6.9720804398957821</v>
      </c>
      <c r="W229" s="158">
        <v>0.47979797979797978</v>
      </c>
      <c r="X229" s="158">
        <v>1.0429292929292928</v>
      </c>
      <c r="Y229" s="159">
        <v>29</v>
      </c>
      <c r="Z229" s="159">
        <v>77</v>
      </c>
      <c r="AA229" s="159">
        <v>54</v>
      </c>
      <c r="AB229" s="159">
        <v>80</v>
      </c>
      <c r="AC229" s="159">
        <v>80</v>
      </c>
      <c r="AD229" s="157">
        <v>19.8</v>
      </c>
    </row>
    <row r="230" spans="1:30" s="154" customFormat="1" ht="11.35">
      <c r="A230" s="152">
        <v>217</v>
      </c>
      <c r="B230" s="152">
        <v>12</v>
      </c>
      <c r="C230" s="152">
        <v>135</v>
      </c>
      <c r="D230" s="153">
        <v>0.84375</v>
      </c>
      <c r="E230" s="153">
        <v>2.2361998172438682</v>
      </c>
      <c r="F230" s="155">
        <v>1070.8560000000002</v>
      </c>
      <c r="G230" s="155">
        <v>7670.0060999999996</v>
      </c>
      <c r="H230" s="155">
        <v>47.937538124999996</v>
      </c>
      <c r="I230" s="155">
        <v>176.43616027528671</v>
      </c>
      <c r="J230" s="155">
        <v>1600</v>
      </c>
      <c r="K230" s="155">
        <v>205550</v>
      </c>
      <c r="L230" s="155">
        <v>1284.6875</v>
      </c>
      <c r="M230" s="155">
        <v>279.37468782079839</v>
      </c>
      <c r="N230" s="156">
        <v>33</v>
      </c>
      <c r="O230" s="156">
        <v>594</v>
      </c>
      <c r="P230" s="156">
        <v>3.7124999999999999</v>
      </c>
      <c r="Q230" s="156">
        <v>6.388263117653918</v>
      </c>
      <c r="R230" s="158">
        <v>0.51111111111111107</v>
      </c>
      <c r="S230" s="158">
        <v>33</v>
      </c>
      <c r="T230" s="158">
        <v>720</v>
      </c>
      <c r="U230" s="158">
        <v>4.5</v>
      </c>
      <c r="V230" s="158">
        <v>7.650379198888932</v>
      </c>
      <c r="W230" s="158">
        <v>0.40740740740740738</v>
      </c>
      <c r="X230" s="158">
        <v>0.91851851851851851</v>
      </c>
      <c r="Y230" s="159">
        <v>31</v>
      </c>
      <c r="Z230" s="159">
        <v>68</v>
      </c>
      <c r="AA230" s="159">
        <v>61</v>
      </c>
      <c r="AB230" s="159">
        <v>86</v>
      </c>
      <c r="AC230" s="159">
        <v>74</v>
      </c>
      <c r="AD230" s="157">
        <v>20.25</v>
      </c>
    </row>
    <row r="231" spans="1:30" s="154" customFormat="1" ht="11.35">
      <c r="A231" s="152">
        <v>218</v>
      </c>
      <c r="B231" s="152">
        <v>21</v>
      </c>
      <c r="C231" s="152">
        <v>312</v>
      </c>
      <c r="D231" s="153">
        <v>1.95</v>
      </c>
      <c r="E231" s="153">
        <v>4.2718914550551945</v>
      </c>
      <c r="F231" s="155">
        <v>1606.2840000000003</v>
      </c>
      <c r="G231" s="155">
        <v>16428.715799999998</v>
      </c>
      <c r="H231" s="155">
        <v>102.67947374999999</v>
      </c>
      <c r="I231" s="155">
        <v>273.62841926501267</v>
      </c>
      <c r="J231" s="155">
        <v>1600</v>
      </c>
      <c r="K231" s="155">
        <v>204900</v>
      </c>
      <c r="L231" s="155">
        <v>1280.625</v>
      </c>
      <c r="M231" s="155">
        <v>262.36631816157421</v>
      </c>
      <c r="N231" s="156">
        <v>33</v>
      </c>
      <c r="O231" s="156">
        <v>480</v>
      </c>
      <c r="P231" s="156">
        <v>3</v>
      </c>
      <c r="Q231" s="156">
        <v>5.7396338059509597</v>
      </c>
      <c r="R231" s="158">
        <v>0.61070559610705599</v>
      </c>
      <c r="S231" s="158">
        <v>57</v>
      </c>
      <c r="T231" s="158">
        <v>744</v>
      </c>
      <c r="U231" s="158">
        <v>4.6500000000000004</v>
      </c>
      <c r="V231" s="158">
        <v>9.2254774381743605</v>
      </c>
      <c r="W231" s="158">
        <v>0.39659367396593675</v>
      </c>
      <c r="X231" s="158">
        <v>1.0072992700729928</v>
      </c>
      <c r="Y231" s="159">
        <v>26</v>
      </c>
      <c r="Z231" s="159">
        <v>79</v>
      </c>
      <c r="AA231" s="159">
        <v>55</v>
      </c>
      <c r="AB231" s="159">
        <v>81</v>
      </c>
      <c r="AC231" s="159">
        <v>79</v>
      </c>
      <c r="AD231" s="157">
        <v>20.55</v>
      </c>
    </row>
    <row r="232" spans="1:30" s="154" customFormat="1" ht="11.35">
      <c r="A232" s="152">
        <v>219</v>
      </c>
      <c r="B232" s="152">
        <v>18</v>
      </c>
      <c r="C232" s="152">
        <v>168</v>
      </c>
      <c r="D232" s="153">
        <v>1.05</v>
      </c>
      <c r="E232" s="153">
        <v>2.9370759428962034</v>
      </c>
      <c r="F232" s="155">
        <v>1606.2840000000003</v>
      </c>
      <c r="G232" s="155">
        <v>10878.112200000001</v>
      </c>
      <c r="H232" s="155">
        <v>67.988201250000003</v>
      </c>
      <c r="I232" s="155">
        <v>235.06214767132298</v>
      </c>
      <c r="J232" s="155">
        <v>1600</v>
      </c>
      <c r="K232" s="155">
        <v>205250</v>
      </c>
      <c r="L232" s="155">
        <v>1282.8125</v>
      </c>
      <c r="M232" s="155">
        <v>284.45284976976126</v>
      </c>
      <c r="N232" s="156">
        <v>24</v>
      </c>
      <c r="O232" s="156">
        <v>585</v>
      </c>
      <c r="P232" s="156">
        <v>3.65625</v>
      </c>
      <c r="Q232" s="156">
        <v>5.795299412715349</v>
      </c>
      <c r="R232" s="158">
        <v>0.52554744525547448</v>
      </c>
      <c r="S232" s="158">
        <v>45</v>
      </c>
      <c r="T232" s="158">
        <v>753</v>
      </c>
      <c r="U232" s="158">
        <v>4.7062499999999998</v>
      </c>
      <c r="V232" s="158">
        <v>8.03733182282458</v>
      </c>
      <c r="W232" s="158">
        <v>0.38929440389294401</v>
      </c>
      <c r="X232" s="158">
        <v>0.91484184914841848</v>
      </c>
      <c r="Y232" s="159">
        <v>33</v>
      </c>
      <c r="Z232" s="159">
        <v>65</v>
      </c>
      <c r="AA232" s="159">
        <v>62</v>
      </c>
      <c r="AB232" s="159">
        <v>72</v>
      </c>
      <c r="AC232" s="159">
        <v>88</v>
      </c>
      <c r="AD232" s="157">
        <v>20.55</v>
      </c>
    </row>
    <row r="233" spans="1:30" s="154" customFormat="1" ht="11.35">
      <c r="A233" s="152">
        <v>220</v>
      </c>
      <c r="B233" s="152">
        <v>15</v>
      </c>
      <c r="C233" s="152">
        <v>291</v>
      </c>
      <c r="D233" s="153">
        <v>1.8187500000000001</v>
      </c>
      <c r="E233" s="153">
        <v>3.9251997906127549</v>
      </c>
      <c r="F233" s="155">
        <v>1338.5700000000002</v>
      </c>
      <c r="G233" s="155">
        <v>14828.381000000001</v>
      </c>
      <c r="H233" s="155">
        <v>92.67738125000001</v>
      </c>
      <c r="I233" s="155">
        <v>268.80998822752338</v>
      </c>
      <c r="J233" s="155">
        <v>1600</v>
      </c>
      <c r="K233" s="155">
        <v>207200</v>
      </c>
      <c r="L233" s="155">
        <v>1295</v>
      </c>
      <c r="M233" s="155">
        <v>286.33445720633728</v>
      </c>
      <c r="N233" s="156">
        <v>18</v>
      </c>
      <c r="O233" s="156">
        <v>462</v>
      </c>
      <c r="P233" s="156">
        <v>2.8875000000000002</v>
      </c>
      <c r="Q233" s="156">
        <v>4.7450570110100729</v>
      </c>
      <c r="R233" s="158">
        <v>0.60714285714285721</v>
      </c>
      <c r="S233" s="158">
        <v>36</v>
      </c>
      <c r="T233" s="158">
        <v>669</v>
      </c>
      <c r="U233" s="158">
        <v>4.1812500000000004</v>
      </c>
      <c r="V233" s="158">
        <v>8.0828040739654945</v>
      </c>
      <c r="W233" s="158">
        <v>0.43112244897959184</v>
      </c>
      <c r="X233" s="158">
        <v>1.0382653061224492</v>
      </c>
      <c r="Y233" s="159">
        <v>32</v>
      </c>
      <c r="Z233" s="159">
        <v>62</v>
      </c>
      <c r="AA233" s="159">
        <v>66</v>
      </c>
      <c r="AB233" s="159">
        <v>75</v>
      </c>
      <c r="AC233" s="159">
        <v>85</v>
      </c>
      <c r="AD233" s="157">
        <v>19.600000000000001</v>
      </c>
    </row>
    <row r="234" spans="1:30" s="154" customFormat="1" ht="11.35">
      <c r="A234" s="152">
        <v>221</v>
      </c>
      <c r="B234" s="152">
        <v>27</v>
      </c>
      <c r="C234" s="152">
        <v>192</v>
      </c>
      <c r="D234" s="153">
        <v>1.2</v>
      </c>
      <c r="E234" s="153">
        <v>4.1645403379502879</v>
      </c>
      <c r="F234" s="155">
        <v>2141.7120000000004</v>
      </c>
      <c r="G234" s="155">
        <v>11220.191200000003</v>
      </c>
      <c r="H234" s="155">
        <v>70.126195000000024</v>
      </c>
      <c r="I234" s="155">
        <v>304.67149450657331</v>
      </c>
      <c r="J234" s="155">
        <v>1600</v>
      </c>
      <c r="K234" s="155">
        <v>202400</v>
      </c>
      <c r="L234" s="155">
        <v>1265</v>
      </c>
      <c r="M234" s="155">
        <v>273.39008461314006</v>
      </c>
      <c r="N234" s="156">
        <v>24</v>
      </c>
      <c r="O234" s="156">
        <v>531</v>
      </c>
      <c r="P234" s="156">
        <v>3.3187500000000001</v>
      </c>
      <c r="Q234" s="156">
        <v>5.2405912996351205</v>
      </c>
      <c r="R234" s="158">
        <v>0.58056872037914697</v>
      </c>
      <c r="S234" s="158">
        <v>51</v>
      </c>
      <c r="T234" s="158">
        <v>759</v>
      </c>
      <c r="U234" s="158">
        <v>4.7437500000000004</v>
      </c>
      <c r="V234" s="158">
        <v>8.5614661612476564</v>
      </c>
      <c r="W234" s="158">
        <v>0.40047393364928913</v>
      </c>
      <c r="X234" s="158">
        <v>0.98104265402843605</v>
      </c>
      <c r="Y234" s="159">
        <v>32</v>
      </c>
      <c r="Z234" s="159">
        <v>74</v>
      </c>
      <c r="AA234" s="159">
        <v>54</v>
      </c>
      <c r="AB234" s="159">
        <v>79</v>
      </c>
      <c r="AC234" s="159">
        <v>81</v>
      </c>
      <c r="AD234" s="157">
        <v>21.1</v>
      </c>
    </row>
    <row r="235" spans="1:30" s="154" customFormat="1" ht="11.35">
      <c r="A235" s="152">
        <v>222</v>
      </c>
      <c r="B235" s="152">
        <v>18</v>
      </c>
      <c r="C235" s="152">
        <v>123</v>
      </c>
      <c r="D235" s="153">
        <v>0.76875000000000004</v>
      </c>
      <c r="E235" s="153">
        <v>2.4086371704488672</v>
      </c>
      <c r="F235" s="155">
        <v>1606.2840000000003</v>
      </c>
      <c r="G235" s="155">
        <v>7112.2686000000031</v>
      </c>
      <c r="H235" s="155">
        <v>44.451678750000021</v>
      </c>
      <c r="I235" s="155">
        <v>177.64067292672496</v>
      </c>
      <c r="J235" s="155">
        <v>1600</v>
      </c>
      <c r="K235" s="155">
        <v>206550</v>
      </c>
      <c r="L235" s="155">
        <v>1290.9375</v>
      </c>
      <c r="M235" s="155">
        <v>269.92148142020017</v>
      </c>
      <c r="N235" s="156">
        <v>18</v>
      </c>
      <c r="O235" s="156">
        <v>516</v>
      </c>
      <c r="P235" s="156">
        <v>3.2250000000000001</v>
      </c>
      <c r="Q235" s="156">
        <v>4.9053301775663778</v>
      </c>
      <c r="R235" s="158">
        <v>0.57635467980295574</v>
      </c>
      <c r="S235" s="158">
        <v>42</v>
      </c>
      <c r="T235" s="158">
        <v>696</v>
      </c>
      <c r="U235" s="158">
        <v>4.3499999999999996</v>
      </c>
      <c r="V235" s="158">
        <v>7.5295643713724569</v>
      </c>
      <c r="W235" s="158">
        <v>0.4285714285714286</v>
      </c>
      <c r="X235" s="158">
        <v>1.0049261083743843</v>
      </c>
      <c r="Y235" s="159">
        <v>27</v>
      </c>
      <c r="Z235" s="159">
        <v>73</v>
      </c>
      <c r="AA235" s="159">
        <v>60</v>
      </c>
      <c r="AB235" s="159">
        <v>83</v>
      </c>
      <c r="AC235" s="159">
        <v>77</v>
      </c>
      <c r="AD235" s="157">
        <v>20.3</v>
      </c>
    </row>
    <row r="236" spans="1:30" s="154" customFormat="1" ht="11.35">
      <c r="A236" s="152">
        <v>223</v>
      </c>
      <c r="B236" s="152">
        <v>18</v>
      </c>
      <c r="C236" s="152">
        <v>213</v>
      </c>
      <c r="D236" s="153">
        <v>1.33125</v>
      </c>
      <c r="E236" s="153">
        <v>3.2923044919819504</v>
      </c>
      <c r="F236" s="155">
        <v>1338.5700000000002</v>
      </c>
      <c r="G236" s="155">
        <v>8926.7746000000006</v>
      </c>
      <c r="H236" s="155">
        <v>55.792341250000007</v>
      </c>
      <c r="I236" s="155">
        <v>181.18097030611852</v>
      </c>
      <c r="J236" s="155">
        <v>1600</v>
      </c>
      <c r="K236" s="155">
        <v>197200</v>
      </c>
      <c r="L236" s="155">
        <v>1232.5</v>
      </c>
      <c r="M236" s="155">
        <v>254.65477926748909</v>
      </c>
      <c r="N236" s="156">
        <v>18</v>
      </c>
      <c r="O236" s="156">
        <v>426</v>
      </c>
      <c r="P236" s="156">
        <v>2.6625000000000001</v>
      </c>
      <c r="Q236" s="156">
        <v>4.6009125427913853</v>
      </c>
      <c r="R236" s="158">
        <v>0.6213333333333334</v>
      </c>
      <c r="S236" s="158">
        <v>21</v>
      </c>
      <c r="T236" s="158">
        <v>558</v>
      </c>
      <c r="U236" s="158">
        <v>3.4874999999999998</v>
      </c>
      <c r="V236" s="158">
        <v>5.6989323727062464</v>
      </c>
      <c r="W236" s="158">
        <v>0.504</v>
      </c>
      <c r="X236" s="158">
        <v>1.1253333333333333</v>
      </c>
      <c r="Y236" s="159">
        <v>32</v>
      </c>
      <c r="Z236" s="159">
        <v>87</v>
      </c>
      <c r="AA236" s="159">
        <v>41</v>
      </c>
      <c r="AB236" s="159">
        <v>83</v>
      </c>
      <c r="AC236" s="159">
        <v>77</v>
      </c>
      <c r="AD236" s="157">
        <v>18.75</v>
      </c>
    </row>
    <row r="237" spans="1:30" s="154" customFormat="1" ht="11.35">
      <c r="A237" s="152">
        <v>224</v>
      </c>
      <c r="B237" s="152">
        <v>24</v>
      </c>
      <c r="C237" s="152">
        <v>126</v>
      </c>
      <c r="D237" s="153">
        <v>0.78749999999999998</v>
      </c>
      <c r="E237" s="153">
        <v>3.092672410959401</v>
      </c>
      <c r="F237" s="155">
        <v>2141.7120000000004</v>
      </c>
      <c r="G237" s="155">
        <v>5619.0194000000001</v>
      </c>
      <c r="H237" s="155">
        <v>35.118871249999998</v>
      </c>
      <c r="I237" s="155">
        <v>192.40437513412573</v>
      </c>
      <c r="J237" s="155">
        <v>1600</v>
      </c>
      <c r="K237" s="155">
        <v>201100</v>
      </c>
      <c r="L237" s="155">
        <v>1256.875</v>
      </c>
      <c r="M237" s="155">
        <v>287.00839840450135</v>
      </c>
      <c r="N237" s="156">
        <v>24</v>
      </c>
      <c r="O237" s="156">
        <v>624</v>
      </c>
      <c r="P237" s="156">
        <v>3.9</v>
      </c>
      <c r="Q237" s="156">
        <v>5.864507893266806</v>
      </c>
      <c r="R237" s="158">
        <v>0.49879518072289153</v>
      </c>
      <c r="S237" s="158">
        <v>39</v>
      </c>
      <c r="T237" s="158">
        <v>777</v>
      </c>
      <c r="U237" s="158">
        <v>4.8562500000000002</v>
      </c>
      <c r="V237" s="158">
        <v>8.2407538238261715</v>
      </c>
      <c r="W237" s="158">
        <v>0.37590361445783138</v>
      </c>
      <c r="X237" s="158">
        <v>0.87469879518072291</v>
      </c>
      <c r="Y237" s="159">
        <v>38</v>
      </c>
      <c r="Z237" s="159">
        <v>66</v>
      </c>
      <c r="AA237" s="159">
        <v>56</v>
      </c>
      <c r="AB237" s="159">
        <v>95</v>
      </c>
      <c r="AC237" s="159">
        <v>65</v>
      </c>
      <c r="AD237" s="157">
        <v>20.75</v>
      </c>
    </row>
    <row r="238" spans="1:30" s="154" customFormat="1" ht="11.35">
      <c r="A238" s="152">
        <v>225</v>
      </c>
      <c r="B238" s="152">
        <v>18</v>
      </c>
      <c r="C238" s="152">
        <v>129</v>
      </c>
      <c r="D238" s="153">
        <v>0.80625000000000002</v>
      </c>
      <c r="E238" s="153">
        <v>2.4889614792686166</v>
      </c>
      <c r="F238" s="155">
        <v>803.14200000000017</v>
      </c>
      <c r="G238" s="155">
        <v>4433.641300000002</v>
      </c>
      <c r="H238" s="155">
        <v>27.710258125000014</v>
      </c>
      <c r="I238" s="155">
        <v>102.1188451883562</v>
      </c>
      <c r="J238" s="155">
        <v>1600</v>
      </c>
      <c r="K238" s="155">
        <v>203000</v>
      </c>
      <c r="L238" s="155">
        <v>1268.75</v>
      </c>
      <c r="M238" s="155">
        <v>262.95072116464388</v>
      </c>
      <c r="N238" s="156">
        <v>21</v>
      </c>
      <c r="O238" s="156">
        <v>546</v>
      </c>
      <c r="P238" s="156">
        <v>3.4125000000000001</v>
      </c>
      <c r="Q238" s="156">
        <v>5.2609723615201824</v>
      </c>
      <c r="R238" s="158">
        <v>0.54385964912280704</v>
      </c>
      <c r="S238" s="158">
        <v>27</v>
      </c>
      <c r="T238" s="158">
        <v>678</v>
      </c>
      <c r="U238" s="158">
        <v>4.2374999999999998</v>
      </c>
      <c r="V238" s="158">
        <v>6.8326698558097014</v>
      </c>
      <c r="W238" s="158">
        <v>0.43358395989974929</v>
      </c>
      <c r="X238" s="158">
        <v>0.97744360902255634</v>
      </c>
      <c r="Y238" s="159">
        <v>28</v>
      </c>
      <c r="Z238" s="159">
        <v>80</v>
      </c>
      <c r="AA238" s="159">
        <v>52</v>
      </c>
      <c r="AB238" s="159">
        <v>83</v>
      </c>
      <c r="AC238" s="159">
        <v>77</v>
      </c>
      <c r="AD238" s="157">
        <v>19.95</v>
      </c>
    </row>
    <row r="239" spans="1:30" s="154" customFormat="1" ht="11.35">
      <c r="A239" s="152">
        <v>226</v>
      </c>
      <c r="B239" s="152">
        <v>9</v>
      </c>
      <c r="C239" s="152">
        <v>144</v>
      </c>
      <c r="D239" s="153">
        <v>0.9</v>
      </c>
      <c r="E239" s="153">
        <v>2.0131642229781566</v>
      </c>
      <c r="F239" s="155">
        <v>535.42800000000011</v>
      </c>
      <c r="G239" s="155">
        <v>5175.8040000000001</v>
      </c>
      <c r="H239" s="155">
        <v>32.348775000000003</v>
      </c>
      <c r="I239" s="155">
        <v>94.221608380790329</v>
      </c>
      <c r="J239" s="155">
        <v>1600</v>
      </c>
      <c r="K239" s="155">
        <v>205150</v>
      </c>
      <c r="L239" s="155">
        <v>1282.1875</v>
      </c>
      <c r="M239" s="155">
        <v>278.32308241959947</v>
      </c>
      <c r="N239" s="156">
        <v>21</v>
      </c>
      <c r="O239" s="156">
        <v>462</v>
      </c>
      <c r="P239" s="156">
        <v>2.8875000000000002</v>
      </c>
      <c r="Q239" s="156">
        <v>4.5252436606970949</v>
      </c>
      <c r="R239" s="158">
        <v>0.6091370558375635</v>
      </c>
      <c r="S239" s="158">
        <v>45</v>
      </c>
      <c r="T239" s="158">
        <v>708</v>
      </c>
      <c r="U239" s="158">
        <v>4.4249999999999998</v>
      </c>
      <c r="V239" s="158">
        <v>8.2481558830867225</v>
      </c>
      <c r="W239" s="158">
        <v>0.40101522842639586</v>
      </c>
      <c r="X239" s="158">
        <v>1.0101522842639594</v>
      </c>
      <c r="Y239" s="159">
        <v>31</v>
      </c>
      <c r="Z239" s="159">
        <v>69</v>
      </c>
      <c r="AA239" s="159">
        <v>60</v>
      </c>
      <c r="AB239" s="159">
        <v>82</v>
      </c>
      <c r="AC239" s="159">
        <v>78</v>
      </c>
      <c r="AD239" s="157">
        <v>19.7</v>
      </c>
    </row>
    <row r="240" spans="1:30" s="154" customFormat="1" ht="11.35">
      <c r="A240" s="152">
        <v>227</v>
      </c>
      <c r="B240" s="152">
        <v>9</v>
      </c>
      <c r="C240" s="152">
        <v>99</v>
      </c>
      <c r="D240" s="153">
        <v>0.61875000000000002</v>
      </c>
      <c r="E240" s="153">
        <v>1.7514481878482677</v>
      </c>
      <c r="F240" s="155">
        <v>803.14200000000017</v>
      </c>
      <c r="G240" s="155">
        <v>4018.6846000000019</v>
      </c>
      <c r="H240" s="155">
        <v>25.116778750000012</v>
      </c>
      <c r="I240" s="155">
        <v>102.8883218446644</v>
      </c>
      <c r="J240" s="155">
        <v>1600</v>
      </c>
      <c r="K240" s="155">
        <v>199450</v>
      </c>
      <c r="L240" s="155">
        <v>1246.5625</v>
      </c>
      <c r="M240" s="155">
        <v>253.84600609684753</v>
      </c>
      <c r="N240" s="156">
        <v>18</v>
      </c>
      <c r="O240" s="156">
        <v>465</v>
      </c>
      <c r="P240" s="156">
        <v>2.90625</v>
      </c>
      <c r="Q240" s="156">
        <v>4.6307651472576969</v>
      </c>
      <c r="R240" s="158">
        <v>0.61822660098522164</v>
      </c>
      <c r="S240" s="158">
        <v>36</v>
      </c>
      <c r="T240" s="158">
        <v>681</v>
      </c>
      <c r="U240" s="158">
        <v>4.2562499999999996</v>
      </c>
      <c r="V240" s="158">
        <v>7.1412055031161126</v>
      </c>
      <c r="W240" s="158">
        <v>0.44088669950738918</v>
      </c>
      <c r="X240" s="158">
        <v>1.0591133004926108</v>
      </c>
      <c r="Y240" s="159">
        <v>29</v>
      </c>
      <c r="Z240" s="159">
        <v>87</v>
      </c>
      <c r="AA240" s="159">
        <v>44</v>
      </c>
      <c r="AB240" s="159">
        <v>86</v>
      </c>
      <c r="AC240" s="159">
        <v>74</v>
      </c>
      <c r="AD240" s="157">
        <v>20.3</v>
      </c>
    </row>
    <row r="241" spans="1:30" s="154" customFormat="1" ht="11.35">
      <c r="A241" s="152">
        <v>228</v>
      </c>
      <c r="B241" s="152">
        <v>18</v>
      </c>
      <c r="C241" s="152">
        <v>294</v>
      </c>
      <c r="D241" s="153">
        <v>1.8374999999999999</v>
      </c>
      <c r="E241" s="153">
        <v>3.9951031346642072</v>
      </c>
      <c r="F241" s="155">
        <v>1070.8560000000002</v>
      </c>
      <c r="G241" s="155">
        <v>13238.4573</v>
      </c>
      <c r="H241" s="155">
        <v>82.740358125</v>
      </c>
      <c r="I241" s="155">
        <v>216.56620203719618</v>
      </c>
      <c r="J241" s="155">
        <v>1600</v>
      </c>
      <c r="K241" s="155">
        <v>208700</v>
      </c>
      <c r="L241" s="155">
        <v>1304.375</v>
      </c>
      <c r="M241" s="155">
        <v>283.86303611150265</v>
      </c>
      <c r="N241" s="156">
        <v>21</v>
      </c>
      <c r="O241" s="156">
        <v>534</v>
      </c>
      <c r="P241" s="156">
        <v>3.3374999999999999</v>
      </c>
      <c r="Q241" s="156">
        <v>5.3622105410728187</v>
      </c>
      <c r="R241" s="158">
        <v>0.56690997566909973</v>
      </c>
      <c r="S241" s="158">
        <v>84</v>
      </c>
      <c r="T241" s="158">
        <v>792</v>
      </c>
      <c r="U241" s="158">
        <v>4.95</v>
      </c>
      <c r="V241" s="158">
        <v>11.910990643653765</v>
      </c>
      <c r="W241" s="158">
        <v>0.3576642335766424</v>
      </c>
      <c r="X241" s="158">
        <v>0.92457420924574207</v>
      </c>
      <c r="Y241" s="159">
        <v>30</v>
      </c>
      <c r="Z241" s="159">
        <v>62</v>
      </c>
      <c r="AA241" s="159">
        <v>68</v>
      </c>
      <c r="AB241" s="159">
        <v>83</v>
      </c>
      <c r="AC241" s="159">
        <v>77</v>
      </c>
      <c r="AD241" s="157">
        <v>20.55</v>
      </c>
    </row>
    <row r="242" spans="1:30" s="154" customFormat="1" ht="11.35">
      <c r="A242" s="152">
        <v>229</v>
      </c>
      <c r="B242" s="152">
        <v>12</v>
      </c>
      <c r="C242" s="152">
        <v>183</v>
      </c>
      <c r="D242" s="153">
        <v>1.14375</v>
      </c>
      <c r="E242" s="153">
        <v>2.6251010762211342</v>
      </c>
      <c r="F242" s="155">
        <v>1070.8560000000002</v>
      </c>
      <c r="G242" s="155">
        <v>5550.6035999999995</v>
      </c>
      <c r="H242" s="155">
        <v>34.691272499999997</v>
      </c>
      <c r="I242" s="155">
        <v>121.30027458830679</v>
      </c>
      <c r="J242" s="155">
        <v>1600</v>
      </c>
      <c r="K242" s="155">
        <v>206200</v>
      </c>
      <c r="L242" s="155">
        <v>1288.75</v>
      </c>
      <c r="M242" s="155">
        <v>272.07275663994801</v>
      </c>
      <c r="N242" s="156">
        <v>27</v>
      </c>
      <c r="O242" s="156">
        <v>522</v>
      </c>
      <c r="P242" s="156">
        <v>3.2625000000000002</v>
      </c>
      <c r="Q242" s="156">
        <v>5.5428434226078558</v>
      </c>
      <c r="R242" s="158">
        <v>0.55498721227621484</v>
      </c>
      <c r="S242" s="158">
        <v>39</v>
      </c>
      <c r="T242" s="158">
        <v>693</v>
      </c>
      <c r="U242" s="158">
        <v>4.3312499999999998</v>
      </c>
      <c r="V242" s="158">
        <v>8.2741712803977236</v>
      </c>
      <c r="W242" s="158">
        <v>0.40920716112531969</v>
      </c>
      <c r="X242" s="158">
        <v>0.96419437340153458</v>
      </c>
      <c r="Y242" s="159">
        <v>28</v>
      </c>
      <c r="Z242" s="159">
        <v>72</v>
      </c>
      <c r="AA242" s="159">
        <v>60</v>
      </c>
      <c r="AB242" s="159">
        <v>81</v>
      </c>
      <c r="AC242" s="159">
        <v>79</v>
      </c>
      <c r="AD242" s="157">
        <v>19.55</v>
      </c>
    </row>
    <row r="243" spans="1:30" s="154" customFormat="1" ht="11.35">
      <c r="A243" s="152">
        <v>230</v>
      </c>
      <c r="B243" s="152">
        <v>12</v>
      </c>
      <c r="C243" s="152">
        <v>147</v>
      </c>
      <c r="D243" s="153">
        <v>0.91874999999999996</v>
      </c>
      <c r="E243" s="153">
        <v>2.4952076708672402</v>
      </c>
      <c r="F243" s="155">
        <v>535.42800000000011</v>
      </c>
      <c r="G243" s="155">
        <v>3609.6771000000003</v>
      </c>
      <c r="H243" s="155">
        <v>22.560481875000001</v>
      </c>
      <c r="I243" s="155">
        <v>76.767463951417511</v>
      </c>
      <c r="J243" s="155">
        <v>1600</v>
      </c>
      <c r="K243" s="155">
        <v>202700</v>
      </c>
      <c r="L243" s="155">
        <v>1266.875</v>
      </c>
      <c r="M243" s="155">
        <v>268.22779087697484</v>
      </c>
      <c r="N243" s="156">
        <v>15</v>
      </c>
      <c r="O243" s="156">
        <v>501</v>
      </c>
      <c r="P243" s="156">
        <v>3.1312500000000001</v>
      </c>
      <c r="Q243" s="156">
        <v>4.3525773106612382</v>
      </c>
      <c r="R243" s="158">
        <v>0.57934508816120911</v>
      </c>
      <c r="S243" s="158">
        <v>57</v>
      </c>
      <c r="T243" s="158">
        <v>702</v>
      </c>
      <c r="U243" s="158">
        <v>4.3875000000000002</v>
      </c>
      <c r="V243" s="158">
        <v>8.5576017183444169</v>
      </c>
      <c r="W243" s="158">
        <v>0.4105793450881613</v>
      </c>
      <c r="X243" s="158">
        <v>0.98992443324937041</v>
      </c>
      <c r="Y243" s="159">
        <v>30</v>
      </c>
      <c r="Z243" s="159">
        <v>77</v>
      </c>
      <c r="AA243" s="159">
        <v>53</v>
      </c>
      <c r="AB243" s="159">
        <v>73</v>
      </c>
      <c r="AC243" s="159">
        <v>87</v>
      </c>
      <c r="AD243" s="157">
        <v>19.850000000000001</v>
      </c>
    </row>
    <row r="244" spans="1:30" s="154" customFormat="1" ht="11.35">
      <c r="A244" s="152">
        <v>231</v>
      </c>
      <c r="B244" s="152">
        <v>27</v>
      </c>
      <c r="C244" s="152">
        <v>228</v>
      </c>
      <c r="D244" s="153">
        <v>1.425</v>
      </c>
      <c r="E244" s="153">
        <v>3.7155969072759345</v>
      </c>
      <c r="F244" s="155">
        <v>803.14200000000017</v>
      </c>
      <c r="G244" s="155">
        <v>5837.6525000000011</v>
      </c>
      <c r="H244" s="155">
        <v>36.485328125000009</v>
      </c>
      <c r="I244" s="155">
        <v>122.02815654204343</v>
      </c>
      <c r="J244" s="155">
        <v>1600</v>
      </c>
      <c r="K244" s="155">
        <v>204050</v>
      </c>
      <c r="L244" s="155">
        <v>1275.3125</v>
      </c>
      <c r="M244" s="155">
        <v>281.22580259290783</v>
      </c>
      <c r="N244" s="156">
        <v>18</v>
      </c>
      <c r="O244" s="156">
        <v>432</v>
      </c>
      <c r="P244" s="156">
        <v>2.7</v>
      </c>
      <c r="Q244" s="156">
        <v>4.5166359162544856</v>
      </c>
      <c r="R244" s="158">
        <v>0.62886597938144329</v>
      </c>
      <c r="S244" s="158">
        <v>36</v>
      </c>
      <c r="T244" s="158">
        <v>675</v>
      </c>
      <c r="U244" s="158">
        <v>4.21875</v>
      </c>
      <c r="V244" s="158">
        <v>7.7188586139329427</v>
      </c>
      <c r="W244" s="158">
        <v>0.42010309278350511</v>
      </c>
      <c r="X244" s="158">
        <v>1.0489690721649483</v>
      </c>
      <c r="Y244" s="159">
        <v>33</v>
      </c>
      <c r="Z244" s="159">
        <v>68</v>
      </c>
      <c r="AA244" s="159">
        <v>59</v>
      </c>
      <c r="AB244" s="159">
        <v>87</v>
      </c>
      <c r="AC244" s="159">
        <v>73</v>
      </c>
      <c r="AD244" s="157">
        <v>19.399999999999999</v>
      </c>
    </row>
    <row r="245" spans="1:30" s="154" customFormat="1" ht="11.35">
      <c r="A245" s="152">
        <v>232</v>
      </c>
      <c r="B245" s="152">
        <v>21</v>
      </c>
      <c r="C245" s="152">
        <v>246</v>
      </c>
      <c r="D245" s="153">
        <v>1.5375000000000001</v>
      </c>
      <c r="E245" s="153">
        <v>3.8213032450416753</v>
      </c>
      <c r="F245" s="155">
        <v>1338.5700000000002</v>
      </c>
      <c r="G245" s="155">
        <v>11373.383100000005</v>
      </c>
      <c r="H245" s="155">
        <v>71.083644375000034</v>
      </c>
      <c r="I245" s="155">
        <v>222.99264883966225</v>
      </c>
      <c r="J245" s="155">
        <v>1600</v>
      </c>
      <c r="K245" s="155">
        <v>208300</v>
      </c>
      <c r="L245" s="155">
        <v>1301.875</v>
      </c>
      <c r="M245" s="155">
        <v>258.6179705994561</v>
      </c>
      <c r="N245" s="156">
        <v>21</v>
      </c>
      <c r="O245" s="156">
        <v>393</v>
      </c>
      <c r="P245" s="156">
        <v>2.4562499999999998</v>
      </c>
      <c r="Q245" s="156">
        <v>4.3981798336421631</v>
      </c>
      <c r="R245" s="158">
        <v>0.66237113402061853</v>
      </c>
      <c r="S245" s="158">
        <v>33</v>
      </c>
      <c r="T245" s="158">
        <v>660</v>
      </c>
      <c r="U245" s="158">
        <v>4.125</v>
      </c>
      <c r="V245" s="158">
        <v>6.9587734768338878</v>
      </c>
      <c r="W245" s="158">
        <v>0.43298969072164945</v>
      </c>
      <c r="X245" s="158">
        <v>1.0953608247422679</v>
      </c>
      <c r="Y245" s="159">
        <v>22</v>
      </c>
      <c r="Z245" s="159">
        <v>78</v>
      </c>
      <c r="AA245" s="159">
        <v>60</v>
      </c>
      <c r="AB245" s="159">
        <v>79</v>
      </c>
      <c r="AC245" s="159">
        <v>81</v>
      </c>
      <c r="AD245" s="157">
        <v>19.399999999999999</v>
      </c>
    </row>
    <row r="246" spans="1:30" s="154" customFormat="1" ht="11.35">
      <c r="A246" s="152">
        <v>233</v>
      </c>
      <c r="B246" s="152">
        <v>24</v>
      </c>
      <c r="C246" s="152">
        <v>309</v>
      </c>
      <c r="D246" s="153">
        <v>1.9312499999999999</v>
      </c>
      <c r="E246" s="153">
        <v>4.0283927456502484</v>
      </c>
      <c r="F246" s="155">
        <v>1070.8560000000002</v>
      </c>
      <c r="G246" s="155">
        <v>11464.108400000001</v>
      </c>
      <c r="H246" s="155">
        <v>71.6506775</v>
      </c>
      <c r="I246" s="155">
        <v>201.93567215380355</v>
      </c>
      <c r="J246" s="155">
        <v>1600</v>
      </c>
      <c r="K246" s="155">
        <v>202500</v>
      </c>
      <c r="L246" s="155">
        <v>1265.625</v>
      </c>
      <c r="M246" s="155">
        <v>279.66666479261772</v>
      </c>
      <c r="N246" s="156">
        <v>18</v>
      </c>
      <c r="O246" s="156">
        <v>309</v>
      </c>
      <c r="P246" s="156">
        <v>1.9312499999999999</v>
      </c>
      <c r="Q246" s="156">
        <v>3.870744772565045</v>
      </c>
      <c r="R246" s="158">
        <v>0.71546961325966851</v>
      </c>
      <c r="S246" s="158">
        <v>33</v>
      </c>
      <c r="T246" s="158">
        <v>555</v>
      </c>
      <c r="U246" s="158">
        <v>3.46875</v>
      </c>
      <c r="V246" s="158">
        <v>6.5980003402975083</v>
      </c>
      <c r="W246" s="158">
        <v>0.48895027624309395</v>
      </c>
      <c r="X246" s="158">
        <v>1.2044198895027625</v>
      </c>
      <c r="Y246" s="159">
        <v>34</v>
      </c>
      <c r="Z246" s="159">
        <v>70</v>
      </c>
      <c r="AA246" s="159">
        <v>56</v>
      </c>
      <c r="AB246" s="159">
        <v>84</v>
      </c>
      <c r="AC246" s="159">
        <v>76</v>
      </c>
      <c r="AD246" s="157">
        <v>18.100000000000001</v>
      </c>
    </row>
    <row r="247" spans="1:30" s="154" customFormat="1" ht="11.35">
      <c r="A247" s="152">
        <v>234</v>
      </c>
      <c r="B247" s="152">
        <v>24</v>
      </c>
      <c r="C247" s="152">
        <v>336</v>
      </c>
      <c r="D247" s="153">
        <v>2.1</v>
      </c>
      <c r="E247" s="153">
        <v>4.8850947732256156</v>
      </c>
      <c r="F247" s="155">
        <v>2141.7120000000004</v>
      </c>
      <c r="G247" s="155">
        <v>13535.917300000001</v>
      </c>
      <c r="H247" s="155">
        <v>84.599483125000006</v>
      </c>
      <c r="I247" s="155">
        <v>274.56612731076945</v>
      </c>
      <c r="J247" s="155">
        <v>1600</v>
      </c>
      <c r="K247" s="155">
        <v>201450</v>
      </c>
      <c r="L247" s="155">
        <v>1259.0625</v>
      </c>
      <c r="M247" s="155">
        <v>285.21600966602722</v>
      </c>
      <c r="N247" s="156">
        <v>21</v>
      </c>
      <c r="O247" s="156">
        <v>396</v>
      </c>
      <c r="P247" s="156">
        <v>2.4750000000000001</v>
      </c>
      <c r="Q247" s="156">
        <v>4.3681955170838798</v>
      </c>
      <c r="R247" s="158">
        <v>0.67326732673267331</v>
      </c>
      <c r="S247" s="158">
        <v>30</v>
      </c>
      <c r="T247" s="158">
        <v>705</v>
      </c>
      <c r="U247" s="158">
        <v>4.40625</v>
      </c>
      <c r="V247" s="158">
        <v>7.560487218501998</v>
      </c>
      <c r="W247" s="158">
        <v>0.4183168316831683</v>
      </c>
      <c r="X247" s="158">
        <v>1.0915841584158417</v>
      </c>
      <c r="Y247" s="159">
        <v>37</v>
      </c>
      <c r="Z247" s="159">
        <v>67</v>
      </c>
      <c r="AA247" s="159">
        <v>56</v>
      </c>
      <c r="AB247" s="159">
        <v>78</v>
      </c>
      <c r="AC247" s="159">
        <v>82</v>
      </c>
      <c r="AD247" s="157">
        <v>20.2</v>
      </c>
    </row>
    <row r="248" spans="1:30" s="154" customFormat="1" ht="11.35">
      <c r="A248" s="152">
        <v>235</v>
      </c>
      <c r="B248" s="152">
        <v>9</v>
      </c>
      <c r="C248" s="152">
        <v>105</v>
      </c>
      <c r="D248" s="153">
        <v>0.65625</v>
      </c>
      <c r="E248" s="153">
        <v>1.8016305507815507</v>
      </c>
      <c r="F248" s="155">
        <v>803.14200000000017</v>
      </c>
      <c r="G248" s="155">
        <v>3416.3281000000015</v>
      </c>
      <c r="H248" s="155">
        <v>21.352050625000011</v>
      </c>
      <c r="I248" s="155">
        <v>86.923458150802659</v>
      </c>
      <c r="J248" s="155">
        <v>1600</v>
      </c>
      <c r="K248" s="155">
        <v>199200</v>
      </c>
      <c r="L248" s="155">
        <v>1245</v>
      </c>
      <c r="M248" s="155">
        <v>262.49887690685171</v>
      </c>
      <c r="N248" s="156">
        <v>21</v>
      </c>
      <c r="O248" s="156">
        <v>564</v>
      </c>
      <c r="P248" s="156">
        <v>3.5249999999999999</v>
      </c>
      <c r="Q248" s="156">
        <v>5.0306607090730457</v>
      </c>
      <c r="R248" s="158">
        <v>0.53465346534653457</v>
      </c>
      <c r="S248" s="158">
        <v>27</v>
      </c>
      <c r="T248" s="158">
        <v>663</v>
      </c>
      <c r="U248" s="158">
        <v>4.1437499999999998</v>
      </c>
      <c r="V248" s="158">
        <v>6.4621265995552308</v>
      </c>
      <c r="W248" s="158">
        <v>0.45297029702970293</v>
      </c>
      <c r="X248" s="158">
        <v>0.9876237623762375</v>
      </c>
      <c r="Y248" s="159">
        <v>32</v>
      </c>
      <c r="Z248" s="159">
        <v>82</v>
      </c>
      <c r="AA248" s="159">
        <v>46</v>
      </c>
      <c r="AB248" s="159">
        <v>90</v>
      </c>
      <c r="AC248" s="159">
        <v>70</v>
      </c>
      <c r="AD248" s="157">
        <v>20.2</v>
      </c>
    </row>
    <row r="249" spans="1:30" s="154" customFormat="1" ht="11.35">
      <c r="A249" s="152">
        <v>236</v>
      </c>
      <c r="B249" s="152">
        <v>27</v>
      </c>
      <c r="C249" s="152">
        <v>249</v>
      </c>
      <c r="D249" s="153">
        <v>1.5562499999999999</v>
      </c>
      <c r="E249" s="153">
        <v>4.5012183885179438</v>
      </c>
      <c r="F249" s="155">
        <v>2409.4260000000004</v>
      </c>
      <c r="G249" s="155">
        <v>16300.808000000005</v>
      </c>
      <c r="H249" s="155">
        <v>101.88005000000003</v>
      </c>
      <c r="I249" s="155">
        <v>360.89664912903049</v>
      </c>
      <c r="J249" s="155">
        <v>1600</v>
      </c>
      <c r="K249" s="155">
        <v>199700</v>
      </c>
      <c r="L249" s="155">
        <v>1248.125</v>
      </c>
      <c r="M249" s="155">
        <v>270.50427518448163</v>
      </c>
      <c r="N249" s="156">
        <v>21</v>
      </c>
      <c r="O249" s="156">
        <v>450</v>
      </c>
      <c r="P249" s="156">
        <v>2.8125</v>
      </c>
      <c r="Q249" s="156">
        <v>4.8137480003964432</v>
      </c>
      <c r="R249" s="158">
        <v>0.625</v>
      </c>
      <c r="S249" s="158">
        <v>36</v>
      </c>
      <c r="T249" s="158">
        <v>732</v>
      </c>
      <c r="U249" s="158">
        <v>4.5750000000000002</v>
      </c>
      <c r="V249" s="158">
        <v>7.7016293301886876</v>
      </c>
      <c r="W249" s="158">
        <v>0.39</v>
      </c>
      <c r="X249" s="158">
        <v>1.0150000000000001</v>
      </c>
      <c r="Y249" s="159">
        <v>34</v>
      </c>
      <c r="Z249" s="159">
        <v>77</v>
      </c>
      <c r="AA249" s="159">
        <v>49</v>
      </c>
      <c r="AB249" s="159">
        <v>74</v>
      </c>
      <c r="AC249" s="159">
        <v>86</v>
      </c>
      <c r="AD249" s="157">
        <v>20</v>
      </c>
    </row>
    <row r="250" spans="1:30" s="154" customFormat="1" ht="11.35">
      <c r="A250" s="152">
        <v>237</v>
      </c>
      <c r="B250" s="152">
        <v>15</v>
      </c>
      <c r="C250" s="152">
        <v>264</v>
      </c>
      <c r="D250" s="153">
        <v>1.65</v>
      </c>
      <c r="E250" s="153">
        <v>3.5416657417682846</v>
      </c>
      <c r="F250" s="155">
        <v>1338.5700000000002</v>
      </c>
      <c r="G250" s="155">
        <v>13271.177899999999</v>
      </c>
      <c r="H250" s="155">
        <v>82.944861874999987</v>
      </c>
      <c r="I250" s="155">
        <v>220.23263446691368</v>
      </c>
      <c r="J250" s="155">
        <v>1600</v>
      </c>
      <c r="K250" s="155">
        <v>207450</v>
      </c>
      <c r="L250" s="155">
        <v>1296.5625</v>
      </c>
      <c r="M250" s="155">
        <v>278.14083323598413</v>
      </c>
      <c r="N250" s="156">
        <v>18</v>
      </c>
      <c r="O250" s="156">
        <v>444</v>
      </c>
      <c r="P250" s="156">
        <v>2.7749999999999999</v>
      </c>
      <c r="Q250" s="156">
        <v>4.6445342191879204</v>
      </c>
      <c r="R250" s="158">
        <v>0.64251207729468596</v>
      </c>
      <c r="S250" s="158">
        <v>39</v>
      </c>
      <c r="T250" s="158">
        <v>741</v>
      </c>
      <c r="U250" s="158">
        <v>4.6312499999999996</v>
      </c>
      <c r="V250" s="158">
        <v>8.0600122313685922</v>
      </c>
      <c r="W250" s="158">
        <v>0.40338164251207731</v>
      </c>
      <c r="X250" s="158">
        <v>1.0458937198067633</v>
      </c>
      <c r="Y250" s="159">
        <v>29</v>
      </c>
      <c r="Z250" s="159">
        <v>67</v>
      </c>
      <c r="AA250" s="159">
        <v>64</v>
      </c>
      <c r="AB250" s="159">
        <v>78</v>
      </c>
      <c r="AC250" s="159">
        <v>82</v>
      </c>
      <c r="AD250" s="157">
        <v>20.7</v>
      </c>
    </row>
    <row r="251" spans="1:30" s="154" customFormat="1" ht="11.35">
      <c r="A251" s="152">
        <v>238</v>
      </c>
      <c r="B251" s="152">
        <v>12</v>
      </c>
      <c r="C251" s="152">
        <v>132</v>
      </c>
      <c r="D251" s="153">
        <v>0.82499999999999996</v>
      </c>
      <c r="E251" s="153">
        <v>2.2050542285720311</v>
      </c>
      <c r="F251" s="155">
        <v>1070.8560000000002</v>
      </c>
      <c r="G251" s="155">
        <v>6292.7663000000011</v>
      </c>
      <c r="H251" s="155">
        <v>39.329789375000004</v>
      </c>
      <c r="I251" s="155">
        <v>143.67973806101091</v>
      </c>
      <c r="J251" s="155">
        <v>1600</v>
      </c>
      <c r="K251" s="155">
        <v>204350</v>
      </c>
      <c r="L251" s="155">
        <v>1277.1875</v>
      </c>
      <c r="M251" s="155">
        <v>276.13954150691239</v>
      </c>
      <c r="N251" s="156">
        <v>27</v>
      </c>
      <c r="O251" s="156">
        <v>594</v>
      </c>
      <c r="P251" s="156">
        <v>3.7124999999999999</v>
      </c>
      <c r="Q251" s="156">
        <v>5.79349830771611</v>
      </c>
      <c r="R251" s="158">
        <v>0.52857142857142858</v>
      </c>
      <c r="S251" s="158">
        <v>33</v>
      </c>
      <c r="T251" s="158">
        <v>741</v>
      </c>
      <c r="U251" s="158">
        <v>4.6312499999999996</v>
      </c>
      <c r="V251" s="158">
        <v>8.1438496876998574</v>
      </c>
      <c r="W251" s="158">
        <v>0.41190476190476194</v>
      </c>
      <c r="X251" s="158">
        <v>0.94047619047619047</v>
      </c>
      <c r="Y251" s="159">
        <v>31</v>
      </c>
      <c r="Z251" s="159">
        <v>71</v>
      </c>
      <c r="AA251" s="159">
        <v>58</v>
      </c>
      <c r="AB251" s="159">
        <v>80</v>
      </c>
      <c r="AC251" s="159">
        <v>80</v>
      </c>
      <c r="AD251" s="157">
        <v>21</v>
      </c>
    </row>
    <row r="252" spans="1:30" s="154" customFormat="1" ht="11.35">
      <c r="A252" s="152">
        <v>239</v>
      </c>
      <c r="B252" s="152">
        <v>15</v>
      </c>
      <c r="C252" s="152">
        <v>240</v>
      </c>
      <c r="D252" s="153">
        <v>1.5</v>
      </c>
      <c r="E252" s="153">
        <v>3.5924449024805503</v>
      </c>
      <c r="F252" s="155">
        <v>1338.5700000000002</v>
      </c>
      <c r="G252" s="155">
        <v>16027.144799999998</v>
      </c>
      <c r="H252" s="155">
        <v>100.16965499999999</v>
      </c>
      <c r="I252" s="155">
        <v>298.09923566520024</v>
      </c>
      <c r="J252" s="155">
        <v>1600</v>
      </c>
      <c r="K252" s="155">
        <v>201700</v>
      </c>
      <c r="L252" s="155">
        <v>1260.625</v>
      </c>
      <c r="M252" s="155">
        <v>277.19322665905884</v>
      </c>
      <c r="N252" s="156">
        <v>24</v>
      </c>
      <c r="O252" s="156">
        <v>366</v>
      </c>
      <c r="P252" s="156">
        <v>2.2875000000000001</v>
      </c>
      <c r="Q252" s="156">
        <v>4.393230212282667</v>
      </c>
      <c r="R252" s="158">
        <v>0.67466666666666664</v>
      </c>
      <c r="S252" s="158">
        <v>42</v>
      </c>
      <c r="T252" s="158">
        <v>585</v>
      </c>
      <c r="U252" s="158">
        <v>3.65625</v>
      </c>
      <c r="V252" s="158">
        <v>6.398748772147302</v>
      </c>
      <c r="W252" s="158">
        <v>0.48</v>
      </c>
      <c r="X252" s="158">
        <v>1.1546666666666665</v>
      </c>
      <c r="Y252" s="159">
        <v>34</v>
      </c>
      <c r="Z252" s="159">
        <v>72</v>
      </c>
      <c r="AA252" s="159">
        <v>54</v>
      </c>
      <c r="AB252" s="159">
        <v>68</v>
      </c>
      <c r="AC252" s="159">
        <v>92</v>
      </c>
      <c r="AD252" s="157">
        <v>18.75</v>
      </c>
    </row>
    <row r="253" spans="1:30" s="154" customFormat="1" ht="11.35">
      <c r="A253" s="152">
        <v>240</v>
      </c>
      <c r="B253" s="152">
        <v>12</v>
      </c>
      <c r="C253" s="152">
        <v>114</v>
      </c>
      <c r="D253" s="153">
        <v>0.71250000000000002</v>
      </c>
      <c r="E253" s="153">
        <v>2.2692572136905929</v>
      </c>
      <c r="F253" s="155">
        <v>1070.8560000000002</v>
      </c>
      <c r="G253" s="155">
        <v>5403.3609000000015</v>
      </c>
      <c r="H253" s="155">
        <v>33.771005625000008</v>
      </c>
      <c r="I253" s="155">
        <v>137.36623940993184</v>
      </c>
      <c r="J253" s="155">
        <v>1600</v>
      </c>
      <c r="K253" s="155">
        <v>207100</v>
      </c>
      <c r="L253" s="155">
        <v>1294.375</v>
      </c>
      <c r="M253" s="155">
        <v>280.2731989287164</v>
      </c>
      <c r="N253" s="156">
        <v>24</v>
      </c>
      <c r="O253" s="156">
        <v>597</v>
      </c>
      <c r="P253" s="156">
        <v>3.7312500000000002</v>
      </c>
      <c r="Q253" s="156">
        <v>5.577044002993051</v>
      </c>
      <c r="R253" s="158">
        <v>0.52048192771084345</v>
      </c>
      <c r="S253" s="158">
        <v>57</v>
      </c>
      <c r="T253" s="158">
        <v>780</v>
      </c>
      <c r="U253" s="158">
        <v>4.875</v>
      </c>
      <c r="V253" s="158">
        <v>9.286325918069199</v>
      </c>
      <c r="W253" s="158">
        <v>0.37349397590361444</v>
      </c>
      <c r="X253" s="158">
        <v>0.89397590361445789</v>
      </c>
      <c r="Y253" s="159">
        <v>30</v>
      </c>
      <c r="Z253" s="159">
        <v>66</v>
      </c>
      <c r="AA253" s="159">
        <v>64</v>
      </c>
      <c r="AB253" s="159">
        <v>81</v>
      </c>
      <c r="AC253" s="159">
        <v>79</v>
      </c>
      <c r="AD253" s="157">
        <v>20.75</v>
      </c>
    </row>
    <row r="254" spans="1:30" s="154" customFormat="1" ht="11.35">
      <c r="A254" s="152">
        <v>241</v>
      </c>
      <c r="B254" s="152">
        <v>15</v>
      </c>
      <c r="C254" s="152">
        <v>177</v>
      </c>
      <c r="D254" s="153">
        <v>1.10625</v>
      </c>
      <c r="E254" s="153">
        <v>2.6837429860354249</v>
      </c>
      <c r="F254" s="155">
        <v>1338.5700000000002</v>
      </c>
      <c r="G254" s="155">
        <v>9074.0173000000032</v>
      </c>
      <c r="H254" s="155">
        <v>56.712608125000017</v>
      </c>
      <c r="I254" s="155">
        <v>184.86365122092434</v>
      </c>
      <c r="J254" s="155">
        <v>1600</v>
      </c>
      <c r="K254" s="155">
        <v>203600</v>
      </c>
      <c r="L254" s="155">
        <v>1272.5</v>
      </c>
      <c r="M254" s="155">
        <v>276.98965764131259</v>
      </c>
      <c r="N254" s="156">
        <v>21</v>
      </c>
      <c r="O254" s="156">
        <v>468</v>
      </c>
      <c r="P254" s="156">
        <v>2.9249999999999998</v>
      </c>
      <c r="Q254" s="156">
        <v>4.8168336895156374</v>
      </c>
      <c r="R254" s="158">
        <v>0.59268929503916445</v>
      </c>
      <c r="S254" s="158">
        <v>42</v>
      </c>
      <c r="T254" s="158">
        <v>654</v>
      </c>
      <c r="U254" s="158">
        <v>4.0875000000000004</v>
      </c>
      <c r="V254" s="158">
        <v>7.3906174583112021</v>
      </c>
      <c r="W254" s="158">
        <v>0.43080939947780672</v>
      </c>
      <c r="X254" s="158">
        <v>1.0234986945169711</v>
      </c>
      <c r="Y254" s="159">
        <v>32</v>
      </c>
      <c r="Z254" s="159">
        <v>71</v>
      </c>
      <c r="AA254" s="159">
        <v>57</v>
      </c>
      <c r="AB254" s="159">
        <v>82</v>
      </c>
      <c r="AC254" s="159">
        <v>78</v>
      </c>
      <c r="AD254" s="157">
        <v>19.149999999999999</v>
      </c>
    </row>
    <row r="255" spans="1:30" s="154" customFormat="1" ht="11.35">
      <c r="A255" s="152">
        <v>242</v>
      </c>
      <c r="B255" s="152">
        <v>15</v>
      </c>
      <c r="C255" s="152">
        <v>132</v>
      </c>
      <c r="D255" s="153">
        <v>0.82499999999999996</v>
      </c>
      <c r="E255" s="153">
        <v>2.305448836912813</v>
      </c>
      <c r="F255" s="155">
        <v>1338.5700000000002</v>
      </c>
      <c r="G255" s="155">
        <v>6402.826500000001</v>
      </c>
      <c r="H255" s="155">
        <v>40.017665625000006</v>
      </c>
      <c r="I255" s="155">
        <v>165.68412646445287</v>
      </c>
      <c r="J255" s="155">
        <v>1600</v>
      </c>
      <c r="K255" s="155">
        <v>204900</v>
      </c>
      <c r="L255" s="155">
        <v>1280.625</v>
      </c>
      <c r="M255" s="155">
        <v>262.36631816157421</v>
      </c>
      <c r="N255" s="156">
        <v>18</v>
      </c>
      <c r="O255" s="156">
        <v>474</v>
      </c>
      <c r="P255" s="156">
        <v>2.9624999999999999</v>
      </c>
      <c r="Q255" s="156">
        <v>4.7343087399622581</v>
      </c>
      <c r="R255" s="158">
        <v>0.6117936117936118</v>
      </c>
      <c r="S255" s="158">
        <v>36</v>
      </c>
      <c r="T255" s="158">
        <v>735</v>
      </c>
      <c r="U255" s="158">
        <v>4.59375</v>
      </c>
      <c r="V255" s="158">
        <v>7.6645856144679758</v>
      </c>
      <c r="W255" s="158">
        <v>0.39803439803439805</v>
      </c>
      <c r="X255" s="158">
        <v>1.0098280098280099</v>
      </c>
      <c r="Y255" s="159">
        <v>26</v>
      </c>
      <c r="Z255" s="159">
        <v>79</v>
      </c>
      <c r="AA255" s="159">
        <v>55</v>
      </c>
      <c r="AB255" s="159">
        <v>79</v>
      </c>
      <c r="AC255" s="159">
        <v>81</v>
      </c>
      <c r="AD255" s="157">
        <v>20.350000000000001</v>
      </c>
    </row>
    <row r="256" spans="1:30" s="154" customFormat="1" ht="11.35">
      <c r="A256" s="152">
        <v>243</v>
      </c>
      <c r="B256" s="152">
        <v>27</v>
      </c>
      <c r="C256" s="152">
        <v>456</v>
      </c>
      <c r="D256" s="153">
        <v>2.85</v>
      </c>
      <c r="E256" s="153">
        <v>5.8451721733280921</v>
      </c>
      <c r="F256" s="155">
        <v>2409.4260000000004</v>
      </c>
      <c r="G256" s="155">
        <v>19639.796500000004</v>
      </c>
      <c r="H256" s="155">
        <v>122.74872812500003</v>
      </c>
      <c r="I256" s="155">
        <v>346.29360778326009</v>
      </c>
      <c r="J256" s="155">
        <v>1600</v>
      </c>
      <c r="K256" s="155">
        <v>203150</v>
      </c>
      <c r="L256" s="155">
        <v>1269.6875</v>
      </c>
      <c r="M256" s="155">
        <v>272.65852091060208</v>
      </c>
      <c r="N256" s="156">
        <v>18</v>
      </c>
      <c r="O256" s="156">
        <v>315</v>
      </c>
      <c r="P256" s="156">
        <v>1.96875</v>
      </c>
      <c r="Q256" s="156">
        <v>4.0241751762388027</v>
      </c>
      <c r="R256" s="158">
        <v>0.72368421052631582</v>
      </c>
      <c r="S256" s="158">
        <v>42</v>
      </c>
      <c r="T256" s="158">
        <v>660</v>
      </c>
      <c r="U256" s="158">
        <v>4.125</v>
      </c>
      <c r="V256" s="158">
        <v>8.0382341062679803</v>
      </c>
      <c r="W256" s="158">
        <v>0.42105263157894735</v>
      </c>
      <c r="X256" s="158">
        <v>1.1447368421052633</v>
      </c>
      <c r="Y256" s="159">
        <v>31</v>
      </c>
      <c r="Z256" s="159">
        <v>74</v>
      </c>
      <c r="AA256" s="159">
        <v>55</v>
      </c>
      <c r="AB256" s="159">
        <v>81</v>
      </c>
      <c r="AC256" s="159">
        <v>79</v>
      </c>
      <c r="AD256" s="157">
        <v>19</v>
      </c>
    </row>
    <row r="257" spans="1:30" s="154" customFormat="1" ht="11.35">
      <c r="A257" s="152">
        <v>244</v>
      </c>
      <c r="B257" s="152">
        <v>15</v>
      </c>
      <c r="C257" s="152">
        <v>255</v>
      </c>
      <c r="D257" s="153">
        <v>1.59375</v>
      </c>
      <c r="E257" s="153">
        <v>3.396811073889467</v>
      </c>
      <c r="F257" s="155">
        <v>1338.5700000000002</v>
      </c>
      <c r="G257" s="155">
        <v>13843.788399999998</v>
      </c>
      <c r="H257" s="155">
        <v>86.523677499999991</v>
      </c>
      <c r="I257" s="155">
        <v>246.96817333228344</v>
      </c>
      <c r="J257" s="155">
        <v>1600</v>
      </c>
      <c r="K257" s="155">
        <v>202150</v>
      </c>
      <c r="L257" s="155">
        <v>1263.4375</v>
      </c>
      <c r="M257" s="155">
        <v>281.54570408828124</v>
      </c>
      <c r="N257" s="156">
        <v>24</v>
      </c>
      <c r="O257" s="156">
        <v>468</v>
      </c>
      <c r="P257" s="156">
        <v>2.9249999999999998</v>
      </c>
      <c r="Q257" s="156">
        <v>5.2119239195709897</v>
      </c>
      <c r="R257" s="158">
        <v>0.61097256857855364</v>
      </c>
      <c r="S257" s="158">
        <v>42</v>
      </c>
      <c r="T257" s="158">
        <v>705</v>
      </c>
      <c r="U257" s="158">
        <v>4.40625</v>
      </c>
      <c r="V257" s="158">
        <v>7.7234404910550012</v>
      </c>
      <c r="W257" s="158">
        <v>0.41396508728179554</v>
      </c>
      <c r="X257" s="158">
        <v>1.0249376558603491</v>
      </c>
      <c r="Y257" s="159">
        <v>35</v>
      </c>
      <c r="Z257" s="159">
        <v>69</v>
      </c>
      <c r="AA257" s="159">
        <v>56</v>
      </c>
      <c r="AB257" s="159">
        <v>76</v>
      </c>
      <c r="AC257" s="159">
        <v>84</v>
      </c>
      <c r="AD257" s="157">
        <v>20.05</v>
      </c>
    </row>
    <row r="258" spans="1:30" s="154" customFormat="1" ht="11.35">
      <c r="A258" s="152">
        <v>245</v>
      </c>
      <c r="B258" s="152">
        <v>9</v>
      </c>
      <c r="C258" s="152">
        <v>96</v>
      </c>
      <c r="D258" s="153">
        <v>0.6</v>
      </c>
      <c r="E258" s="153">
        <v>1.7090215671492071</v>
      </c>
      <c r="F258" s="155">
        <v>803.14200000000017</v>
      </c>
      <c r="G258" s="155">
        <v>5256.1182000000008</v>
      </c>
      <c r="H258" s="155">
        <v>32.850738750000005</v>
      </c>
      <c r="I258" s="155">
        <v>115.61133470814015</v>
      </c>
      <c r="J258" s="155">
        <v>1600</v>
      </c>
      <c r="K258" s="155">
        <v>199250</v>
      </c>
      <c r="L258" s="155">
        <v>1245.3125</v>
      </c>
      <c r="M258" s="155">
        <v>265.80818230422142</v>
      </c>
      <c r="N258" s="156">
        <v>24</v>
      </c>
      <c r="O258" s="156">
        <v>507</v>
      </c>
      <c r="P258" s="156">
        <v>3.1687500000000002</v>
      </c>
      <c r="Q258" s="156">
        <v>4.832049547571784</v>
      </c>
      <c r="R258" s="158">
        <v>0.56777493606138107</v>
      </c>
      <c r="S258" s="158">
        <v>48</v>
      </c>
      <c r="T258" s="158">
        <v>648</v>
      </c>
      <c r="U258" s="158">
        <v>4.05</v>
      </c>
      <c r="V258" s="158">
        <v>7.3114023123874743</v>
      </c>
      <c r="W258" s="158">
        <v>0.4475703324808184</v>
      </c>
      <c r="X258" s="158">
        <v>1.0153452685421995</v>
      </c>
      <c r="Y258" s="159">
        <v>33</v>
      </c>
      <c r="Z258" s="159">
        <v>80</v>
      </c>
      <c r="AA258" s="159">
        <v>47</v>
      </c>
      <c r="AB258" s="159">
        <v>79</v>
      </c>
      <c r="AC258" s="159">
        <v>81</v>
      </c>
      <c r="AD258" s="157">
        <v>19.55</v>
      </c>
    </row>
    <row r="259" spans="1:30" s="154" customFormat="1" ht="11.35">
      <c r="A259" s="152">
        <v>246</v>
      </c>
      <c r="B259" s="152">
        <v>12</v>
      </c>
      <c r="C259" s="152">
        <v>123</v>
      </c>
      <c r="D259" s="153">
        <v>0.76875000000000004</v>
      </c>
      <c r="E259" s="153">
        <v>2.3370730363765895</v>
      </c>
      <c r="F259" s="155">
        <v>1070.8560000000002</v>
      </c>
      <c r="G259" s="155">
        <v>6500.9883000000009</v>
      </c>
      <c r="H259" s="155">
        <v>40.631176875000008</v>
      </c>
      <c r="I259" s="155">
        <v>154.42241247802119</v>
      </c>
      <c r="J259" s="155">
        <v>1600</v>
      </c>
      <c r="K259" s="155">
        <v>203150</v>
      </c>
      <c r="L259" s="155">
        <v>1269.6875</v>
      </c>
      <c r="M259" s="155">
        <v>295.88885784187374</v>
      </c>
      <c r="N259" s="156">
        <v>27</v>
      </c>
      <c r="O259" s="156">
        <v>474</v>
      </c>
      <c r="P259" s="156">
        <v>2.9624999999999999</v>
      </c>
      <c r="Q259" s="156">
        <v>5.2663492062589379</v>
      </c>
      <c r="R259" s="158">
        <v>0.6</v>
      </c>
      <c r="S259" s="158">
        <v>51</v>
      </c>
      <c r="T259" s="158">
        <v>705</v>
      </c>
      <c r="U259" s="158">
        <v>4.40625</v>
      </c>
      <c r="V259" s="158">
        <v>8.9268846115497951</v>
      </c>
      <c r="W259" s="158">
        <v>0.4050632911392405</v>
      </c>
      <c r="X259" s="158">
        <v>1.0050632911392405</v>
      </c>
      <c r="Y259" s="159">
        <v>39</v>
      </c>
      <c r="Z259" s="159">
        <v>59</v>
      </c>
      <c r="AA259" s="159">
        <v>62</v>
      </c>
      <c r="AB259" s="159">
        <v>79</v>
      </c>
      <c r="AC259" s="159">
        <v>81</v>
      </c>
      <c r="AD259" s="157">
        <v>19.75</v>
      </c>
    </row>
    <row r="260" spans="1:30" s="154" customFormat="1" ht="11.35">
      <c r="A260" s="152">
        <v>247</v>
      </c>
      <c r="B260" s="152">
        <v>9</v>
      </c>
      <c r="C260" s="152">
        <v>72</v>
      </c>
      <c r="D260" s="153">
        <v>0.45</v>
      </c>
      <c r="E260" s="153">
        <v>1.4743082804014829</v>
      </c>
      <c r="F260" s="155">
        <v>803.14200000000017</v>
      </c>
      <c r="G260" s="155">
        <v>3538.2867000000006</v>
      </c>
      <c r="H260" s="155">
        <v>22.114291875000003</v>
      </c>
      <c r="I260" s="155">
        <v>90.783954461220617</v>
      </c>
      <c r="J260" s="155">
        <v>1600</v>
      </c>
      <c r="K260" s="155">
        <v>206050</v>
      </c>
      <c r="L260" s="155">
        <v>1287.8125</v>
      </c>
      <c r="M260" s="155">
        <v>286.47427771521274</v>
      </c>
      <c r="N260" s="156">
        <v>24</v>
      </c>
      <c r="O260" s="156">
        <v>666</v>
      </c>
      <c r="P260" s="156">
        <v>4.1624999999999996</v>
      </c>
      <c r="Q260" s="156">
        <v>5.8372987420358733</v>
      </c>
      <c r="R260" s="158">
        <v>0.4825174825174825</v>
      </c>
      <c r="S260" s="158">
        <v>42</v>
      </c>
      <c r="T260" s="158">
        <v>861</v>
      </c>
      <c r="U260" s="158">
        <v>5.3812499999999996</v>
      </c>
      <c r="V260" s="158">
        <v>9.505292716305032</v>
      </c>
      <c r="W260" s="158">
        <v>0.33100233100233101</v>
      </c>
      <c r="X260" s="158">
        <v>0.81351981351981351</v>
      </c>
      <c r="Y260" s="159">
        <v>33</v>
      </c>
      <c r="Z260" s="159">
        <v>63</v>
      </c>
      <c r="AA260" s="159">
        <v>64</v>
      </c>
      <c r="AB260" s="159">
        <v>84</v>
      </c>
      <c r="AC260" s="159">
        <v>76</v>
      </c>
      <c r="AD260" s="157">
        <v>21.45</v>
      </c>
    </row>
    <row r="261" spans="1:30" s="154" customFormat="1" ht="11.35">
      <c r="A261" s="152">
        <v>248</v>
      </c>
      <c r="B261" s="152">
        <v>15</v>
      </c>
      <c r="C261" s="152">
        <v>135</v>
      </c>
      <c r="D261" s="153">
        <v>0.84375</v>
      </c>
      <c r="E261" s="153">
        <v>2.7369975630930616</v>
      </c>
      <c r="F261" s="155">
        <v>1338.5700000000002</v>
      </c>
      <c r="G261" s="155">
        <v>6755.316600000001</v>
      </c>
      <c r="H261" s="155">
        <v>42.220728750000006</v>
      </c>
      <c r="I261" s="155">
        <v>177.81194857631962</v>
      </c>
      <c r="J261" s="155">
        <v>1600</v>
      </c>
      <c r="K261" s="155">
        <v>202500</v>
      </c>
      <c r="L261" s="155">
        <v>1265.625</v>
      </c>
      <c r="M261" s="155">
        <v>279.66666479261772</v>
      </c>
      <c r="N261" s="156">
        <v>18</v>
      </c>
      <c r="O261" s="156">
        <v>447</v>
      </c>
      <c r="P261" s="156">
        <v>2.7937500000000002</v>
      </c>
      <c r="Q261" s="156">
        <v>4.053256901484775</v>
      </c>
      <c r="R261" s="158">
        <v>0.61989795918367352</v>
      </c>
      <c r="S261" s="158">
        <v>51</v>
      </c>
      <c r="T261" s="158">
        <v>714</v>
      </c>
      <c r="U261" s="158">
        <v>4.4625000000000004</v>
      </c>
      <c r="V261" s="158">
        <v>8.0750313978009824</v>
      </c>
      <c r="W261" s="158">
        <v>0.3928571428571429</v>
      </c>
      <c r="X261" s="158">
        <v>1.0127551020408165</v>
      </c>
      <c r="Y261" s="159">
        <v>34</v>
      </c>
      <c r="Z261" s="159">
        <v>70</v>
      </c>
      <c r="AA261" s="159">
        <v>56</v>
      </c>
      <c r="AB261" s="159">
        <v>69</v>
      </c>
      <c r="AC261" s="159">
        <v>91</v>
      </c>
      <c r="AD261" s="157">
        <v>19.600000000000001</v>
      </c>
    </row>
    <row r="262" spans="1:30" s="154" customFormat="1" ht="11.35">
      <c r="A262" s="152">
        <v>249</v>
      </c>
      <c r="B262" s="152">
        <v>18</v>
      </c>
      <c r="C262" s="152">
        <v>204</v>
      </c>
      <c r="D262" s="153">
        <v>1.2749999999999999</v>
      </c>
      <c r="E262" s="153">
        <v>3.6324013575927303</v>
      </c>
      <c r="F262" s="155">
        <v>1606.2840000000003</v>
      </c>
      <c r="G262" s="155">
        <v>6332.9234000000015</v>
      </c>
      <c r="H262" s="155">
        <v>39.580771250000012</v>
      </c>
      <c r="I262" s="155">
        <v>155.70617838722441</v>
      </c>
      <c r="J262" s="155">
        <v>1600</v>
      </c>
      <c r="K262" s="155">
        <v>202050</v>
      </c>
      <c r="L262" s="155">
        <v>1262.8125</v>
      </c>
      <c r="M262" s="155">
        <v>275.30696846754978</v>
      </c>
      <c r="N262" s="156">
        <v>21</v>
      </c>
      <c r="O262" s="156">
        <v>585</v>
      </c>
      <c r="P262" s="156">
        <v>3.65625</v>
      </c>
      <c r="Q262" s="156">
        <v>5.4218830711972981</v>
      </c>
      <c r="R262" s="158">
        <v>0.5149253731343284</v>
      </c>
      <c r="S262" s="158">
        <v>33</v>
      </c>
      <c r="T262" s="158">
        <v>672</v>
      </c>
      <c r="U262" s="158">
        <v>4.2</v>
      </c>
      <c r="V262" s="158">
        <v>7.2881397579955527</v>
      </c>
      <c r="W262" s="158">
        <v>0.44278606965174139</v>
      </c>
      <c r="X262" s="158">
        <v>0.95771144278606979</v>
      </c>
      <c r="Y262" s="159">
        <v>33</v>
      </c>
      <c r="Z262" s="159">
        <v>73</v>
      </c>
      <c r="AA262" s="159">
        <v>54</v>
      </c>
      <c r="AB262" s="159">
        <v>79</v>
      </c>
      <c r="AC262" s="159">
        <v>81</v>
      </c>
      <c r="AD262" s="157">
        <v>20.100000000000001</v>
      </c>
    </row>
    <row r="263" spans="1:30" s="154" customFormat="1" ht="11.35">
      <c r="A263" s="152">
        <v>250</v>
      </c>
      <c r="B263" s="152">
        <v>18</v>
      </c>
      <c r="C263" s="152">
        <v>252</v>
      </c>
      <c r="D263" s="153">
        <v>1.575</v>
      </c>
      <c r="E263" s="153">
        <v>3.638629225616349</v>
      </c>
      <c r="F263" s="155">
        <v>1338.5700000000002</v>
      </c>
      <c r="G263" s="155">
        <v>10286.166800000001</v>
      </c>
      <c r="H263" s="155">
        <v>64.288542500000005</v>
      </c>
      <c r="I263" s="155">
        <v>210.85179495224094</v>
      </c>
      <c r="J263" s="155">
        <v>1600</v>
      </c>
      <c r="K263" s="155">
        <v>204650</v>
      </c>
      <c r="L263" s="155">
        <v>1279.0625</v>
      </c>
      <c r="M263" s="155">
        <v>270.94476420771139</v>
      </c>
      <c r="N263" s="156">
        <v>24</v>
      </c>
      <c r="O263" s="156">
        <v>528</v>
      </c>
      <c r="P263" s="156">
        <v>3.3</v>
      </c>
      <c r="Q263" s="156">
        <v>5.4896128330332887</v>
      </c>
      <c r="R263" s="158">
        <v>0.56109725685785539</v>
      </c>
      <c r="S263" s="158">
        <v>48</v>
      </c>
      <c r="T263" s="158">
        <v>693</v>
      </c>
      <c r="U263" s="158">
        <v>4.3312499999999998</v>
      </c>
      <c r="V263" s="158">
        <v>8.4568619564790932</v>
      </c>
      <c r="W263" s="158">
        <v>0.42394014962593513</v>
      </c>
      <c r="X263" s="158">
        <v>0.98503740648379057</v>
      </c>
      <c r="Y263" s="159">
        <v>29</v>
      </c>
      <c r="Z263" s="159">
        <v>74</v>
      </c>
      <c r="AA263" s="159">
        <v>57</v>
      </c>
      <c r="AB263" s="159">
        <v>88</v>
      </c>
      <c r="AC263" s="159">
        <v>72</v>
      </c>
      <c r="AD263" s="157">
        <v>20.05</v>
      </c>
    </row>
    <row r="264" spans="1:30" s="154" customFormat="1" ht="11.35">
      <c r="A264" s="152">
        <v>251</v>
      </c>
      <c r="B264" s="152">
        <v>15</v>
      </c>
      <c r="C264" s="152">
        <v>168</v>
      </c>
      <c r="D264" s="153">
        <v>1.05</v>
      </c>
      <c r="E264" s="153">
        <v>2.7786246088633728</v>
      </c>
      <c r="F264" s="155">
        <v>1338.5700000000002</v>
      </c>
      <c r="G264" s="155">
        <v>7802.3758000000034</v>
      </c>
      <c r="H264" s="155">
        <v>48.76484875000002</v>
      </c>
      <c r="I264" s="155">
        <v>173.49372131625074</v>
      </c>
      <c r="J264" s="155">
        <v>1600</v>
      </c>
      <c r="K264" s="155">
        <v>206600</v>
      </c>
      <c r="L264" s="155">
        <v>1291.25</v>
      </c>
      <c r="M264" s="155">
        <v>273.08797854383346</v>
      </c>
      <c r="N264" s="156">
        <v>18</v>
      </c>
      <c r="O264" s="156">
        <v>450</v>
      </c>
      <c r="P264" s="156">
        <v>2.8125</v>
      </c>
      <c r="Q264" s="156">
        <v>4.5477031316462275</v>
      </c>
      <c r="R264" s="158">
        <v>0.64028776978417268</v>
      </c>
      <c r="S264" s="158">
        <v>45</v>
      </c>
      <c r="T264" s="158">
        <v>813</v>
      </c>
      <c r="U264" s="158">
        <v>5.0812499999999998</v>
      </c>
      <c r="V264" s="158">
        <v>9.0720192360283232</v>
      </c>
      <c r="W264" s="158">
        <v>0.3501199040767386</v>
      </c>
      <c r="X264" s="158">
        <v>0.99040767386091133</v>
      </c>
      <c r="Y264" s="159">
        <v>28</v>
      </c>
      <c r="Z264" s="159">
        <v>71</v>
      </c>
      <c r="AA264" s="159">
        <v>61</v>
      </c>
      <c r="AB264" s="159">
        <v>89</v>
      </c>
      <c r="AC264" s="159">
        <v>71</v>
      </c>
      <c r="AD264" s="157">
        <v>20.85</v>
      </c>
    </row>
    <row r="265" spans="1:30" s="154" customFormat="1" ht="11.35">
      <c r="A265" s="152">
        <v>252</v>
      </c>
      <c r="B265" s="152">
        <v>36</v>
      </c>
      <c r="C265" s="152">
        <v>273</v>
      </c>
      <c r="D265" s="153">
        <v>1.70625</v>
      </c>
      <c r="E265" s="153">
        <v>5.3265643463539476</v>
      </c>
      <c r="F265" s="155">
        <v>1070.8560000000002</v>
      </c>
      <c r="G265" s="155">
        <v>8302.1086000000014</v>
      </c>
      <c r="H265" s="155">
        <v>51.888178750000009</v>
      </c>
      <c r="I265" s="155">
        <v>171.9603499575303</v>
      </c>
      <c r="J265" s="155">
        <v>1600</v>
      </c>
      <c r="K265" s="155">
        <v>198900</v>
      </c>
      <c r="L265" s="155">
        <v>1243.125</v>
      </c>
      <c r="M265" s="155">
        <v>267.61745790135762</v>
      </c>
      <c r="N265" s="156">
        <v>15</v>
      </c>
      <c r="O265" s="156">
        <v>471</v>
      </c>
      <c r="P265" s="156">
        <v>2.9437500000000001</v>
      </c>
      <c r="Q265" s="156">
        <v>4.2622326729650233</v>
      </c>
      <c r="R265" s="158">
        <v>0.57452574525745259</v>
      </c>
      <c r="S265" s="158">
        <v>27</v>
      </c>
      <c r="T265" s="158">
        <v>567</v>
      </c>
      <c r="U265" s="158">
        <v>3.5437500000000002</v>
      </c>
      <c r="V265" s="158">
        <v>5.9132586074423106</v>
      </c>
      <c r="W265" s="158">
        <v>0.48780487804878053</v>
      </c>
      <c r="X265" s="158">
        <v>1.0623306233062331</v>
      </c>
      <c r="Y265" s="159">
        <v>34</v>
      </c>
      <c r="Z265" s="159">
        <v>79</v>
      </c>
      <c r="AA265" s="159">
        <v>47</v>
      </c>
      <c r="AB265" s="159">
        <v>74</v>
      </c>
      <c r="AC265" s="159">
        <v>86</v>
      </c>
      <c r="AD265" s="157">
        <v>18.45</v>
      </c>
    </row>
    <row r="266" spans="1:30" s="154" customFormat="1" ht="11.35">
      <c r="A266" s="152">
        <v>253</v>
      </c>
      <c r="B266" s="152">
        <v>12</v>
      </c>
      <c r="C266" s="152">
        <v>195</v>
      </c>
      <c r="D266" s="153">
        <v>1.21875</v>
      </c>
      <c r="E266" s="153">
        <v>2.880583176018749</v>
      </c>
      <c r="F266" s="155">
        <v>1070.8560000000002</v>
      </c>
      <c r="G266" s="155">
        <v>11468.570299999998</v>
      </c>
      <c r="H266" s="155">
        <v>71.678564374999979</v>
      </c>
      <c r="I266" s="155">
        <v>219.58413021124269</v>
      </c>
      <c r="J266" s="155">
        <v>1600</v>
      </c>
      <c r="K266" s="155">
        <v>204750</v>
      </c>
      <c r="L266" s="155">
        <v>1279.6875</v>
      </c>
      <c r="M266" s="155">
        <v>277.24480446669077</v>
      </c>
      <c r="N266" s="156">
        <v>21</v>
      </c>
      <c r="O266" s="156">
        <v>471</v>
      </c>
      <c r="P266" s="156">
        <v>2.9437500000000001</v>
      </c>
      <c r="Q266" s="156">
        <v>5.0522389021629115</v>
      </c>
      <c r="R266" s="158">
        <v>0.60353535353535359</v>
      </c>
      <c r="S266" s="158">
        <v>36</v>
      </c>
      <c r="T266" s="158">
        <v>678</v>
      </c>
      <c r="U266" s="158">
        <v>4.2374999999999998</v>
      </c>
      <c r="V266" s="158">
        <v>8.0286338977531511</v>
      </c>
      <c r="W266" s="158">
        <v>0.42929292929292928</v>
      </c>
      <c r="X266" s="158">
        <v>1.0328282828282829</v>
      </c>
      <c r="Y266" s="159">
        <v>31</v>
      </c>
      <c r="Z266" s="159">
        <v>70</v>
      </c>
      <c r="AA266" s="159">
        <v>59</v>
      </c>
      <c r="AB266" s="159">
        <v>79</v>
      </c>
      <c r="AC266" s="159">
        <v>81</v>
      </c>
      <c r="AD266" s="157">
        <v>19.8</v>
      </c>
    </row>
    <row r="267" spans="1:30" s="154" customFormat="1" ht="11.35">
      <c r="A267" s="152">
        <v>254</v>
      </c>
      <c r="B267" s="152">
        <v>12</v>
      </c>
      <c r="C267" s="152">
        <v>156</v>
      </c>
      <c r="D267" s="153">
        <v>0.97499999999999998</v>
      </c>
      <c r="E267" s="153">
        <v>2.7241062235127935</v>
      </c>
      <c r="F267" s="155">
        <v>1070.8560000000002</v>
      </c>
      <c r="G267" s="155">
        <v>7820.2233999999989</v>
      </c>
      <c r="H267" s="155">
        <v>48.876396249999992</v>
      </c>
      <c r="I267" s="155">
        <v>182.20750655128751</v>
      </c>
      <c r="J267" s="155">
        <v>1600</v>
      </c>
      <c r="K267" s="155">
        <v>204050</v>
      </c>
      <c r="L267" s="155">
        <v>1275.3125</v>
      </c>
      <c r="M267" s="155">
        <v>281.22580259290783</v>
      </c>
      <c r="N267" s="156">
        <v>30</v>
      </c>
      <c r="O267" s="156">
        <v>681</v>
      </c>
      <c r="P267" s="156">
        <v>4.2562499999999996</v>
      </c>
      <c r="Q267" s="156">
        <v>6.6059310828753057</v>
      </c>
      <c r="R267" s="158">
        <v>0.45563549160671468</v>
      </c>
      <c r="S267" s="158">
        <v>63</v>
      </c>
      <c r="T267" s="158">
        <v>786</v>
      </c>
      <c r="U267" s="158">
        <v>4.9124999999999996</v>
      </c>
      <c r="V267" s="158">
        <v>9.2235598661131686</v>
      </c>
      <c r="W267" s="158">
        <v>0.37170263788968833</v>
      </c>
      <c r="X267" s="158">
        <v>0.82733812949640306</v>
      </c>
      <c r="Y267" s="159">
        <v>33</v>
      </c>
      <c r="Z267" s="159">
        <v>68</v>
      </c>
      <c r="AA267" s="159">
        <v>59</v>
      </c>
      <c r="AB267" s="159">
        <v>84</v>
      </c>
      <c r="AC267" s="159">
        <v>76</v>
      </c>
      <c r="AD267" s="157">
        <v>20.85</v>
      </c>
    </row>
    <row r="268" spans="1:30" s="154" customFormat="1" ht="11.35">
      <c r="A268" s="152">
        <v>255</v>
      </c>
      <c r="B268" s="152">
        <v>21</v>
      </c>
      <c r="C268" s="152">
        <v>168</v>
      </c>
      <c r="D268" s="153">
        <v>1.05</v>
      </c>
      <c r="E268" s="153">
        <v>2.9753705968633968</v>
      </c>
      <c r="F268" s="155">
        <v>1873.9980000000003</v>
      </c>
      <c r="G268" s="155">
        <v>5928.3778000000011</v>
      </c>
      <c r="H268" s="155">
        <v>37.052361250000004</v>
      </c>
      <c r="I268" s="155">
        <v>172.56158301663001</v>
      </c>
      <c r="J268" s="155">
        <v>1600</v>
      </c>
      <c r="K268" s="155">
        <v>199900</v>
      </c>
      <c r="L268" s="155">
        <v>1249.375</v>
      </c>
      <c r="M268" s="155">
        <v>258.74561339823754</v>
      </c>
      <c r="N268" s="156">
        <v>21</v>
      </c>
      <c r="O268" s="156">
        <v>531</v>
      </c>
      <c r="P268" s="156">
        <v>3.3187500000000001</v>
      </c>
      <c r="Q268" s="156">
        <v>5.0648273825565209</v>
      </c>
      <c r="R268" s="158">
        <v>0.550761421319797</v>
      </c>
      <c r="S268" s="158">
        <v>39</v>
      </c>
      <c r="T268" s="158">
        <v>675</v>
      </c>
      <c r="U268" s="158">
        <v>4.21875</v>
      </c>
      <c r="V268" s="158">
        <v>7.4729464901926752</v>
      </c>
      <c r="W268" s="158">
        <v>0.42893401015228422</v>
      </c>
      <c r="X268" s="158">
        <v>0.97969543147208116</v>
      </c>
      <c r="Y268" s="159">
        <v>30</v>
      </c>
      <c r="Z268" s="159">
        <v>84</v>
      </c>
      <c r="AA268" s="159">
        <v>46</v>
      </c>
      <c r="AB268" s="159">
        <v>77</v>
      </c>
      <c r="AC268" s="159">
        <v>83</v>
      </c>
      <c r="AD268" s="157">
        <v>19.7</v>
      </c>
    </row>
    <row r="269" spans="1:30" s="154" customFormat="1" ht="11.35">
      <c r="A269" s="152">
        <v>256</v>
      </c>
      <c r="B269" s="152">
        <v>9</v>
      </c>
      <c r="C269" s="152">
        <v>90</v>
      </c>
      <c r="D269" s="153">
        <v>0.5625</v>
      </c>
      <c r="E269" s="153">
        <v>1.654753016969545</v>
      </c>
      <c r="F269" s="155">
        <v>803.14200000000017</v>
      </c>
      <c r="G269" s="155">
        <v>5235.2960000000003</v>
      </c>
      <c r="H269" s="155">
        <v>32.720600000000005</v>
      </c>
      <c r="I269" s="155">
        <v>123.01966584265193</v>
      </c>
      <c r="J269" s="155">
        <v>1600</v>
      </c>
      <c r="K269" s="155">
        <v>202850</v>
      </c>
      <c r="L269" s="155">
        <v>1267.8125</v>
      </c>
      <c r="M269" s="155">
        <v>277.7575791922556</v>
      </c>
      <c r="N269" s="156">
        <v>27</v>
      </c>
      <c r="O269" s="156">
        <v>696</v>
      </c>
      <c r="P269" s="156">
        <v>4.3499999999999996</v>
      </c>
      <c r="Q269" s="156">
        <v>6.06381161652922</v>
      </c>
      <c r="R269" s="158">
        <v>0.46910755148741423</v>
      </c>
      <c r="S269" s="158">
        <v>33</v>
      </c>
      <c r="T269" s="158">
        <v>795</v>
      </c>
      <c r="U269" s="158">
        <v>4.96875</v>
      </c>
      <c r="V269" s="158">
        <v>8.1937404203130395</v>
      </c>
      <c r="W269" s="158">
        <v>0.39359267734553782</v>
      </c>
      <c r="X269" s="158">
        <v>0.86270022883295205</v>
      </c>
      <c r="Y269" s="159">
        <v>33</v>
      </c>
      <c r="Z269" s="159">
        <v>71</v>
      </c>
      <c r="AA269" s="159">
        <v>56</v>
      </c>
      <c r="AB269" s="159">
        <v>77</v>
      </c>
      <c r="AC269" s="159">
        <v>83</v>
      </c>
      <c r="AD269" s="157">
        <v>21.85</v>
      </c>
    </row>
    <row r="270" spans="1:30" s="154" customFormat="1" ht="11.35">
      <c r="A270" s="152">
        <v>257</v>
      </c>
      <c r="B270" s="152">
        <v>12</v>
      </c>
      <c r="C270" s="152">
        <v>138</v>
      </c>
      <c r="D270" s="153">
        <v>0.86250000000000004</v>
      </c>
      <c r="E270" s="153">
        <v>2.3404764875296751</v>
      </c>
      <c r="F270" s="155">
        <v>1070.8560000000002</v>
      </c>
      <c r="G270" s="155">
        <v>6987.3354000000018</v>
      </c>
      <c r="H270" s="155">
        <v>43.670846250000011</v>
      </c>
      <c r="I270" s="155">
        <v>152.37619394487007</v>
      </c>
      <c r="J270" s="155">
        <v>1600</v>
      </c>
      <c r="K270" s="155">
        <v>204150</v>
      </c>
      <c r="L270" s="155">
        <v>1275.9375</v>
      </c>
      <c r="M270" s="155">
        <v>263.32249848341326</v>
      </c>
      <c r="N270" s="156">
        <v>27</v>
      </c>
      <c r="O270" s="156">
        <v>513</v>
      </c>
      <c r="P270" s="156">
        <v>3.2062499999999998</v>
      </c>
      <c r="Q270" s="156">
        <v>5.7210819170753702</v>
      </c>
      <c r="R270" s="158">
        <v>0.5788177339901478</v>
      </c>
      <c r="S270" s="158">
        <v>36</v>
      </c>
      <c r="T270" s="158">
        <v>687</v>
      </c>
      <c r="U270" s="158">
        <v>4.2937500000000002</v>
      </c>
      <c r="V270" s="158">
        <v>7.5582408480400476</v>
      </c>
      <c r="W270" s="158">
        <v>0.435960591133005</v>
      </c>
      <c r="X270" s="158">
        <v>1.0147783251231528</v>
      </c>
      <c r="Y270" s="159">
        <v>27</v>
      </c>
      <c r="Z270" s="159">
        <v>79</v>
      </c>
      <c r="AA270" s="159">
        <v>54</v>
      </c>
      <c r="AB270" s="159">
        <v>83</v>
      </c>
      <c r="AC270" s="159">
        <v>77</v>
      </c>
      <c r="AD270" s="157">
        <v>20.3</v>
      </c>
    </row>
    <row r="271" spans="1:30" s="154" customFormat="1" ht="11.35">
      <c r="A271" s="152">
        <v>258</v>
      </c>
      <c r="B271" s="152">
        <v>18</v>
      </c>
      <c r="C271" s="152">
        <v>132</v>
      </c>
      <c r="D271" s="153">
        <v>0.82499999999999996</v>
      </c>
      <c r="E271" s="153">
        <v>2.4713452146171973</v>
      </c>
      <c r="F271" s="155">
        <v>1070.8560000000002</v>
      </c>
      <c r="G271" s="155">
        <v>6172.295000000001</v>
      </c>
      <c r="H271" s="155">
        <v>38.576843750000009</v>
      </c>
      <c r="I271" s="155">
        <v>131.67020366684434</v>
      </c>
      <c r="J271" s="155">
        <v>1600</v>
      </c>
      <c r="K271" s="155">
        <v>203400</v>
      </c>
      <c r="L271" s="155">
        <v>1271.25</v>
      </c>
      <c r="M271" s="155">
        <v>264.19154000709551</v>
      </c>
      <c r="N271" s="156">
        <v>24</v>
      </c>
      <c r="O271" s="156">
        <v>603</v>
      </c>
      <c r="P271" s="156">
        <v>3.7687499999999998</v>
      </c>
      <c r="Q271" s="156">
        <v>6.0492963102377955</v>
      </c>
      <c r="R271" s="158">
        <v>0.51094890510948898</v>
      </c>
      <c r="S271" s="158">
        <v>36</v>
      </c>
      <c r="T271" s="158">
        <v>732</v>
      </c>
      <c r="U271" s="158">
        <v>4.5750000000000002</v>
      </c>
      <c r="V271" s="158">
        <v>7.575656145690342</v>
      </c>
      <c r="W271" s="158">
        <v>0.4063260340632604</v>
      </c>
      <c r="X271" s="158">
        <v>0.91727493917274938</v>
      </c>
      <c r="Y271" s="159">
        <v>28</v>
      </c>
      <c r="Z271" s="159">
        <v>79</v>
      </c>
      <c r="AA271" s="159">
        <v>53</v>
      </c>
      <c r="AB271" s="159">
        <v>82</v>
      </c>
      <c r="AC271" s="159">
        <v>78</v>
      </c>
      <c r="AD271" s="157">
        <v>20.55</v>
      </c>
    </row>
    <row r="272" spans="1:30" s="154" customFormat="1" ht="11.35">
      <c r="A272" s="152">
        <v>259</v>
      </c>
      <c r="B272" s="152">
        <v>9</v>
      </c>
      <c r="C272" s="152">
        <v>51</v>
      </c>
      <c r="D272" s="153">
        <v>0.31874999999999998</v>
      </c>
      <c r="E272" s="153">
        <v>1.1941780942366667</v>
      </c>
      <c r="F272" s="155">
        <v>535.42800000000011</v>
      </c>
      <c r="G272" s="155">
        <v>1838.3028000000002</v>
      </c>
      <c r="H272" s="155">
        <v>11.489392500000001</v>
      </c>
      <c r="I272" s="155">
        <v>55.283958301192527</v>
      </c>
      <c r="J272" s="155">
        <v>1600</v>
      </c>
      <c r="K272" s="155">
        <v>203150</v>
      </c>
      <c r="L272" s="155">
        <v>1269.6875</v>
      </c>
      <c r="M272" s="155">
        <v>272.65852091060208</v>
      </c>
      <c r="N272" s="156">
        <v>24</v>
      </c>
      <c r="O272" s="156">
        <v>720</v>
      </c>
      <c r="P272" s="156">
        <v>4.5</v>
      </c>
      <c r="Q272" s="156">
        <v>5.7593238596865444</v>
      </c>
      <c r="R272" s="158">
        <v>0.45330296127562641</v>
      </c>
      <c r="S272" s="158">
        <v>42</v>
      </c>
      <c r="T272" s="158">
        <v>858</v>
      </c>
      <c r="U272" s="158">
        <v>5.3624999999999998</v>
      </c>
      <c r="V272" s="158">
        <v>8.9171501073905812</v>
      </c>
      <c r="W272" s="158">
        <v>0.34851936218678808</v>
      </c>
      <c r="X272" s="158">
        <v>0.80182232346241444</v>
      </c>
      <c r="Y272" s="159">
        <v>31</v>
      </c>
      <c r="Z272" s="159">
        <v>74</v>
      </c>
      <c r="AA272" s="159">
        <v>55</v>
      </c>
      <c r="AB272" s="159">
        <v>83</v>
      </c>
      <c r="AC272" s="159">
        <v>77</v>
      </c>
      <c r="AD272" s="157">
        <v>21.95</v>
      </c>
    </row>
    <row r="273" spans="1:30" s="154" customFormat="1" ht="11.35">
      <c r="A273" s="152">
        <v>260</v>
      </c>
      <c r="B273" s="152">
        <v>27</v>
      </c>
      <c r="C273" s="152">
        <v>186</v>
      </c>
      <c r="D273" s="153">
        <v>1.1625000000000001</v>
      </c>
      <c r="E273" s="153">
        <v>4.1068856124759874</v>
      </c>
      <c r="F273" s="155">
        <v>803.14200000000017</v>
      </c>
      <c r="G273" s="155">
        <v>5586.2988000000005</v>
      </c>
      <c r="H273" s="155">
        <v>34.914367500000004</v>
      </c>
      <c r="I273" s="155">
        <v>127.0648895489921</v>
      </c>
      <c r="J273" s="155">
        <v>1600</v>
      </c>
      <c r="K273" s="155">
        <v>209400</v>
      </c>
      <c r="L273" s="155">
        <v>1308.75</v>
      </c>
      <c r="M273" s="155">
        <v>254.73811931857051</v>
      </c>
      <c r="N273" s="156">
        <v>24</v>
      </c>
      <c r="O273" s="156">
        <v>573</v>
      </c>
      <c r="P273" s="156">
        <v>3.5812499999999998</v>
      </c>
      <c r="Q273" s="156">
        <v>5.2178598410416051</v>
      </c>
      <c r="R273" s="158">
        <v>0.52487562189054726</v>
      </c>
      <c r="S273" s="158">
        <v>42</v>
      </c>
      <c r="T273" s="158">
        <v>717</v>
      </c>
      <c r="U273" s="158">
        <v>4.4812500000000002</v>
      </c>
      <c r="V273" s="158">
        <v>7.833143480905532</v>
      </c>
      <c r="W273" s="158">
        <v>0.4054726368159205</v>
      </c>
      <c r="X273" s="158">
        <v>0.93034825870646776</v>
      </c>
      <c r="Y273" s="159">
        <v>20</v>
      </c>
      <c r="Z273" s="159">
        <v>79</v>
      </c>
      <c r="AA273" s="159">
        <v>61</v>
      </c>
      <c r="AB273" s="159">
        <v>92</v>
      </c>
      <c r="AC273" s="159">
        <v>68</v>
      </c>
      <c r="AD273" s="157">
        <v>20.100000000000001</v>
      </c>
    </row>
    <row r="274" spans="1:30" s="154" customFormat="1" ht="11.35">
      <c r="A274" s="152">
        <v>261</v>
      </c>
      <c r="B274" s="152">
        <v>18</v>
      </c>
      <c r="C274" s="152">
        <v>171</v>
      </c>
      <c r="D274" s="153">
        <v>1.0687500000000001</v>
      </c>
      <c r="E274" s="153">
        <v>3.0159364452039492</v>
      </c>
      <c r="F274" s="155">
        <v>1338.5700000000002</v>
      </c>
      <c r="G274" s="155">
        <v>6911.4831000000013</v>
      </c>
      <c r="H274" s="155">
        <v>43.196769375000009</v>
      </c>
      <c r="I274" s="155">
        <v>178.16527878860126</v>
      </c>
      <c r="J274" s="155">
        <v>1600</v>
      </c>
      <c r="K274" s="155">
        <v>201250</v>
      </c>
      <c r="L274" s="155">
        <v>1257.8125</v>
      </c>
      <c r="M274" s="155">
        <v>272.74212455987424</v>
      </c>
      <c r="N274" s="156">
        <v>21</v>
      </c>
      <c r="O274" s="156">
        <v>510</v>
      </c>
      <c r="P274" s="156">
        <v>3.1875</v>
      </c>
      <c r="Q274" s="156">
        <v>4.9756482463793716</v>
      </c>
      <c r="R274" s="158">
        <v>0.56521739130434789</v>
      </c>
      <c r="S274" s="158">
        <v>30</v>
      </c>
      <c r="T274" s="158">
        <v>705</v>
      </c>
      <c r="U274" s="158">
        <v>4.40625</v>
      </c>
      <c r="V274" s="158">
        <v>7.5903752983506241</v>
      </c>
      <c r="W274" s="158">
        <v>0.39897698209718674</v>
      </c>
      <c r="X274" s="158">
        <v>0.96419437340153458</v>
      </c>
      <c r="Y274" s="159">
        <v>33</v>
      </c>
      <c r="Z274" s="159">
        <v>75</v>
      </c>
      <c r="AA274" s="159">
        <v>52</v>
      </c>
      <c r="AB274" s="159">
        <v>79</v>
      </c>
      <c r="AC274" s="159">
        <v>81</v>
      </c>
      <c r="AD274" s="157">
        <v>19.55</v>
      </c>
    </row>
    <row r="275" spans="1:30" s="154" customFormat="1" ht="11.35">
      <c r="A275" s="152">
        <v>262</v>
      </c>
      <c r="B275" s="152">
        <v>12</v>
      </c>
      <c r="C275" s="152">
        <v>192</v>
      </c>
      <c r="D275" s="153">
        <v>1.2</v>
      </c>
      <c r="E275" s="153">
        <v>3.0131786012480024</v>
      </c>
      <c r="F275" s="155">
        <v>1070.8560000000002</v>
      </c>
      <c r="G275" s="155">
        <v>9221.26</v>
      </c>
      <c r="H275" s="155">
        <v>57.632874999999999</v>
      </c>
      <c r="I275" s="155">
        <v>193.39914580010219</v>
      </c>
      <c r="J275" s="155">
        <v>1600</v>
      </c>
      <c r="K275" s="155">
        <v>205400</v>
      </c>
      <c r="L275" s="155">
        <v>1283.75</v>
      </c>
      <c r="M275" s="155">
        <v>269.96098017604334</v>
      </c>
      <c r="N275" s="156">
        <v>24</v>
      </c>
      <c r="O275" s="156">
        <v>528</v>
      </c>
      <c r="P275" s="156">
        <v>3.3</v>
      </c>
      <c r="Q275" s="156">
        <v>5.2793653134830087</v>
      </c>
      <c r="R275" s="158">
        <v>0.54404145077720201</v>
      </c>
      <c r="S275" s="158">
        <v>39</v>
      </c>
      <c r="T275" s="158">
        <v>669</v>
      </c>
      <c r="U275" s="158">
        <v>4.1812500000000004</v>
      </c>
      <c r="V275" s="158">
        <v>7.3415093430412703</v>
      </c>
      <c r="W275" s="158">
        <v>0.42227979274611399</v>
      </c>
      <c r="X275" s="158">
        <v>0.96632124352331594</v>
      </c>
      <c r="Y275" s="159">
        <v>28</v>
      </c>
      <c r="Z275" s="159">
        <v>74</v>
      </c>
      <c r="AA275" s="159">
        <v>58</v>
      </c>
      <c r="AB275" s="159">
        <v>77</v>
      </c>
      <c r="AC275" s="159">
        <v>83</v>
      </c>
      <c r="AD275" s="157">
        <v>19.3</v>
      </c>
    </row>
    <row r="276" spans="1:30" s="154" customFormat="1" ht="11.35">
      <c r="A276" s="152">
        <v>263</v>
      </c>
      <c r="B276" s="152">
        <v>9</v>
      </c>
      <c r="C276" s="152">
        <v>78</v>
      </c>
      <c r="D276" s="153">
        <v>0.48749999999999999</v>
      </c>
      <c r="E276" s="153">
        <v>1.6096700704955214</v>
      </c>
      <c r="F276" s="155">
        <v>803.14200000000017</v>
      </c>
      <c r="G276" s="155">
        <v>3977.0402000000013</v>
      </c>
      <c r="H276" s="155">
        <v>24.856501250000008</v>
      </c>
      <c r="I276" s="155">
        <v>111.61656012137628</v>
      </c>
      <c r="J276" s="155">
        <v>1600</v>
      </c>
      <c r="K276" s="155">
        <v>205750</v>
      </c>
      <c r="L276" s="155">
        <v>1285.9375</v>
      </c>
      <c r="M276" s="155">
        <v>267.83383771032646</v>
      </c>
      <c r="N276" s="156">
        <v>24</v>
      </c>
      <c r="O276" s="156">
        <v>633</v>
      </c>
      <c r="P276" s="156">
        <v>3.9562499999999998</v>
      </c>
      <c r="Q276" s="156">
        <v>5.3873213318007558</v>
      </c>
      <c r="R276" s="158">
        <v>0.49278846153846151</v>
      </c>
      <c r="S276" s="158">
        <v>36</v>
      </c>
      <c r="T276" s="158">
        <v>759</v>
      </c>
      <c r="U276" s="158">
        <v>4.7437500000000004</v>
      </c>
      <c r="V276" s="158">
        <v>7.9726315463330488</v>
      </c>
      <c r="W276" s="158">
        <v>0.39182692307692307</v>
      </c>
      <c r="X276" s="158">
        <v>0.88461538461538458</v>
      </c>
      <c r="Y276" s="159">
        <v>27</v>
      </c>
      <c r="Z276" s="159">
        <v>75</v>
      </c>
      <c r="AA276" s="159">
        <v>58</v>
      </c>
      <c r="AB276" s="159">
        <v>84</v>
      </c>
      <c r="AC276" s="159">
        <v>76</v>
      </c>
      <c r="AD276" s="157">
        <v>20.8</v>
      </c>
    </row>
    <row r="277" spans="1:30" s="154" customFormat="1" ht="11.35">
      <c r="A277" s="152">
        <v>264</v>
      </c>
      <c r="B277" s="152">
        <v>12</v>
      </c>
      <c r="C277" s="152">
        <v>120</v>
      </c>
      <c r="D277" s="153">
        <v>0.75</v>
      </c>
      <c r="E277" s="153">
        <v>2.331086069657434</v>
      </c>
      <c r="F277" s="155">
        <v>1070.8560000000002</v>
      </c>
      <c r="G277" s="155">
        <v>4331.0176000000001</v>
      </c>
      <c r="H277" s="155">
        <v>27.068860000000001</v>
      </c>
      <c r="I277" s="155">
        <v>120.49870089737745</v>
      </c>
      <c r="J277" s="155">
        <v>1600</v>
      </c>
      <c r="K277" s="155">
        <v>198900</v>
      </c>
      <c r="L277" s="155">
        <v>1243.125</v>
      </c>
      <c r="M277" s="155">
        <v>291.25015183411705</v>
      </c>
      <c r="N277" s="156">
        <v>24</v>
      </c>
      <c r="O277" s="156">
        <v>474</v>
      </c>
      <c r="P277" s="156">
        <v>2.9624999999999999</v>
      </c>
      <c r="Q277" s="156">
        <v>4.7223375247977781</v>
      </c>
      <c r="R277" s="158">
        <v>0.60301507537688437</v>
      </c>
      <c r="S277" s="158">
        <v>36</v>
      </c>
      <c r="T277" s="158">
        <v>687</v>
      </c>
      <c r="U277" s="158">
        <v>4.2937500000000002</v>
      </c>
      <c r="V277" s="158">
        <v>7.4905364822856866</v>
      </c>
      <c r="W277" s="158">
        <v>0.42462311557788945</v>
      </c>
      <c r="X277" s="158">
        <v>1.0276381909547738</v>
      </c>
      <c r="Y277" s="159">
        <v>42</v>
      </c>
      <c r="Z277" s="159">
        <v>64</v>
      </c>
      <c r="AA277" s="159">
        <v>54</v>
      </c>
      <c r="AB277" s="159">
        <v>85</v>
      </c>
      <c r="AC277" s="159">
        <v>75</v>
      </c>
      <c r="AD277" s="157">
        <v>19.899999999999999</v>
      </c>
    </row>
    <row r="278" spans="1:30" s="154" customFormat="1" ht="11.35">
      <c r="A278" s="152">
        <v>265</v>
      </c>
      <c r="B278" s="152">
        <v>15</v>
      </c>
      <c r="C278" s="152">
        <v>174</v>
      </c>
      <c r="D278" s="153">
        <v>1.0874999999999999</v>
      </c>
      <c r="E278" s="153">
        <v>2.9426114701317507</v>
      </c>
      <c r="F278" s="155">
        <v>1338.5700000000002</v>
      </c>
      <c r="G278" s="155">
        <v>7613.4887000000017</v>
      </c>
      <c r="H278" s="155">
        <v>47.584304375000009</v>
      </c>
      <c r="I278" s="155">
        <v>179.4499480943995</v>
      </c>
      <c r="J278" s="155">
        <v>1600</v>
      </c>
      <c r="K278" s="155">
        <v>200900</v>
      </c>
      <c r="L278" s="155">
        <v>1255.625</v>
      </c>
      <c r="M278" s="155">
        <v>297.68432797091765</v>
      </c>
      <c r="N278" s="156">
        <v>27</v>
      </c>
      <c r="O278" s="156">
        <v>630</v>
      </c>
      <c r="P278" s="156">
        <v>3.9375</v>
      </c>
      <c r="Q278" s="156">
        <v>6.1231466198599138</v>
      </c>
      <c r="R278" s="158">
        <v>0.49152542372881353</v>
      </c>
      <c r="S278" s="158">
        <v>42</v>
      </c>
      <c r="T278" s="158">
        <v>765</v>
      </c>
      <c r="U278" s="158">
        <v>4.78125</v>
      </c>
      <c r="V278" s="158">
        <v>8.5271832262233538</v>
      </c>
      <c r="W278" s="158">
        <v>0.38256658595641641</v>
      </c>
      <c r="X278" s="158">
        <v>0.87409200968522993</v>
      </c>
      <c r="Y278" s="159">
        <v>42</v>
      </c>
      <c r="Z278" s="159">
        <v>59</v>
      </c>
      <c r="AA278" s="159">
        <v>59</v>
      </c>
      <c r="AB278" s="159">
        <v>81</v>
      </c>
      <c r="AC278" s="159">
        <v>79</v>
      </c>
      <c r="AD278" s="157">
        <v>20.65</v>
      </c>
    </row>
    <row r="279" spans="1:30" s="154" customFormat="1" ht="11.35">
      <c r="A279" s="152">
        <v>266</v>
      </c>
      <c r="B279" s="152">
        <v>15</v>
      </c>
      <c r="C279" s="152">
        <v>111</v>
      </c>
      <c r="D279" s="153">
        <v>0.69374999999999998</v>
      </c>
      <c r="E279" s="153">
        <v>2.4314420366026597</v>
      </c>
      <c r="F279" s="155">
        <v>1338.5700000000002</v>
      </c>
      <c r="G279" s="155">
        <v>6216.9140000000016</v>
      </c>
      <c r="H279" s="155">
        <v>38.85571250000001</v>
      </c>
      <c r="I279" s="155">
        <v>173.25478219780075</v>
      </c>
      <c r="J279" s="155">
        <v>1600</v>
      </c>
      <c r="K279" s="155">
        <v>205350</v>
      </c>
      <c r="L279" s="155">
        <v>1283.4375</v>
      </c>
      <c r="M279" s="155">
        <v>266.74852566302258</v>
      </c>
      <c r="N279" s="156">
        <v>27</v>
      </c>
      <c r="O279" s="156">
        <v>567</v>
      </c>
      <c r="P279" s="156">
        <v>3.5437500000000002</v>
      </c>
      <c r="Q279" s="156">
        <v>5.2219262873908319</v>
      </c>
      <c r="R279" s="158">
        <v>0.53676470588235292</v>
      </c>
      <c r="S279" s="158">
        <v>54</v>
      </c>
      <c r="T279" s="158">
        <v>759</v>
      </c>
      <c r="U279" s="158">
        <v>4.7437500000000004</v>
      </c>
      <c r="V279" s="158">
        <v>8.501754813311214</v>
      </c>
      <c r="W279" s="158">
        <v>0.37990196078431365</v>
      </c>
      <c r="X279" s="158">
        <v>0.91666666666666652</v>
      </c>
      <c r="Y279" s="159">
        <v>27</v>
      </c>
      <c r="Z279" s="159">
        <v>76</v>
      </c>
      <c r="AA279" s="159">
        <v>57</v>
      </c>
      <c r="AB279" s="159">
        <v>68</v>
      </c>
      <c r="AC279" s="159">
        <v>92</v>
      </c>
      <c r="AD279" s="157">
        <v>20.399999999999999</v>
      </c>
    </row>
    <row r="280" spans="1:30" s="154" customFormat="1" ht="11.35">
      <c r="A280" s="152">
        <v>267</v>
      </c>
      <c r="B280" s="152">
        <v>12</v>
      </c>
      <c r="C280" s="152">
        <v>159</v>
      </c>
      <c r="D280" s="153">
        <v>0.99375000000000002</v>
      </c>
      <c r="E280" s="153">
        <v>2.4889614792686166</v>
      </c>
      <c r="F280" s="155">
        <v>1070.8560000000002</v>
      </c>
      <c r="G280" s="155">
        <v>5406.3355000000001</v>
      </c>
      <c r="H280" s="155">
        <v>33.789596875000001</v>
      </c>
      <c r="I280" s="155">
        <v>135.47423600252509</v>
      </c>
      <c r="J280" s="155">
        <v>1600</v>
      </c>
      <c r="K280" s="155">
        <v>201700</v>
      </c>
      <c r="L280" s="155">
        <v>1260.625</v>
      </c>
      <c r="M280" s="155">
        <v>277.19322665905884</v>
      </c>
      <c r="N280" s="156">
        <v>24</v>
      </c>
      <c r="O280" s="156">
        <v>549</v>
      </c>
      <c r="P280" s="156">
        <v>3.4312499999999999</v>
      </c>
      <c r="Q280" s="156">
        <v>4.9202723693591643</v>
      </c>
      <c r="R280" s="158">
        <v>0.54249999999999998</v>
      </c>
      <c r="S280" s="158">
        <v>45</v>
      </c>
      <c r="T280" s="158">
        <v>639</v>
      </c>
      <c r="U280" s="158">
        <v>3.9937499999999999</v>
      </c>
      <c r="V280" s="158">
        <v>8.1081501624355585</v>
      </c>
      <c r="W280" s="158">
        <v>0.46749999999999997</v>
      </c>
      <c r="X280" s="158">
        <v>1.01</v>
      </c>
      <c r="Y280" s="159">
        <v>34</v>
      </c>
      <c r="Z280" s="159">
        <v>72</v>
      </c>
      <c r="AA280" s="159">
        <v>54</v>
      </c>
      <c r="AB280" s="159">
        <v>85</v>
      </c>
      <c r="AC280" s="159">
        <v>75</v>
      </c>
      <c r="AD280" s="157">
        <v>20</v>
      </c>
    </row>
    <row r="281" spans="1:30" s="154" customFormat="1" ht="11.35">
      <c r="A281" s="152">
        <v>268</v>
      </c>
      <c r="B281" s="152">
        <v>18</v>
      </c>
      <c r="C281" s="152">
        <v>162</v>
      </c>
      <c r="D281" s="153">
        <v>1.0125</v>
      </c>
      <c r="E281" s="153">
        <v>2.8527543790466452</v>
      </c>
      <c r="F281" s="155">
        <v>1606.2840000000003</v>
      </c>
      <c r="G281" s="155">
        <v>9274.8027999999995</v>
      </c>
      <c r="H281" s="155">
        <v>57.9675175</v>
      </c>
      <c r="I281" s="155">
        <v>198.62314005369726</v>
      </c>
      <c r="J281" s="155">
        <v>1600</v>
      </c>
      <c r="K281" s="155">
        <v>205350</v>
      </c>
      <c r="L281" s="155">
        <v>1283.4375</v>
      </c>
      <c r="M281" s="155">
        <v>266.74852566302258</v>
      </c>
      <c r="N281" s="156">
        <v>21</v>
      </c>
      <c r="O281" s="156">
        <v>486</v>
      </c>
      <c r="P281" s="156">
        <v>3.0375000000000001</v>
      </c>
      <c r="Q281" s="156">
        <v>5.069191070891641</v>
      </c>
      <c r="R281" s="158">
        <v>0.60391198044009775</v>
      </c>
      <c r="S281" s="158">
        <v>30</v>
      </c>
      <c r="T281" s="158">
        <v>732</v>
      </c>
      <c r="U281" s="158">
        <v>4.5750000000000002</v>
      </c>
      <c r="V281" s="158">
        <v>7.3326614900936136</v>
      </c>
      <c r="W281" s="158">
        <v>0.4034229828850856</v>
      </c>
      <c r="X281" s="158">
        <v>1.0073349633251834</v>
      </c>
      <c r="Y281" s="159">
        <v>27</v>
      </c>
      <c r="Z281" s="159">
        <v>76</v>
      </c>
      <c r="AA281" s="159">
        <v>57</v>
      </c>
      <c r="AB281" s="159">
        <v>84</v>
      </c>
      <c r="AC281" s="159">
        <v>76</v>
      </c>
      <c r="AD281" s="157">
        <v>20.45</v>
      </c>
    </row>
    <row r="282" spans="1:30" s="154" customFormat="1" ht="11.35">
      <c r="A282" s="152">
        <v>269</v>
      </c>
      <c r="B282" s="152">
        <v>18</v>
      </c>
      <c r="C282" s="152">
        <v>90</v>
      </c>
      <c r="D282" s="153">
        <v>0.5625</v>
      </c>
      <c r="E282" s="153">
        <v>2.2866511725459264</v>
      </c>
      <c r="F282" s="155">
        <v>1606.2840000000003</v>
      </c>
      <c r="G282" s="155">
        <v>5276.9404000000013</v>
      </c>
      <c r="H282" s="155">
        <v>32.980877500000005</v>
      </c>
      <c r="I282" s="155">
        <v>170.22563288883532</v>
      </c>
      <c r="J282" s="155">
        <v>1600</v>
      </c>
      <c r="K282" s="155">
        <v>199900</v>
      </c>
      <c r="L282" s="155">
        <v>1249.375</v>
      </c>
      <c r="M282" s="155">
        <v>283.11983261976104</v>
      </c>
      <c r="N282" s="156">
        <v>24</v>
      </c>
      <c r="O282" s="156">
        <v>573</v>
      </c>
      <c r="P282" s="156">
        <v>3.5812499999999998</v>
      </c>
      <c r="Q282" s="156">
        <v>5.1413625130471043</v>
      </c>
      <c r="R282" s="158">
        <v>0.54523809523809519</v>
      </c>
      <c r="S282" s="158">
        <v>51</v>
      </c>
      <c r="T282" s="158">
        <v>768</v>
      </c>
      <c r="U282" s="158">
        <v>4.8</v>
      </c>
      <c r="V282" s="158">
        <v>8.677883404227007</v>
      </c>
      <c r="W282" s="158">
        <v>0.39047619047619042</v>
      </c>
      <c r="X282" s="158">
        <v>0.93571428571428561</v>
      </c>
      <c r="Y282" s="159">
        <v>38</v>
      </c>
      <c r="Z282" s="159">
        <v>69</v>
      </c>
      <c r="AA282" s="159">
        <v>53</v>
      </c>
      <c r="AB282" s="159">
        <v>82</v>
      </c>
      <c r="AC282" s="159">
        <v>78</v>
      </c>
      <c r="AD282" s="157">
        <v>21</v>
      </c>
    </row>
    <row r="283" spans="1:30" s="154" customFormat="1" ht="11.35">
      <c r="A283" s="152">
        <v>270</v>
      </c>
      <c r="B283" s="152">
        <v>15</v>
      </c>
      <c r="C283" s="152">
        <v>165</v>
      </c>
      <c r="D283" s="153">
        <v>1.03125</v>
      </c>
      <c r="E283" s="153">
        <v>2.895283249414403</v>
      </c>
      <c r="F283" s="155">
        <v>1338.5700000000002</v>
      </c>
      <c r="G283" s="155">
        <v>8001.6740000000018</v>
      </c>
      <c r="H283" s="155">
        <v>50.01046250000001</v>
      </c>
      <c r="I283" s="155">
        <v>178.46140312819358</v>
      </c>
      <c r="J283" s="155">
        <v>1600</v>
      </c>
      <c r="K283" s="155">
        <v>201750</v>
      </c>
      <c r="L283" s="155">
        <v>1260.9375</v>
      </c>
      <c r="M283" s="155">
        <v>280.31158960012863</v>
      </c>
      <c r="N283" s="156">
        <v>27</v>
      </c>
      <c r="O283" s="156">
        <v>639</v>
      </c>
      <c r="P283" s="156">
        <v>3.9937499999999999</v>
      </c>
      <c r="Q283" s="156">
        <v>6.0350098872845805</v>
      </c>
      <c r="R283" s="158">
        <v>0.49043062200956933</v>
      </c>
      <c r="S283" s="158">
        <v>36</v>
      </c>
      <c r="T283" s="158">
        <v>786</v>
      </c>
      <c r="U283" s="158">
        <v>4.9124999999999996</v>
      </c>
      <c r="V283" s="158">
        <v>8.3269566797942343</v>
      </c>
      <c r="W283" s="158">
        <v>0.37320574162679421</v>
      </c>
      <c r="X283" s="158">
        <v>0.86363636363636354</v>
      </c>
      <c r="Y283" s="159">
        <v>35</v>
      </c>
      <c r="Z283" s="159">
        <v>70</v>
      </c>
      <c r="AA283" s="159">
        <v>55</v>
      </c>
      <c r="AB283" s="159">
        <v>87</v>
      </c>
      <c r="AC283" s="159">
        <v>73</v>
      </c>
      <c r="AD283" s="157">
        <v>20.9</v>
      </c>
    </row>
    <row r="284" spans="1:30" s="154" customFormat="1" ht="11.35">
      <c r="A284" s="152">
        <v>271</v>
      </c>
      <c r="B284" s="152">
        <v>36</v>
      </c>
      <c r="C284" s="152">
        <v>324</v>
      </c>
      <c r="D284" s="153">
        <v>2.0249999999999999</v>
      </c>
      <c r="E284" s="153">
        <v>5.01939634046182</v>
      </c>
      <c r="F284" s="155">
        <v>2141.7120000000004</v>
      </c>
      <c r="G284" s="155">
        <v>18383.027999999998</v>
      </c>
      <c r="H284" s="155">
        <v>114.893925</v>
      </c>
      <c r="I284" s="155">
        <v>325.9277330992478</v>
      </c>
      <c r="J284" s="155">
        <v>1600</v>
      </c>
      <c r="K284" s="155">
        <v>206850</v>
      </c>
      <c r="L284" s="155">
        <v>1292.8125</v>
      </c>
      <c r="M284" s="155">
        <v>264.50659388292604</v>
      </c>
      <c r="N284" s="156">
        <v>15</v>
      </c>
      <c r="O284" s="156">
        <v>402</v>
      </c>
      <c r="P284" s="156">
        <v>2.5125000000000002</v>
      </c>
      <c r="Q284" s="156">
        <v>4.4875614254481029</v>
      </c>
      <c r="R284" s="158">
        <v>0.66416040100250628</v>
      </c>
      <c r="S284" s="158">
        <v>42</v>
      </c>
      <c r="T284" s="158">
        <v>681</v>
      </c>
      <c r="U284" s="158">
        <v>4.2562499999999996</v>
      </c>
      <c r="V284" s="158">
        <v>7.9797281482989577</v>
      </c>
      <c r="W284" s="158">
        <v>0.43107769423558895</v>
      </c>
      <c r="X284" s="158">
        <v>1.0952380952380953</v>
      </c>
      <c r="Y284" s="159">
        <v>25</v>
      </c>
      <c r="Z284" s="159">
        <v>76</v>
      </c>
      <c r="AA284" s="159">
        <v>59</v>
      </c>
      <c r="AB284" s="159">
        <v>77</v>
      </c>
      <c r="AC284" s="159">
        <v>83</v>
      </c>
      <c r="AD284" s="157">
        <v>19.95</v>
      </c>
    </row>
    <row r="285" spans="1:30" s="154" customFormat="1" ht="11.35">
      <c r="A285" s="152">
        <v>272</v>
      </c>
      <c r="B285" s="152">
        <v>24</v>
      </c>
      <c r="C285" s="152">
        <v>207</v>
      </c>
      <c r="D285" s="153">
        <v>1.29375</v>
      </c>
      <c r="E285" s="153">
        <v>3.4250223797643704</v>
      </c>
      <c r="F285" s="155">
        <v>2141.7120000000004</v>
      </c>
      <c r="G285" s="155">
        <v>11464.108400000001</v>
      </c>
      <c r="H285" s="155">
        <v>71.6506775</v>
      </c>
      <c r="I285" s="155">
        <v>270.02434113323795</v>
      </c>
      <c r="J285" s="155">
        <v>1600</v>
      </c>
      <c r="K285" s="155">
        <v>207550</v>
      </c>
      <c r="L285" s="155">
        <v>1297.1875</v>
      </c>
      <c r="M285" s="155">
        <v>259.97380582855101</v>
      </c>
      <c r="N285" s="156">
        <v>21</v>
      </c>
      <c r="O285" s="156">
        <v>483</v>
      </c>
      <c r="P285" s="156">
        <v>3.0187499999999998</v>
      </c>
      <c r="Q285" s="156">
        <v>5.0860171799470928</v>
      </c>
      <c r="R285" s="158">
        <v>0.5850515463917525</v>
      </c>
      <c r="S285" s="158">
        <v>27</v>
      </c>
      <c r="T285" s="158">
        <v>660</v>
      </c>
      <c r="U285" s="158">
        <v>4.125</v>
      </c>
      <c r="V285" s="158">
        <v>6.6595087359184069</v>
      </c>
      <c r="W285" s="158">
        <v>0.43298969072164945</v>
      </c>
      <c r="X285" s="158">
        <v>1.018041237113402</v>
      </c>
      <c r="Y285" s="159">
        <v>23</v>
      </c>
      <c r="Z285" s="159">
        <v>78</v>
      </c>
      <c r="AA285" s="159">
        <v>59</v>
      </c>
      <c r="AB285" s="159">
        <v>87</v>
      </c>
      <c r="AC285" s="159">
        <v>73</v>
      </c>
      <c r="AD285" s="157">
        <v>19.399999999999999</v>
      </c>
    </row>
    <row r="286" spans="1:30" s="154" customFormat="1" ht="11.35">
      <c r="A286" s="152">
        <v>273</v>
      </c>
      <c r="B286" s="152">
        <v>12</v>
      </c>
      <c r="C286" s="152">
        <v>144</v>
      </c>
      <c r="D286" s="153">
        <v>0.9</v>
      </c>
      <c r="E286" s="153">
        <v>2.3981124652998274</v>
      </c>
      <c r="F286" s="155">
        <v>1070.8560000000002</v>
      </c>
      <c r="G286" s="155">
        <v>5738.0034000000014</v>
      </c>
      <c r="H286" s="155">
        <v>35.862521250000007</v>
      </c>
      <c r="I286" s="155">
        <v>136.40358984066339</v>
      </c>
      <c r="J286" s="155">
        <v>1600</v>
      </c>
      <c r="K286" s="155">
        <v>199550</v>
      </c>
      <c r="L286" s="155">
        <v>1247.1875</v>
      </c>
      <c r="M286" s="155">
        <v>260.63823907221803</v>
      </c>
      <c r="N286" s="156">
        <v>18</v>
      </c>
      <c r="O286" s="156">
        <v>501</v>
      </c>
      <c r="P286" s="156">
        <v>3.1312500000000001</v>
      </c>
      <c r="Q286" s="156">
        <v>4.8332208293130643</v>
      </c>
      <c r="R286" s="158">
        <v>0.58968058968058967</v>
      </c>
      <c r="S286" s="158">
        <v>39</v>
      </c>
      <c r="T286" s="158">
        <v>720</v>
      </c>
      <c r="U286" s="158">
        <v>4.5</v>
      </c>
      <c r="V286" s="158">
        <v>7.4098353812590529</v>
      </c>
      <c r="W286" s="158">
        <v>0.41031941031941038</v>
      </c>
      <c r="X286" s="158">
        <v>1</v>
      </c>
      <c r="Y286" s="159">
        <v>31</v>
      </c>
      <c r="Z286" s="159">
        <v>83</v>
      </c>
      <c r="AA286" s="159">
        <v>46</v>
      </c>
      <c r="AB286" s="159">
        <v>74</v>
      </c>
      <c r="AC286" s="159">
        <v>86</v>
      </c>
      <c r="AD286" s="157">
        <v>20.350000000000001</v>
      </c>
    </row>
    <row r="287" spans="1:30" s="154" customFormat="1" ht="11.35">
      <c r="A287" s="152">
        <v>274</v>
      </c>
      <c r="B287" s="152">
        <v>15</v>
      </c>
      <c r="C287" s="152">
        <v>132</v>
      </c>
      <c r="D287" s="153">
        <v>0.82499999999999996</v>
      </c>
      <c r="E287" s="153">
        <v>2.4251045493899221</v>
      </c>
      <c r="F287" s="155">
        <v>1338.5700000000002</v>
      </c>
      <c r="G287" s="155">
        <v>5867.3985000000011</v>
      </c>
      <c r="H287" s="155">
        <v>36.67124062500001</v>
      </c>
      <c r="I287" s="155">
        <v>150.94502157839892</v>
      </c>
      <c r="J287" s="155">
        <v>1600</v>
      </c>
      <c r="K287" s="155">
        <v>200700</v>
      </c>
      <c r="L287" s="155">
        <v>1254.375</v>
      </c>
      <c r="M287" s="155">
        <v>285.74010159649862</v>
      </c>
      <c r="N287" s="156">
        <v>21</v>
      </c>
      <c r="O287" s="156">
        <v>549</v>
      </c>
      <c r="P287" s="156">
        <v>3.4312499999999999</v>
      </c>
      <c r="Q287" s="156">
        <v>5.3712744877395258</v>
      </c>
      <c r="R287" s="158">
        <v>0.56635071090047395</v>
      </c>
      <c r="S287" s="158">
        <v>48</v>
      </c>
      <c r="T287" s="158">
        <v>780</v>
      </c>
      <c r="U287" s="158">
        <v>4.875</v>
      </c>
      <c r="V287" s="158">
        <v>8.2810308354765354</v>
      </c>
      <c r="W287" s="158">
        <v>0.38388625592417064</v>
      </c>
      <c r="X287" s="158">
        <v>0.95023696682464465</v>
      </c>
      <c r="Y287" s="159">
        <v>38</v>
      </c>
      <c r="Z287" s="159">
        <v>67</v>
      </c>
      <c r="AA287" s="159">
        <v>55</v>
      </c>
      <c r="AB287" s="159">
        <v>84</v>
      </c>
      <c r="AC287" s="159">
        <v>76</v>
      </c>
      <c r="AD287" s="157">
        <v>21.1</v>
      </c>
    </row>
    <row r="288" spans="1:30" s="154" customFormat="1" ht="11.35">
      <c r="A288" s="152">
        <v>275</v>
      </c>
      <c r="B288" s="152">
        <v>27</v>
      </c>
      <c r="C288" s="152">
        <v>171</v>
      </c>
      <c r="D288" s="153">
        <v>1.0687500000000001</v>
      </c>
      <c r="E288" s="153">
        <v>3.7063974524424252</v>
      </c>
      <c r="F288" s="155">
        <v>1606.2840000000003</v>
      </c>
      <c r="G288" s="155">
        <v>7095.9083000000001</v>
      </c>
      <c r="H288" s="155">
        <v>44.349426874999999</v>
      </c>
      <c r="I288" s="155">
        <v>191.01829532932072</v>
      </c>
      <c r="J288" s="155">
        <v>1600</v>
      </c>
      <c r="K288" s="155">
        <v>204200</v>
      </c>
      <c r="L288" s="155">
        <v>1276.25</v>
      </c>
      <c r="M288" s="155">
        <v>266.58508972351228</v>
      </c>
      <c r="N288" s="156">
        <v>27</v>
      </c>
      <c r="O288" s="156">
        <v>594</v>
      </c>
      <c r="P288" s="156">
        <v>3.7124999999999999</v>
      </c>
      <c r="Q288" s="156">
        <v>5.8903903192579303</v>
      </c>
      <c r="R288" s="158">
        <v>0.50868486352357312</v>
      </c>
      <c r="S288" s="158">
        <v>48</v>
      </c>
      <c r="T288" s="158">
        <v>681</v>
      </c>
      <c r="U288" s="158">
        <v>4.2562499999999996</v>
      </c>
      <c r="V288" s="158">
        <v>8.1064047005939273</v>
      </c>
      <c r="W288" s="158">
        <v>0.43672456575682378</v>
      </c>
      <c r="X288" s="158">
        <v>0.94540942928039695</v>
      </c>
      <c r="Y288" s="159">
        <v>28</v>
      </c>
      <c r="Z288" s="159">
        <v>77</v>
      </c>
      <c r="AA288" s="159">
        <v>55</v>
      </c>
      <c r="AB288" s="159">
        <v>78</v>
      </c>
      <c r="AC288" s="159">
        <v>82</v>
      </c>
      <c r="AD288" s="157">
        <v>20.149999999999999</v>
      </c>
    </row>
    <row r="289" spans="1:30" s="154" customFormat="1" ht="11.35">
      <c r="A289" s="152">
        <v>276</v>
      </c>
      <c r="B289" s="152">
        <v>12</v>
      </c>
      <c r="C289" s="152">
        <v>165</v>
      </c>
      <c r="D289" s="153">
        <v>1.03125</v>
      </c>
      <c r="E289" s="153">
        <v>2.6503159299038082</v>
      </c>
      <c r="F289" s="155">
        <v>1070.8560000000002</v>
      </c>
      <c r="G289" s="155">
        <v>7891.6138000000028</v>
      </c>
      <c r="H289" s="155">
        <v>49.322586250000015</v>
      </c>
      <c r="I289" s="155">
        <v>176.36460067949378</v>
      </c>
      <c r="J289" s="155">
        <v>1600</v>
      </c>
      <c r="K289" s="155">
        <v>210300</v>
      </c>
      <c r="L289" s="155">
        <v>1314.375</v>
      </c>
      <c r="M289" s="155">
        <v>263.04861807600912</v>
      </c>
      <c r="N289" s="156">
        <v>27</v>
      </c>
      <c r="O289" s="156">
        <v>573</v>
      </c>
      <c r="P289" s="156">
        <v>3.5812499999999998</v>
      </c>
      <c r="Q289" s="156">
        <v>5.685103424160042</v>
      </c>
      <c r="R289" s="158">
        <v>0.53975903614457832</v>
      </c>
      <c r="S289" s="158">
        <v>57</v>
      </c>
      <c r="T289" s="158">
        <v>747</v>
      </c>
      <c r="U289" s="158">
        <v>4.6687500000000002</v>
      </c>
      <c r="V289" s="158">
        <v>8.9574268226438143</v>
      </c>
      <c r="W289" s="158">
        <v>0.4</v>
      </c>
      <c r="X289" s="158">
        <v>0.93975903614457834</v>
      </c>
      <c r="Y289" s="159">
        <v>22</v>
      </c>
      <c r="Z289" s="159">
        <v>73</v>
      </c>
      <c r="AA289" s="159">
        <v>65</v>
      </c>
      <c r="AB289" s="159">
        <v>85</v>
      </c>
      <c r="AC289" s="159">
        <v>75</v>
      </c>
      <c r="AD289" s="157">
        <v>20.75</v>
      </c>
    </row>
    <row r="290" spans="1:30" s="154" customFormat="1" ht="11.35">
      <c r="A290" s="152">
        <v>277</v>
      </c>
      <c r="B290" s="152">
        <v>12</v>
      </c>
      <c r="C290" s="152">
        <v>111</v>
      </c>
      <c r="D290" s="153">
        <v>0.69374999999999998</v>
      </c>
      <c r="E290" s="153">
        <v>1.9968430272486863</v>
      </c>
      <c r="F290" s="155">
        <v>535.42800000000011</v>
      </c>
      <c r="G290" s="155">
        <v>3673.6310000000003</v>
      </c>
      <c r="H290" s="155">
        <v>22.960193750000002</v>
      </c>
      <c r="I290" s="155">
        <v>86.129546803984965</v>
      </c>
      <c r="J290" s="155">
        <v>1600</v>
      </c>
      <c r="K290" s="155">
        <v>201550</v>
      </c>
      <c r="L290" s="155">
        <v>1259.6875</v>
      </c>
      <c r="M290" s="155">
        <v>291.25065794726885</v>
      </c>
      <c r="N290" s="156">
        <v>30</v>
      </c>
      <c r="O290" s="156">
        <v>561</v>
      </c>
      <c r="P290" s="156">
        <v>3.5062500000000001</v>
      </c>
      <c r="Q290" s="156">
        <v>5.4484397108730924</v>
      </c>
      <c r="R290" s="158">
        <v>0.53712871287128716</v>
      </c>
      <c r="S290" s="158">
        <v>48</v>
      </c>
      <c r="T290" s="158">
        <v>726</v>
      </c>
      <c r="U290" s="158">
        <v>4.5374999999999996</v>
      </c>
      <c r="V290" s="158">
        <v>8.9652631526479141</v>
      </c>
      <c r="W290" s="158">
        <v>0.40099009900990101</v>
      </c>
      <c r="X290" s="158">
        <v>0.93811881188118817</v>
      </c>
      <c r="Y290" s="159">
        <v>39</v>
      </c>
      <c r="Z290" s="159">
        <v>63</v>
      </c>
      <c r="AA290" s="159">
        <v>58</v>
      </c>
      <c r="AB290" s="159">
        <v>89</v>
      </c>
      <c r="AC290" s="159">
        <v>71</v>
      </c>
      <c r="AD290" s="157">
        <v>20.2</v>
      </c>
    </row>
    <row r="291" spans="1:30" s="154" customFormat="1" ht="11.35">
      <c r="A291" s="152">
        <v>278</v>
      </c>
      <c r="B291" s="152">
        <v>24</v>
      </c>
      <c r="C291" s="152">
        <v>291</v>
      </c>
      <c r="D291" s="153">
        <v>1.8187500000000001</v>
      </c>
      <c r="E291" s="153">
        <v>4.0248784113827707</v>
      </c>
      <c r="F291" s="155">
        <v>1606.2840000000003</v>
      </c>
      <c r="G291" s="155">
        <v>15536.335800000001</v>
      </c>
      <c r="H291" s="155">
        <v>97.10209875000001</v>
      </c>
      <c r="I291" s="155">
        <v>279.43747296965103</v>
      </c>
      <c r="J291" s="155">
        <v>1600</v>
      </c>
      <c r="K291" s="155">
        <v>202950</v>
      </c>
      <c r="L291" s="155">
        <v>1268.4375</v>
      </c>
      <c r="M291" s="155">
        <v>283.93140033173438</v>
      </c>
      <c r="N291" s="156">
        <v>21</v>
      </c>
      <c r="O291" s="156">
        <v>402</v>
      </c>
      <c r="P291" s="156">
        <v>2.5125000000000002</v>
      </c>
      <c r="Q291" s="156">
        <v>4.4749301670528894</v>
      </c>
      <c r="R291" s="158">
        <v>0.65374677002583981</v>
      </c>
      <c r="S291" s="158">
        <v>42</v>
      </c>
      <c r="T291" s="158">
        <v>645</v>
      </c>
      <c r="U291" s="158">
        <v>4.03125</v>
      </c>
      <c r="V291" s="158">
        <v>7.7900290042330687</v>
      </c>
      <c r="W291" s="158">
        <v>0.44444444444444448</v>
      </c>
      <c r="X291" s="158">
        <v>1.0981912144702843</v>
      </c>
      <c r="Y291" s="159">
        <v>35</v>
      </c>
      <c r="Z291" s="159">
        <v>67</v>
      </c>
      <c r="AA291" s="159">
        <v>58</v>
      </c>
      <c r="AB291" s="159">
        <v>84</v>
      </c>
      <c r="AC291" s="159">
        <v>76</v>
      </c>
      <c r="AD291" s="157">
        <v>19.350000000000001</v>
      </c>
    </row>
    <row r="292" spans="1:30" s="154" customFormat="1" ht="11.35">
      <c r="A292" s="152">
        <v>279</v>
      </c>
      <c r="B292" s="152">
        <v>15</v>
      </c>
      <c r="C292" s="152">
        <v>93</v>
      </c>
      <c r="D292" s="153">
        <v>0.58125000000000004</v>
      </c>
      <c r="E292" s="153">
        <v>2.0876150968157012</v>
      </c>
      <c r="F292" s="155">
        <v>1338.5700000000002</v>
      </c>
      <c r="G292" s="155">
        <v>4994.3534000000009</v>
      </c>
      <c r="H292" s="155">
        <v>31.214708750000007</v>
      </c>
      <c r="I292" s="155">
        <v>148.44573706616472</v>
      </c>
      <c r="J292" s="155">
        <v>1600</v>
      </c>
      <c r="K292" s="155">
        <v>203800</v>
      </c>
      <c r="L292" s="155">
        <v>1273.75</v>
      </c>
      <c r="M292" s="155">
        <v>265.4028621648286</v>
      </c>
      <c r="N292" s="156">
        <v>18</v>
      </c>
      <c r="O292" s="156">
        <v>525</v>
      </c>
      <c r="P292" s="156">
        <v>3.28125</v>
      </c>
      <c r="Q292" s="156">
        <v>4.7439758224271742</v>
      </c>
      <c r="R292" s="158">
        <v>0.56896551724137934</v>
      </c>
      <c r="S292" s="158">
        <v>48</v>
      </c>
      <c r="T292" s="158">
        <v>738</v>
      </c>
      <c r="U292" s="158">
        <v>4.6124999999999998</v>
      </c>
      <c r="V292" s="158">
        <v>7.9826758175155259</v>
      </c>
      <c r="W292" s="158">
        <v>0.39408866995073888</v>
      </c>
      <c r="X292" s="158">
        <v>0.96305418719211822</v>
      </c>
      <c r="Y292" s="159">
        <v>28</v>
      </c>
      <c r="Z292" s="159">
        <v>78</v>
      </c>
      <c r="AA292" s="159">
        <v>54</v>
      </c>
      <c r="AB292" s="159">
        <v>74</v>
      </c>
      <c r="AC292" s="159">
        <v>86</v>
      </c>
      <c r="AD292" s="157">
        <v>20.3</v>
      </c>
    </row>
    <row r="293" spans="1:30" s="154" customFormat="1" ht="11.35">
      <c r="A293" s="152">
        <v>280</v>
      </c>
      <c r="B293" s="152">
        <v>9</v>
      </c>
      <c r="C293" s="152">
        <v>48</v>
      </c>
      <c r="D293" s="153">
        <v>0.3</v>
      </c>
      <c r="E293" s="153">
        <v>1.2678908351318423</v>
      </c>
      <c r="F293" s="155">
        <v>535.42800000000011</v>
      </c>
      <c r="G293" s="155">
        <v>2846.6922000000004</v>
      </c>
      <c r="H293" s="155">
        <v>17.791826250000003</v>
      </c>
      <c r="I293" s="155">
        <v>82.658671439376718</v>
      </c>
      <c r="J293" s="155">
        <v>1600</v>
      </c>
      <c r="K293" s="155">
        <v>199250</v>
      </c>
      <c r="L293" s="155">
        <v>1245.3125</v>
      </c>
      <c r="M293" s="155">
        <v>289.58856494980171</v>
      </c>
      <c r="N293" s="156">
        <v>18</v>
      </c>
      <c r="O293" s="156">
        <v>588</v>
      </c>
      <c r="P293" s="156">
        <v>3.6749999999999998</v>
      </c>
      <c r="Q293" s="156">
        <v>5.1573358633646471</v>
      </c>
      <c r="R293" s="158">
        <v>0.50379746835443029</v>
      </c>
      <c r="S293" s="158">
        <v>45</v>
      </c>
      <c r="T293" s="158">
        <v>666</v>
      </c>
      <c r="U293" s="158">
        <v>4.1624999999999996</v>
      </c>
      <c r="V293" s="158">
        <v>7.3867870310108055</v>
      </c>
      <c r="W293" s="158">
        <v>0.4379746835443038</v>
      </c>
      <c r="X293" s="158">
        <v>0.94177215189873409</v>
      </c>
      <c r="Y293" s="159">
        <v>41</v>
      </c>
      <c r="Z293" s="159">
        <v>65</v>
      </c>
      <c r="AA293" s="159">
        <v>54</v>
      </c>
      <c r="AB293" s="159">
        <v>80</v>
      </c>
      <c r="AC293" s="159">
        <v>80</v>
      </c>
      <c r="AD293" s="157">
        <v>19.75</v>
      </c>
    </row>
    <row r="294" spans="1:30" s="154" customFormat="1" ht="11.35">
      <c r="A294" s="152">
        <v>281</v>
      </c>
      <c r="B294" s="152">
        <v>15</v>
      </c>
      <c r="C294" s="152">
        <v>69</v>
      </c>
      <c r="D294" s="153">
        <v>0.43125000000000002</v>
      </c>
      <c r="E294" s="153">
        <v>1.8381761366729692</v>
      </c>
      <c r="F294" s="155">
        <v>1338.5700000000002</v>
      </c>
      <c r="G294" s="155">
        <v>3368.7345000000005</v>
      </c>
      <c r="H294" s="155">
        <v>21.054590625000003</v>
      </c>
      <c r="I294" s="155">
        <v>128.18730658495554</v>
      </c>
      <c r="J294" s="155">
        <v>1600</v>
      </c>
      <c r="K294" s="155">
        <v>200400</v>
      </c>
      <c r="L294" s="155">
        <v>1252.5</v>
      </c>
      <c r="M294" s="155">
        <v>266.81206727823053</v>
      </c>
      <c r="N294" s="156">
        <v>18</v>
      </c>
      <c r="O294" s="156">
        <v>501</v>
      </c>
      <c r="P294" s="156">
        <v>3.1312500000000001</v>
      </c>
      <c r="Q294" s="156">
        <v>4.4680865221939605</v>
      </c>
      <c r="R294" s="158">
        <v>0.57934508816120911</v>
      </c>
      <c r="S294" s="158">
        <v>60</v>
      </c>
      <c r="T294" s="158">
        <v>690</v>
      </c>
      <c r="U294" s="158">
        <v>4.3125</v>
      </c>
      <c r="V294" s="158">
        <v>8.2119620526836936</v>
      </c>
      <c r="W294" s="158">
        <v>0.42065491183879095</v>
      </c>
      <c r="X294" s="158">
        <v>1</v>
      </c>
      <c r="Y294" s="159">
        <v>32</v>
      </c>
      <c r="Z294" s="159">
        <v>79</v>
      </c>
      <c r="AA294" s="159">
        <v>49</v>
      </c>
      <c r="AB294" s="159">
        <v>89</v>
      </c>
      <c r="AC294" s="159">
        <v>71</v>
      </c>
      <c r="AD294" s="157">
        <v>19.850000000000001</v>
      </c>
    </row>
    <row r="295" spans="1:30" s="154" customFormat="1" ht="11.35">
      <c r="A295" s="152">
        <v>282</v>
      </c>
      <c r="B295" s="152">
        <v>18</v>
      </c>
      <c r="C295" s="152">
        <v>243</v>
      </c>
      <c r="D295" s="153">
        <v>1.51875</v>
      </c>
      <c r="E295" s="153">
        <v>3.5127295466523645</v>
      </c>
      <c r="F295" s="155">
        <v>1606.2840000000003</v>
      </c>
      <c r="G295" s="155">
        <v>11120.542100000004</v>
      </c>
      <c r="H295" s="155">
        <v>69.503388125000029</v>
      </c>
      <c r="I295" s="155">
        <v>224.36154788917955</v>
      </c>
      <c r="J295" s="155">
        <v>1600</v>
      </c>
      <c r="K295" s="155">
        <v>201950</v>
      </c>
      <c r="L295" s="155">
        <v>1262.1875</v>
      </c>
      <c r="M295" s="155">
        <v>268.92207815554463</v>
      </c>
      <c r="N295" s="156">
        <v>21</v>
      </c>
      <c r="O295" s="156">
        <v>498</v>
      </c>
      <c r="P295" s="156">
        <v>3.1124999999999998</v>
      </c>
      <c r="Q295" s="156">
        <v>5.265274276573555</v>
      </c>
      <c r="R295" s="158">
        <v>0.60476190476190472</v>
      </c>
      <c r="S295" s="158">
        <v>42</v>
      </c>
      <c r="T295" s="158">
        <v>759</v>
      </c>
      <c r="U295" s="158">
        <v>4.7437500000000004</v>
      </c>
      <c r="V295" s="158">
        <v>7.8869742745584741</v>
      </c>
      <c r="W295" s="158">
        <v>0.39761904761904759</v>
      </c>
      <c r="X295" s="158">
        <v>1.0023809523809524</v>
      </c>
      <c r="Y295" s="159">
        <v>31</v>
      </c>
      <c r="Z295" s="159">
        <v>77</v>
      </c>
      <c r="AA295" s="159">
        <v>52</v>
      </c>
      <c r="AB295" s="159">
        <v>83</v>
      </c>
      <c r="AC295" s="159">
        <v>77</v>
      </c>
      <c r="AD295" s="157">
        <v>21</v>
      </c>
    </row>
    <row r="296" spans="1:30" s="154" customFormat="1" ht="11.35">
      <c r="A296" s="152">
        <v>283</v>
      </c>
      <c r="B296" s="152">
        <v>21</v>
      </c>
      <c r="C296" s="152">
        <v>210</v>
      </c>
      <c r="D296" s="153">
        <v>1.3125</v>
      </c>
      <c r="E296" s="153">
        <v>3.4261067623718047</v>
      </c>
      <c r="F296" s="155">
        <v>1338.5700000000002</v>
      </c>
      <c r="G296" s="155">
        <v>6689.8754000000008</v>
      </c>
      <c r="H296" s="155">
        <v>41.811721250000005</v>
      </c>
      <c r="I296" s="155">
        <v>149.69492331163417</v>
      </c>
      <c r="J296" s="155">
        <v>1600</v>
      </c>
      <c r="K296" s="155">
        <v>202350</v>
      </c>
      <c r="L296" s="155">
        <v>1264.6875</v>
      </c>
      <c r="M296" s="155">
        <v>270.19657850856635</v>
      </c>
      <c r="N296" s="156">
        <v>18</v>
      </c>
      <c r="O296" s="156">
        <v>438</v>
      </c>
      <c r="P296" s="156">
        <v>2.7374999999999998</v>
      </c>
      <c r="Q296" s="156">
        <v>4.6058310048549345</v>
      </c>
      <c r="R296" s="158">
        <v>0.62273901808785526</v>
      </c>
      <c r="S296" s="158">
        <v>33</v>
      </c>
      <c r="T296" s="158">
        <v>639</v>
      </c>
      <c r="U296" s="158">
        <v>3.9937499999999999</v>
      </c>
      <c r="V296" s="158">
        <v>6.7688677601735563</v>
      </c>
      <c r="W296" s="158">
        <v>0.44961240310077522</v>
      </c>
      <c r="X296" s="158">
        <v>1.0723514211886305</v>
      </c>
      <c r="Y296" s="159">
        <v>31</v>
      </c>
      <c r="Z296" s="159">
        <v>76</v>
      </c>
      <c r="AA296" s="159">
        <v>53</v>
      </c>
      <c r="AB296" s="159">
        <v>81</v>
      </c>
      <c r="AC296" s="159">
        <v>79</v>
      </c>
      <c r="AD296" s="157">
        <v>19.350000000000001</v>
      </c>
    </row>
    <row r="297" spans="1:30" s="154" customFormat="1" ht="11.35">
      <c r="A297" s="152">
        <v>284</v>
      </c>
      <c r="B297" s="152">
        <v>12</v>
      </c>
      <c r="C297" s="152">
        <v>138</v>
      </c>
      <c r="D297" s="153">
        <v>0.86250000000000004</v>
      </c>
      <c r="E297" s="153">
        <v>2.5709736794407987</v>
      </c>
      <c r="F297" s="155">
        <v>1070.8560000000002</v>
      </c>
      <c r="G297" s="155">
        <v>7023.0306</v>
      </c>
      <c r="H297" s="155">
        <v>43.893941249999997</v>
      </c>
      <c r="I297" s="155">
        <v>170.25124782951289</v>
      </c>
      <c r="J297" s="155">
        <v>1600</v>
      </c>
      <c r="K297" s="155">
        <v>203150</v>
      </c>
      <c r="L297" s="155">
        <v>1269.6875</v>
      </c>
      <c r="M297" s="155">
        <v>272.65852091060208</v>
      </c>
      <c r="N297" s="156">
        <v>15</v>
      </c>
      <c r="O297" s="156">
        <v>513</v>
      </c>
      <c r="P297" s="156">
        <v>3.2062499999999998</v>
      </c>
      <c r="Q297" s="156">
        <v>4.4525406145849251</v>
      </c>
      <c r="R297" s="158">
        <v>0.5714285714285714</v>
      </c>
      <c r="S297" s="158">
        <v>36</v>
      </c>
      <c r="T297" s="158">
        <v>687</v>
      </c>
      <c r="U297" s="158">
        <v>4.2937500000000002</v>
      </c>
      <c r="V297" s="158">
        <v>7.5732040650784498</v>
      </c>
      <c r="W297" s="158">
        <v>0.4260651629072682</v>
      </c>
      <c r="X297" s="158">
        <v>0.99749373433583965</v>
      </c>
      <c r="Y297" s="159">
        <v>31</v>
      </c>
      <c r="Z297" s="159">
        <v>74</v>
      </c>
      <c r="AA297" s="159">
        <v>55</v>
      </c>
      <c r="AB297" s="159">
        <v>76</v>
      </c>
      <c r="AC297" s="159">
        <v>84</v>
      </c>
      <c r="AD297" s="157">
        <v>19.95</v>
      </c>
    </row>
    <row r="298" spans="1:30" s="154" customFormat="1" ht="11.35">
      <c r="A298" s="152">
        <v>285</v>
      </c>
      <c r="B298" s="152">
        <v>9</v>
      </c>
      <c r="C298" s="152">
        <v>93</v>
      </c>
      <c r="D298" s="153">
        <v>0.58125000000000004</v>
      </c>
      <c r="E298" s="153">
        <v>1.6653021143550715</v>
      </c>
      <c r="F298" s="155">
        <v>535.42800000000011</v>
      </c>
      <c r="G298" s="155">
        <v>3697.4278000000013</v>
      </c>
      <c r="H298" s="155">
        <v>23.10892375000001</v>
      </c>
      <c r="I298" s="155">
        <v>86.054597498146435</v>
      </c>
      <c r="J298" s="155">
        <v>1600</v>
      </c>
      <c r="K298" s="155">
        <v>203200</v>
      </c>
      <c r="L298" s="155">
        <v>1270</v>
      </c>
      <c r="M298" s="155">
        <v>250.7347692848</v>
      </c>
      <c r="N298" s="156">
        <v>18</v>
      </c>
      <c r="O298" s="156">
        <v>435</v>
      </c>
      <c r="P298" s="156">
        <v>2.71875</v>
      </c>
      <c r="Q298" s="156">
        <v>4.3323732003567992</v>
      </c>
      <c r="R298" s="158">
        <v>0.63104325699745545</v>
      </c>
      <c r="S298" s="158">
        <v>36</v>
      </c>
      <c r="T298" s="158">
        <v>621</v>
      </c>
      <c r="U298" s="158">
        <v>3.8812500000000001</v>
      </c>
      <c r="V298" s="158">
        <v>6.7678223832574647</v>
      </c>
      <c r="W298" s="158">
        <v>0.47328244274809156</v>
      </c>
      <c r="X298" s="158">
        <v>1.1043256997455471</v>
      </c>
      <c r="Y298" s="159">
        <v>24</v>
      </c>
      <c r="Z298" s="159">
        <v>87</v>
      </c>
      <c r="AA298" s="159">
        <v>49</v>
      </c>
      <c r="AB298" s="159">
        <v>77</v>
      </c>
      <c r="AC298" s="159">
        <v>83</v>
      </c>
      <c r="AD298" s="157">
        <v>19.649999999999999</v>
      </c>
    </row>
    <row r="299" spans="1:30" s="154" customFormat="1" ht="11.35">
      <c r="A299" s="152">
        <v>286</v>
      </c>
      <c r="B299" s="152">
        <v>9</v>
      </c>
      <c r="C299" s="152">
        <v>78</v>
      </c>
      <c r="D299" s="153">
        <v>0.48749999999999999</v>
      </c>
      <c r="E299" s="153">
        <v>1.6444589636165654</v>
      </c>
      <c r="F299" s="155">
        <v>803.14200000000017</v>
      </c>
      <c r="G299" s="155">
        <v>3069.7872000000007</v>
      </c>
      <c r="H299" s="155">
        <v>19.186170000000004</v>
      </c>
      <c r="I299" s="155">
        <v>87.348933803074786</v>
      </c>
      <c r="J299" s="155">
        <v>1600</v>
      </c>
      <c r="K299" s="155">
        <v>202300</v>
      </c>
      <c r="L299" s="155">
        <v>1264.375</v>
      </c>
      <c r="M299" s="155">
        <v>266.96450544934117</v>
      </c>
      <c r="N299" s="156">
        <v>21</v>
      </c>
      <c r="O299" s="156">
        <v>507</v>
      </c>
      <c r="P299" s="156">
        <v>3.1687500000000002</v>
      </c>
      <c r="Q299" s="156">
        <v>4.843749619598281</v>
      </c>
      <c r="R299" s="158">
        <v>0.5552631578947369</v>
      </c>
      <c r="S299" s="158">
        <v>30</v>
      </c>
      <c r="T299" s="158">
        <v>657</v>
      </c>
      <c r="U299" s="158">
        <v>4.1062500000000002</v>
      </c>
      <c r="V299" s="158">
        <v>7.3916465472346067</v>
      </c>
      <c r="W299" s="158">
        <v>0.42368421052631583</v>
      </c>
      <c r="X299" s="158">
        <v>0.97894736842105279</v>
      </c>
      <c r="Y299" s="159">
        <v>30</v>
      </c>
      <c r="Z299" s="159">
        <v>78</v>
      </c>
      <c r="AA299" s="159">
        <v>52</v>
      </c>
      <c r="AB299" s="159">
        <v>89</v>
      </c>
      <c r="AC299" s="159">
        <v>71</v>
      </c>
      <c r="AD299" s="157">
        <v>19</v>
      </c>
    </row>
    <row r="300" spans="1:30" s="154" customFormat="1" ht="11.35">
      <c r="A300" s="152">
        <v>287</v>
      </c>
      <c r="B300" s="152">
        <v>12</v>
      </c>
      <c r="C300" s="152">
        <v>60</v>
      </c>
      <c r="D300" s="153">
        <v>0.375</v>
      </c>
      <c r="E300" s="153">
        <v>1.3352972957077867</v>
      </c>
      <c r="F300" s="155">
        <v>1070.8560000000002</v>
      </c>
      <c r="G300" s="155">
        <v>3206.6188000000002</v>
      </c>
      <c r="H300" s="155">
        <v>20.0413675</v>
      </c>
      <c r="I300" s="155">
        <v>102.96779416269445</v>
      </c>
      <c r="J300" s="155">
        <v>1600</v>
      </c>
      <c r="K300" s="155">
        <v>199100</v>
      </c>
      <c r="L300" s="155">
        <v>1244.375</v>
      </c>
      <c r="M300" s="155">
        <v>255.75068318517847</v>
      </c>
      <c r="N300" s="156">
        <v>24</v>
      </c>
      <c r="O300" s="156">
        <v>684</v>
      </c>
      <c r="P300" s="156">
        <v>4.2750000000000004</v>
      </c>
      <c r="Q300" s="156">
        <v>5.7450552980244227</v>
      </c>
      <c r="R300" s="158">
        <v>0.48532731376975163</v>
      </c>
      <c r="S300" s="158">
        <v>36</v>
      </c>
      <c r="T300" s="158">
        <v>753</v>
      </c>
      <c r="U300" s="158">
        <v>4.7062499999999998</v>
      </c>
      <c r="V300" s="158">
        <v>7.2133671121286786</v>
      </c>
      <c r="W300" s="158">
        <v>0.43340857787810377</v>
      </c>
      <c r="X300" s="158">
        <v>0.91873589164785541</v>
      </c>
      <c r="Y300" s="159">
        <v>30</v>
      </c>
      <c r="Z300" s="159">
        <v>86</v>
      </c>
      <c r="AA300" s="159">
        <v>44</v>
      </c>
      <c r="AB300" s="159">
        <v>75</v>
      </c>
      <c r="AC300" s="159">
        <v>85</v>
      </c>
      <c r="AD300" s="157">
        <v>22.15</v>
      </c>
    </row>
    <row r="301" spans="1:30" s="154" customFormat="1" ht="11.35">
      <c r="A301" s="152">
        <v>288</v>
      </c>
      <c r="B301" s="152">
        <v>9</v>
      </c>
      <c r="C301" s="152">
        <v>123</v>
      </c>
      <c r="D301" s="153">
        <v>0.76875000000000004</v>
      </c>
      <c r="E301" s="153">
        <v>2.0808255346521434</v>
      </c>
      <c r="F301" s="155">
        <v>803.14200000000017</v>
      </c>
      <c r="G301" s="155">
        <v>6147.0109000000002</v>
      </c>
      <c r="H301" s="155">
        <v>38.418818125000001</v>
      </c>
      <c r="I301" s="155">
        <v>133.78216943962423</v>
      </c>
      <c r="J301" s="155">
        <v>1600</v>
      </c>
      <c r="K301" s="155">
        <v>195650</v>
      </c>
      <c r="L301" s="155">
        <v>1222.8125</v>
      </c>
      <c r="M301" s="155">
        <v>276.31030745574679</v>
      </c>
      <c r="N301" s="156">
        <v>27</v>
      </c>
      <c r="O301" s="156">
        <v>522</v>
      </c>
      <c r="P301" s="156">
        <v>3.2625000000000002</v>
      </c>
      <c r="Q301" s="156">
        <v>5.1511585068083621</v>
      </c>
      <c r="R301" s="158">
        <v>0.58072289156626511</v>
      </c>
      <c r="S301" s="158">
        <v>30</v>
      </c>
      <c r="T301" s="158">
        <v>720</v>
      </c>
      <c r="U301" s="158">
        <v>4.5</v>
      </c>
      <c r="V301" s="158">
        <v>7.1691161529922462</v>
      </c>
      <c r="W301" s="158">
        <v>0.42168674698795183</v>
      </c>
      <c r="X301" s="158">
        <v>1.0024096385542169</v>
      </c>
      <c r="Y301" s="159">
        <v>41</v>
      </c>
      <c r="Z301" s="159">
        <v>74</v>
      </c>
      <c r="AA301" s="159">
        <v>45</v>
      </c>
      <c r="AB301" s="159">
        <v>76</v>
      </c>
      <c r="AC301" s="159">
        <v>84</v>
      </c>
      <c r="AD301" s="157">
        <v>20.75</v>
      </c>
    </row>
    <row r="302" spans="1:30" s="154" customFormat="1" ht="11.35">
      <c r="A302" s="152">
        <v>289</v>
      </c>
      <c r="B302" s="152">
        <v>9</v>
      </c>
      <c r="C302" s="152">
        <v>75</v>
      </c>
      <c r="D302" s="153">
        <v>0.46875</v>
      </c>
      <c r="E302" s="153">
        <v>1.4490156059943227</v>
      </c>
      <c r="F302" s="155">
        <v>535.42800000000011</v>
      </c>
      <c r="G302" s="155">
        <v>4109.4099000000006</v>
      </c>
      <c r="H302" s="155">
        <v>25.683811875000004</v>
      </c>
      <c r="I302" s="155">
        <v>101.34757118203132</v>
      </c>
      <c r="J302" s="155">
        <v>1600</v>
      </c>
      <c r="K302" s="155">
        <v>196350</v>
      </c>
      <c r="L302" s="155">
        <v>1227.1875</v>
      </c>
      <c r="M302" s="155">
        <v>273.10507083718005</v>
      </c>
      <c r="N302" s="156">
        <v>24</v>
      </c>
      <c r="O302" s="156">
        <v>591</v>
      </c>
      <c r="P302" s="156">
        <v>3.6937500000000001</v>
      </c>
      <c r="Q302" s="156">
        <v>5.4276219644222863</v>
      </c>
      <c r="R302" s="158">
        <v>0.5342789598108747</v>
      </c>
      <c r="S302" s="158">
        <v>42</v>
      </c>
      <c r="T302" s="158">
        <v>777</v>
      </c>
      <c r="U302" s="158">
        <v>4.8562500000000002</v>
      </c>
      <c r="V302" s="158">
        <v>8.4107200800021236</v>
      </c>
      <c r="W302" s="158">
        <v>0.38770685579196218</v>
      </c>
      <c r="X302" s="158">
        <v>0.92198581560283688</v>
      </c>
      <c r="Y302" s="159">
        <v>39</v>
      </c>
      <c r="Z302" s="159">
        <v>76</v>
      </c>
      <c r="AA302" s="159">
        <v>45</v>
      </c>
      <c r="AB302" s="159">
        <v>71</v>
      </c>
      <c r="AC302" s="159">
        <v>89</v>
      </c>
      <c r="AD302" s="157">
        <v>21.15</v>
      </c>
    </row>
    <row r="303" spans="1:30" s="154" customFormat="1" ht="11.35">
      <c r="A303" s="152">
        <v>290</v>
      </c>
      <c r="B303" s="152">
        <v>12</v>
      </c>
      <c r="C303" s="152">
        <v>117</v>
      </c>
      <c r="D303" s="153">
        <v>0.73124999999999996</v>
      </c>
      <c r="E303" s="153">
        <v>2.2757178009221537</v>
      </c>
      <c r="F303" s="155">
        <v>1070.8560000000002</v>
      </c>
      <c r="G303" s="155">
        <v>5845.0889999999999</v>
      </c>
      <c r="H303" s="155">
        <v>36.531806250000002</v>
      </c>
      <c r="I303" s="155">
        <v>139.53712921194543</v>
      </c>
      <c r="J303" s="155">
        <v>1600</v>
      </c>
      <c r="K303" s="155">
        <v>205550</v>
      </c>
      <c r="L303" s="155">
        <v>1284.6875</v>
      </c>
      <c r="M303" s="155">
        <v>279.37468782079839</v>
      </c>
      <c r="N303" s="156">
        <v>18</v>
      </c>
      <c r="O303" s="156">
        <v>582</v>
      </c>
      <c r="P303" s="156">
        <v>3.6375000000000002</v>
      </c>
      <c r="Q303" s="156">
        <v>5.2166731970943916</v>
      </c>
      <c r="R303" s="158">
        <v>0.53588516746411485</v>
      </c>
      <c r="S303" s="158">
        <v>48</v>
      </c>
      <c r="T303" s="158">
        <v>771</v>
      </c>
      <c r="U303" s="158">
        <v>4.8187499999999996</v>
      </c>
      <c r="V303" s="158">
        <v>8.9659536844497527</v>
      </c>
      <c r="W303" s="158">
        <v>0.38516746411483249</v>
      </c>
      <c r="X303" s="158">
        <v>0.92105263157894735</v>
      </c>
      <c r="Y303" s="159">
        <v>31</v>
      </c>
      <c r="Z303" s="159">
        <v>68</v>
      </c>
      <c r="AA303" s="159">
        <v>61</v>
      </c>
      <c r="AB303" s="159">
        <v>79</v>
      </c>
      <c r="AC303" s="159">
        <v>81</v>
      </c>
      <c r="AD303" s="157">
        <v>20.9</v>
      </c>
    </row>
    <row r="304" spans="1:30" s="154" customFormat="1" ht="11.35">
      <c r="A304" s="152">
        <v>291</v>
      </c>
      <c r="B304" s="152">
        <v>18</v>
      </c>
      <c r="C304" s="152">
        <v>189</v>
      </c>
      <c r="D304" s="153">
        <v>1.1812499999999999</v>
      </c>
      <c r="E304" s="153">
        <v>3.3494050443240511</v>
      </c>
      <c r="F304" s="155">
        <v>803.14200000000017</v>
      </c>
      <c r="G304" s="155">
        <v>5202.5754000000015</v>
      </c>
      <c r="H304" s="155">
        <v>32.516096250000011</v>
      </c>
      <c r="I304" s="155">
        <v>113.22289298758268</v>
      </c>
      <c r="J304" s="155">
        <v>1600</v>
      </c>
      <c r="K304" s="155">
        <v>206750</v>
      </c>
      <c r="L304" s="155">
        <v>1292.1875</v>
      </c>
      <c r="M304" s="155">
        <v>282.37241093832006</v>
      </c>
      <c r="N304" s="156">
        <v>21</v>
      </c>
      <c r="O304" s="156">
        <v>558</v>
      </c>
      <c r="P304" s="156">
        <v>3.4874999999999998</v>
      </c>
      <c r="Q304" s="156">
        <v>5.2545128851661751</v>
      </c>
      <c r="R304" s="158">
        <v>0.55502392344497598</v>
      </c>
      <c r="S304" s="158">
        <v>48</v>
      </c>
      <c r="T304" s="158">
        <v>744</v>
      </c>
      <c r="U304" s="158">
        <v>4.6500000000000004</v>
      </c>
      <c r="V304" s="158">
        <v>8.6752739068279894</v>
      </c>
      <c r="W304" s="158">
        <v>0.40669856459330139</v>
      </c>
      <c r="X304" s="158">
        <v>0.96172248803827731</v>
      </c>
      <c r="Y304" s="159">
        <v>31</v>
      </c>
      <c r="Z304" s="159">
        <v>65</v>
      </c>
      <c r="AA304" s="159">
        <v>64</v>
      </c>
      <c r="AB304" s="159">
        <v>87</v>
      </c>
      <c r="AC304" s="159">
        <v>73</v>
      </c>
      <c r="AD304" s="157">
        <v>20.9</v>
      </c>
    </row>
    <row r="305" spans="1:30" s="154" customFormat="1" ht="11.35">
      <c r="A305" s="152">
        <v>292</v>
      </c>
      <c r="B305" s="152">
        <v>27</v>
      </c>
      <c r="C305" s="152">
        <v>258</v>
      </c>
      <c r="D305" s="153">
        <v>1.6125</v>
      </c>
      <c r="E305" s="153">
        <v>4.2411394873245323</v>
      </c>
      <c r="F305" s="155">
        <v>2409.4260000000004</v>
      </c>
      <c r="G305" s="155">
        <v>11248.4499</v>
      </c>
      <c r="H305" s="155">
        <v>70.302811875000003</v>
      </c>
      <c r="I305" s="155">
        <v>281.29929298478044</v>
      </c>
      <c r="J305" s="155">
        <v>1600</v>
      </c>
      <c r="K305" s="155">
        <v>198500</v>
      </c>
      <c r="L305" s="155">
        <v>1240.625</v>
      </c>
      <c r="M305" s="155">
        <v>266.1268612697865</v>
      </c>
      <c r="N305" s="156">
        <v>21</v>
      </c>
      <c r="O305" s="156">
        <v>495</v>
      </c>
      <c r="P305" s="156">
        <v>3.09375</v>
      </c>
      <c r="Q305" s="156">
        <v>4.8807114583452522</v>
      </c>
      <c r="R305" s="158">
        <v>0.5703125</v>
      </c>
      <c r="S305" s="158">
        <v>36</v>
      </c>
      <c r="T305" s="158">
        <v>615</v>
      </c>
      <c r="U305" s="158">
        <v>3.84375</v>
      </c>
      <c r="V305" s="158">
        <v>6.8474361680465261</v>
      </c>
      <c r="W305" s="158">
        <v>0.46614583333333331</v>
      </c>
      <c r="X305" s="158">
        <v>1.0364583333333333</v>
      </c>
      <c r="Y305" s="159">
        <v>34</v>
      </c>
      <c r="Z305" s="159">
        <v>80</v>
      </c>
      <c r="AA305" s="159">
        <v>46</v>
      </c>
      <c r="AB305" s="159">
        <v>77</v>
      </c>
      <c r="AC305" s="159">
        <v>83</v>
      </c>
      <c r="AD305" s="157">
        <v>19.2</v>
      </c>
    </row>
    <row r="306" spans="1:30" s="154" customFormat="1" ht="11.35">
      <c r="A306" s="152">
        <v>293</v>
      </c>
      <c r="B306" s="152">
        <v>6</v>
      </c>
      <c r="C306" s="152">
        <v>72</v>
      </c>
      <c r="D306" s="153">
        <v>0.45</v>
      </c>
      <c r="E306" s="153">
        <v>1.3117754064553628</v>
      </c>
      <c r="F306" s="155">
        <v>535.42800000000011</v>
      </c>
      <c r="G306" s="155">
        <v>3220.0045000000005</v>
      </c>
      <c r="H306" s="155">
        <v>20.125028125000004</v>
      </c>
      <c r="I306" s="155">
        <v>78.436844047293206</v>
      </c>
      <c r="J306" s="155">
        <v>1600</v>
      </c>
      <c r="K306" s="155">
        <v>204950</v>
      </c>
      <c r="L306" s="155">
        <v>1280.9375</v>
      </c>
      <c r="M306" s="155">
        <v>265.63510432132034</v>
      </c>
      <c r="N306" s="156">
        <v>27</v>
      </c>
      <c r="O306" s="156">
        <v>579</v>
      </c>
      <c r="P306" s="156">
        <v>3.6187499999999999</v>
      </c>
      <c r="Q306" s="156">
        <v>5.2889725970244417</v>
      </c>
      <c r="R306" s="158">
        <v>0.52463054187192115</v>
      </c>
      <c r="S306" s="158">
        <v>48</v>
      </c>
      <c r="T306" s="158">
        <v>717</v>
      </c>
      <c r="U306" s="158">
        <v>4.4812500000000002</v>
      </c>
      <c r="V306" s="158">
        <v>8.1657143906356389</v>
      </c>
      <c r="W306" s="158">
        <v>0.4113300492610838</v>
      </c>
      <c r="X306" s="158">
        <v>0.93596059113300489</v>
      </c>
      <c r="Y306" s="159">
        <v>27</v>
      </c>
      <c r="Z306" s="159">
        <v>77</v>
      </c>
      <c r="AA306" s="159">
        <v>56</v>
      </c>
      <c r="AB306" s="159">
        <v>87</v>
      </c>
      <c r="AC306" s="159">
        <v>73</v>
      </c>
      <c r="AD306" s="157">
        <v>20.3</v>
      </c>
    </row>
    <row r="307" spans="1:30" s="154" customFormat="1" ht="11.35">
      <c r="A307" s="152">
        <v>294</v>
      </c>
      <c r="B307" s="152">
        <v>21</v>
      </c>
      <c r="C307" s="152">
        <v>189</v>
      </c>
      <c r="D307" s="153">
        <v>1.1812499999999999</v>
      </c>
      <c r="E307" s="153">
        <v>3.3830355075409746</v>
      </c>
      <c r="F307" s="155">
        <v>1070.8560000000002</v>
      </c>
      <c r="G307" s="155">
        <v>7458.8095000000021</v>
      </c>
      <c r="H307" s="155">
        <v>46.617559375000013</v>
      </c>
      <c r="I307" s="155">
        <v>155.02473963516553</v>
      </c>
      <c r="J307" s="155">
        <v>1600</v>
      </c>
      <c r="K307" s="155">
        <v>202250</v>
      </c>
      <c r="L307" s="155">
        <v>1264.0625</v>
      </c>
      <c r="M307" s="155">
        <v>263.69244729609966</v>
      </c>
      <c r="N307" s="156">
        <v>24</v>
      </c>
      <c r="O307" s="156">
        <v>561</v>
      </c>
      <c r="P307" s="156">
        <v>3.5062500000000001</v>
      </c>
      <c r="Q307" s="156">
        <v>5.3752248746289846</v>
      </c>
      <c r="R307" s="158">
        <v>0.55263157894736836</v>
      </c>
      <c r="S307" s="158">
        <v>30</v>
      </c>
      <c r="T307" s="158">
        <v>747</v>
      </c>
      <c r="U307" s="158">
        <v>4.6687500000000002</v>
      </c>
      <c r="V307" s="158">
        <v>7.5666612985878503</v>
      </c>
      <c r="W307" s="158">
        <v>0.40430622009569378</v>
      </c>
      <c r="X307" s="158">
        <v>0.95693779904306209</v>
      </c>
      <c r="Y307" s="159">
        <v>29</v>
      </c>
      <c r="Z307" s="159">
        <v>80</v>
      </c>
      <c r="AA307" s="159">
        <v>51</v>
      </c>
      <c r="AB307" s="159">
        <v>76</v>
      </c>
      <c r="AC307" s="159">
        <v>84</v>
      </c>
      <c r="AD307" s="157">
        <v>20.9</v>
      </c>
    </row>
    <row r="308" spans="1:30" s="154" customFormat="1" ht="11.35">
      <c r="A308" s="152">
        <v>295</v>
      </c>
      <c r="B308" s="152">
        <v>21</v>
      </c>
      <c r="C308" s="152">
        <v>147</v>
      </c>
      <c r="D308" s="153">
        <v>0.91874999999999996</v>
      </c>
      <c r="E308" s="153">
        <v>3.0093603971608318</v>
      </c>
      <c r="F308" s="155">
        <v>1873.9980000000003</v>
      </c>
      <c r="G308" s="155">
        <v>9108.2252000000026</v>
      </c>
      <c r="H308" s="155">
        <v>56.926407500000018</v>
      </c>
      <c r="I308" s="155">
        <v>246.27568722099332</v>
      </c>
      <c r="J308" s="155">
        <v>1600</v>
      </c>
      <c r="K308" s="155">
        <v>206500</v>
      </c>
      <c r="L308" s="155">
        <v>1290.625</v>
      </c>
      <c r="M308" s="155">
        <v>290.42299989485082</v>
      </c>
      <c r="N308" s="156">
        <v>21</v>
      </c>
      <c r="O308" s="156">
        <v>573</v>
      </c>
      <c r="P308" s="156">
        <v>3.5812499999999998</v>
      </c>
      <c r="Q308" s="156">
        <v>5.2178598410416051</v>
      </c>
      <c r="R308" s="158">
        <v>0.55164319248826288</v>
      </c>
      <c r="S308" s="158">
        <v>63</v>
      </c>
      <c r="T308" s="158">
        <v>843</v>
      </c>
      <c r="U308" s="158">
        <v>5.2687499999999998</v>
      </c>
      <c r="V308" s="158">
        <v>11.193395331918003</v>
      </c>
      <c r="W308" s="158">
        <v>0.34037558685446007</v>
      </c>
      <c r="X308" s="158">
        <v>0.892018779342723</v>
      </c>
      <c r="Y308" s="159">
        <v>34</v>
      </c>
      <c r="Z308" s="159">
        <v>60</v>
      </c>
      <c r="AA308" s="159">
        <v>66</v>
      </c>
      <c r="AB308" s="159">
        <v>79</v>
      </c>
      <c r="AC308" s="159">
        <v>81</v>
      </c>
      <c r="AD308" s="157">
        <v>21.3</v>
      </c>
    </row>
    <row r="309" spans="1:30" s="154" customFormat="1" ht="11.35">
      <c r="A309" s="152">
        <v>296</v>
      </c>
      <c r="B309" s="152">
        <v>12</v>
      </c>
      <c r="C309" s="152">
        <v>75</v>
      </c>
      <c r="D309" s="153">
        <v>0.46875</v>
      </c>
      <c r="E309" s="153">
        <v>1.700617257528505</v>
      </c>
      <c r="F309" s="155">
        <v>803.14200000000017</v>
      </c>
      <c r="G309" s="155">
        <v>4015.7100000000009</v>
      </c>
      <c r="H309" s="155">
        <v>25.098187500000005</v>
      </c>
      <c r="I309" s="155">
        <v>109.84722002733241</v>
      </c>
      <c r="J309" s="155">
        <v>1600</v>
      </c>
      <c r="K309" s="155">
        <v>198650</v>
      </c>
      <c r="L309" s="155">
        <v>1241.5625</v>
      </c>
      <c r="M309" s="155">
        <v>275.81907039070916</v>
      </c>
      <c r="N309" s="156">
        <v>18</v>
      </c>
      <c r="O309" s="156">
        <v>465</v>
      </c>
      <c r="P309" s="156">
        <v>2.90625</v>
      </c>
      <c r="Q309" s="156">
        <v>4.569239336389324</v>
      </c>
      <c r="R309" s="158">
        <v>0.61728395061728392</v>
      </c>
      <c r="S309" s="158">
        <v>36</v>
      </c>
      <c r="T309" s="158">
        <v>732</v>
      </c>
      <c r="U309" s="158">
        <v>4.5750000000000002</v>
      </c>
      <c r="V309" s="158">
        <v>7.4170888862929107</v>
      </c>
      <c r="W309" s="158">
        <v>0.39753086419753092</v>
      </c>
      <c r="X309" s="158">
        <v>1.0148148148148148</v>
      </c>
      <c r="Y309" s="159">
        <v>37</v>
      </c>
      <c r="Z309" s="159">
        <v>74</v>
      </c>
      <c r="AA309" s="159">
        <v>49</v>
      </c>
      <c r="AB309" s="159">
        <v>78</v>
      </c>
      <c r="AC309" s="159">
        <v>82</v>
      </c>
      <c r="AD309" s="157">
        <v>20.25</v>
      </c>
    </row>
    <row r="310" spans="1:30" s="154" customFormat="1" ht="11.35">
      <c r="A310" s="152">
        <v>297</v>
      </c>
      <c r="B310" s="152">
        <v>21</v>
      </c>
      <c r="C310" s="152">
        <v>171</v>
      </c>
      <c r="D310" s="153">
        <v>1.0687500000000001</v>
      </c>
      <c r="E310" s="153">
        <v>3.1265184989902592</v>
      </c>
      <c r="F310" s="155">
        <v>1873.9980000000003</v>
      </c>
      <c r="G310" s="155">
        <v>9549.953300000001</v>
      </c>
      <c r="H310" s="155">
        <v>59.687208125000005</v>
      </c>
      <c r="I310" s="155">
        <v>238.3260577853145</v>
      </c>
      <c r="J310" s="155">
        <v>1600</v>
      </c>
      <c r="K310" s="155">
        <v>204050</v>
      </c>
      <c r="L310" s="155">
        <v>1275.3125</v>
      </c>
      <c r="M310" s="155">
        <v>281.22580259290783</v>
      </c>
      <c r="N310" s="156">
        <v>21</v>
      </c>
      <c r="O310" s="156">
        <v>510</v>
      </c>
      <c r="P310" s="156">
        <v>3.1875</v>
      </c>
      <c r="Q310" s="156">
        <v>5.0209466896569772</v>
      </c>
      <c r="R310" s="158">
        <v>0.58024691358024694</v>
      </c>
      <c r="S310" s="158">
        <v>42</v>
      </c>
      <c r="T310" s="158">
        <v>708</v>
      </c>
      <c r="U310" s="158">
        <v>4.4249999999999998</v>
      </c>
      <c r="V310" s="158">
        <v>8.1930711637541407</v>
      </c>
      <c r="W310" s="158">
        <v>0.41728395061728391</v>
      </c>
      <c r="X310" s="158">
        <v>0.9975308641975309</v>
      </c>
      <c r="Y310" s="159">
        <v>33</v>
      </c>
      <c r="Z310" s="159">
        <v>68</v>
      </c>
      <c r="AA310" s="159">
        <v>59</v>
      </c>
      <c r="AB310" s="159">
        <v>78</v>
      </c>
      <c r="AC310" s="159">
        <v>82</v>
      </c>
      <c r="AD310" s="157">
        <v>20.25</v>
      </c>
    </row>
    <row r="311" spans="1:30" s="154" customFormat="1" ht="11.35">
      <c r="A311" s="152">
        <v>298</v>
      </c>
      <c r="B311" s="152">
        <v>12</v>
      </c>
      <c r="C311" s="152">
        <v>129</v>
      </c>
      <c r="D311" s="153">
        <v>0.80625000000000002</v>
      </c>
      <c r="E311" s="153">
        <v>2.2750958926503992</v>
      </c>
      <c r="F311" s="155">
        <v>803.14200000000017</v>
      </c>
      <c r="G311" s="155">
        <v>4887.2678000000033</v>
      </c>
      <c r="H311" s="155">
        <v>30.545423750000019</v>
      </c>
      <c r="I311" s="155">
        <v>118.98012822149848</v>
      </c>
      <c r="J311" s="155">
        <v>1600</v>
      </c>
      <c r="K311" s="155">
        <v>200800</v>
      </c>
      <c r="L311" s="155">
        <v>1255</v>
      </c>
      <c r="M311" s="155">
        <v>268.18748722094921</v>
      </c>
      <c r="N311" s="156">
        <v>21</v>
      </c>
      <c r="O311" s="156">
        <v>603</v>
      </c>
      <c r="P311" s="156">
        <v>3.7687499999999998</v>
      </c>
      <c r="Q311" s="156">
        <v>5.5821164073230918</v>
      </c>
      <c r="R311" s="158">
        <v>0.51213592233009708</v>
      </c>
      <c r="S311" s="158">
        <v>42</v>
      </c>
      <c r="T311" s="158">
        <v>732</v>
      </c>
      <c r="U311" s="158">
        <v>4.5750000000000002</v>
      </c>
      <c r="V311" s="158">
        <v>7.8328047459820702</v>
      </c>
      <c r="W311" s="158">
        <v>0.40776699029126223</v>
      </c>
      <c r="X311" s="158">
        <v>0.91990291262135937</v>
      </c>
      <c r="Y311" s="159">
        <v>32</v>
      </c>
      <c r="Z311" s="159">
        <v>78</v>
      </c>
      <c r="AA311" s="159">
        <v>50</v>
      </c>
      <c r="AB311" s="159">
        <v>76</v>
      </c>
      <c r="AC311" s="159">
        <v>84</v>
      </c>
      <c r="AD311" s="157">
        <v>20.6</v>
      </c>
    </row>
    <row r="312" spans="1:30" s="154" customFormat="1" ht="11.35">
      <c r="A312" s="152">
        <v>299</v>
      </c>
      <c r="B312" s="152">
        <v>9</v>
      </c>
      <c r="C312" s="152">
        <v>99</v>
      </c>
      <c r="D312" s="153">
        <v>0.61875000000000002</v>
      </c>
      <c r="E312" s="153">
        <v>1.8149341170016622</v>
      </c>
      <c r="F312" s="155">
        <v>803.14200000000017</v>
      </c>
      <c r="G312" s="155">
        <v>4310.1954000000005</v>
      </c>
      <c r="H312" s="155">
        <v>26.938721250000004</v>
      </c>
      <c r="I312" s="155">
        <v>109.48671445914646</v>
      </c>
      <c r="J312" s="155">
        <v>1600</v>
      </c>
      <c r="K312" s="155">
        <v>205800</v>
      </c>
      <c r="L312" s="155">
        <v>1286.25</v>
      </c>
      <c r="M312" s="155">
        <v>271.03052811410623</v>
      </c>
      <c r="N312" s="156">
        <v>33</v>
      </c>
      <c r="O312" s="156">
        <v>594</v>
      </c>
      <c r="P312" s="156">
        <v>3.7124999999999999</v>
      </c>
      <c r="Q312" s="156">
        <v>5.7641131147818392</v>
      </c>
      <c r="R312" s="158">
        <v>0.52857142857142858</v>
      </c>
      <c r="S312" s="158">
        <v>42</v>
      </c>
      <c r="T312" s="158">
        <v>789</v>
      </c>
      <c r="U312" s="158">
        <v>4.9312500000000004</v>
      </c>
      <c r="V312" s="158">
        <v>8.6788413821113846</v>
      </c>
      <c r="W312" s="158">
        <v>0.37380952380952381</v>
      </c>
      <c r="X312" s="158">
        <v>0.90238095238095239</v>
      </c>
      <c r="Y312" s="159">
        <v>28</v>
      </c>
      <c r="Z312" s="159">
        <v>73</v>
      </c>
      <c r="AA312" s="159">
        <v>59</v>
      </c>
      <c r="AB312" s="159">
        <v>81</v>
      </c>
      <c r="AC312" s="159">
        <v>79</v>
      </c>
      <c r="AD312" s="157">
        <v>21</v>
      </c>
    </row>
    <row r="313" spans="1:30" s="154" customFormat="1" ht="11.35">
      <c r="A313" s="152">
        <v>300</v>
      </c>
      <c r="B313" s="152">
        <v>12</v>
      </c>
      <c r="C313" s="152">
        <v>72</v>
      </c>
      <c r="D313" s="153">
        <v>0.45</v>
      </c>
      <c r="E313" s="153">
        <v>1.5122144202559995</v>
      </c>
      <c r="F313" s="155">
        <v>535.42800000000011</v>
      </c>
      <c r="G313" s="155">
        <v>2828.8446000000004</v>
      </c>
      <c r="H313" s="155">
        <v>17.680278750000003</v>
      </c>
      <c r="I313" s="155">
        <v>75.345391452300703</v>
      </c>
      <c r="J313" s="155">
        <v>1600</v>
      </c>
      <c r="K313" s="155">
        <v>195150</v>
      </c>
      <c r="L313" s="155">
        <v>1219.6875</v>
      </c>
      <c r="M313" s="155">
        <v>268.18144115012598</v>
      </c>
      <c r="N313" s="156">
        <v>24</v>
      </c>
      <c r="O313" s="156">
        <v>567</v>
      </c>
      <c r="P313" s="156">
        <v>3.5437500000000002</v>
      </c>
      <c r="Q313" s="156">
        <v>5.3715379372504444</v>
      </c>
      <c r="R313" s="158">
        <v>0.5423728813559322</v>
      </c>
      <c r="S313" s="158">
        <v>36</v>
      </c>
      <c r="T313" s="158">
        <v>744</v>
      </c>
      <c r="U313" s="158">
        <v>4.6500000000000004</v>
      </c>
      <c r="V313" s="158">
        <v>7.6636855018781995</v>
      </c>
      <c r="W313" s="158">
        <v>0.3995157384987893</v>
      </c>
      <c r="X313" s="158">
        <v>0.9418886198547215</v>
      </c>
      <c r="Y313" s="159">
        <v>39</v>
      </c>
      <c r="Z313" s="159">
        <v>79</v>
      </c>
      <c r="AA313" s="159">
        <v>42</v>
      </c>
      <c r="AB313" s="159">
        <v>92</v>
      </c>
      <c r="AC313" s="159">
        <v>68</v>
      </c>
      <c r="AD313" s="157">
        <v>20.65</v>
      </c>
    </row>
    <row r="314" spans="1:30" s="154" customFormat="1" ht="11.35">
      <c r="A314" s="152">
        <v>301</v>
      </c>
      <c r="B314" s="152">
        <v>21</v>
      </c>
      <c r="C314" s="152">
        <v>219</v>
      </c>
      <c r="D314" s="153">
        <v>1.3687499999999999</v>
      </c>
      <c r="E314" s="153">
        <v>3.6525546758915683</v>
      </c>
      <c r="F314" s="155">
        <v>1070.8560000000002</v>
      </c>
      <c r="G314" s="155">
        <v>11062.537400000001</v>
      </c>
      <c r="H314" s="155">
        <v>69.140858750000007</v>
      </c>
      <c r="I314" s="155">
        <v>189.8905139356942</v>
      </c>
      <c r="J314" s="155">
        <v>1600</v>
      </c>
      <c r="K314" s="155">
        <v>206300</v>
      </c>
      <c r="L314" s="155">
        <v>1289.375</v>
      </c>
      <c r="M314" s="155">
        <v>278.32537743308717</v>
      </c>
      <c r="N314" s="156">
        <v>21</v>
      </c>
      <c r="O314" s="156">
        <v>498</v>
      </c>
      <c r="P314" s="156">
        <v>3.1124999999999998</v>
      </c>
      <c r="Q314" s="156">
        <v>5.0006131699494309</v>
      </c>
      <c r="R314" s="158">
        <v>0.58808933002481378</v>
      </c>
      <c r="S314" s="158">
        <v>45</v>
      </c>
      <c r="T314" s="158">
        <v>735</v>
      </c>
      <c r="U314" s="158">
        <v>4.59375</v>
      </c>
      <c r="V314" s="158">
        <v>8.6630109912179076</v>
      </c>
      <c r="W314" s="158">
        <v>0.39205955334987591</v>
      </c>
      <c r="X314" s="158">
        <v>0.98014888337468964</v>
      </c>
      <c r="Y314" s="159">
        <v>30</v>
      </c>
      <c r="Z314" s="159">
        <v>68</v>
      </c>
      <c r="AA314" s="159">
        <v>62</v>
      </c>
      <c r="AB314" s="159">
        <v>74</v>
      </c>
      <c r="AC314" s="159">
        <v>86</v>
      </c>
      <c r="AD314" s="157">
        <v>20.149999999999999</v>
      </c>
    </row>
    <row r="315" spans="1:30" s="154" customFormat="1" ht="11.35">
      <c r="A315" s="152">
        <v>302</v>
      </c>
      <c r="B315" s="152">
        <v>15</v>
      </c>
      <c r="C315" s="152">
        <v>228</v>
      </c>
      <c r="D315" s="153">
        <v>1.425</v>
      </c>
      <c r="E315" s="153">
        <v>3.4958196058980406</v>
      </c>
      <c r="F315" s="155">
        <v>1338.5700000000002</v>
      </c>
      <c r="G315" s="155">
        <v>12192.885400000001</v>
      </c>
      <c r="H315" s="155">
        <v>76.205533750000001</v>
      </c>
      <c r="I315" s="155">
        <v>240.22771209872735</v>
      </c>
      <c r="J315" s="155">
        <v>1600</v>
      </c>
      <c r="K315" s="155">
        <v>205200</v>
      </c>
      <c r="L315" s="155">
        <v>1282.5</v>
      </c>
      <c r="M315" s="155">
        <v>281.40483159548455</v>
      </c>
      <c r="N315" s="156">
        <v>18</v>
      </c>
      <c r="O315" s="156">
        <v>426</v>
      </c>
      <c r="P315" s="156">
        <v>2.6625000000000001</v>
      </c>
      <c r="Q315" s="156">
        <v>4.5514356018443074</v>
      </c>
      <c r="R315" s="158">
        <v>0.64851485148514854</v>
      </c>
      <c r="S315" s="158">
        <v>39</v>
      </c>
      <c r="T315" s="158">
        <v>732</v>
      </c>
      <c r="U315" s="158">
        <v>4.5750000000000002</v>
      </c>
      <c r="V315" s="158">
        <v>8.3164987190160868</v>
      </c>
      <c r="W315" s="158">
        <v>0.39603960396039606</v>
      </c>
      <c r="X315" s="158">
        <v>1.0445544554455446</v>
      </c>
      <c r="Y315" s="159">
        <v>32</v>
      </c>
      <c r="Z315" s="159">
        <v>67</v>
      </c>
      <c r="AA315" s="159">
        <v>61</v>
      </c>
      <c r="AB315" s="159">
        <v>82</v>
      </c>
      <c r="AC315" s="159">
        <v>78</v>
      </c>
      <c r="AD315" s="157">
        <v>20.2</v>
      </c>
    </row>
    <row r="316" spans="1:30" s="154" customFormat="1" ht="11.35">
      <c r="A316" s="152">
        <v>303</v>
      </c>
      <c r="B316" s="152">
        <v>21</v>
      </c>
      <c r="C316" s="152">
        <v>225</v>
      </c>
      <c r="D316" s="153">
        <v>1.40625</v>
      </c>
      <c r="E316" s="153">
        <v>3.5436130426764172</v>
      </c>
      <c r="F316" s="155">
        <v>1873.9980000000003</v>
      </c>
      <c r="G316" s="155">
        <v>11957.891999999998</v>
      </c>
      <c r="H316" s="155">
        <v>74.736824999999982</v>
      </c>
      <c r="I316" s="155">
        <v>256.93753377447916</v>
      </c>
      <c r="J316" s="155">
        <v>1600</v>
      </c>
      <c r="K316" s="155">
        <v>208500</v>
      </c>
      <c r="L316" s="155">
        <v>1303.125</v>
      </c>
      <c r="M316" s="155">
        <v>271.53694282869634</v>
      </c>
      <c r="N316" s="156">
        <v>27</v>
      </c>
      <c r="O316" s="156">
        <v>447</v>
      </c>
      <c r="P316" s="156">
        <v>2.7937500000000002</v>
      </c>
      <c r="Q316" s="156">
        <v>5.0595160667981558</v>
      </c>
      <c r="R316" s="158">
        <v>0.61892583120204614</v>
      </c>
      <c r="S316" s="158">
        <v>57</v>
      </c>
      <c r="T316" s="158">
        <v>660</v>
      </c>
      <c r="U316" s="158">
        <v>4.125</v>
      </c>
      <c r="V316" s="158">
        <v>8.1153244276515366</v>
      </c>
      <c r="W316" s="158">
        <v>0.43734015345268545</v>
      </c>
      <c r="X316" s="158">
        <v>1.0562659846547315</v>
      </c>
      <c r="Y316" s="159">
        <v>26</v>
      </c>
      <c r="Z316" s="159">
        <v>70</v>
      </c>
      <c r="AA316" s="159">
        <v>64</v>
      </c>
      <c r="AB316" s="159">
        <v>84</v>
      </c>
      <c r="AC316" s="159">
        <v>76</v>
      </c>
      <c r="AD316" s="157">
        <v>19.55</v>
      </c>
    </row>
    <row r="317" spans="1:30" s="154" customFormat="1" ht="11.35">
      <c r="A317" s="152">
        <v>304</v>
      </c>
      <c r="B317" s="152">
        <v>18</v>
      </c>
      <c r="C317" s="152">
        <v>162</v>
      </c>
      <c r="D317" s="153">
        <v>1.0125</v>
      </c>
      <c r="E317" s="153">
        <v>2.9502957958514715</v>
      </c>
      <c r="F317" s="155">
        <v>1606.2840000000003</v>
      </c>
      <c r="G317" s="155">
        <v>10565.779199999999</v>
      </c>
      <c r="H317" s="155">
        <v>66.036119999999997</v>
      </c>
      <c r="I317" s="155">
        <v>234.79090923774908</v>
      </c>
      <c r="J317" s="155">
        <v>1600</v>
      </c>
      <c r="K317" s="155">
        <v>206250</v>
      </c>
      <c r="L317" s="155">
        <v>1289.0625</v>
      </c>
      <c r="M317" s="155">
        <v>298.24812783103431</v>
      </c>
      <c r="N317" s="156">
        <v>21</v>
      </c>
      <c r="O317" s="156">
        <v>492</v>
      </c>
      <c r="P317" s="156">
        <v>3.0750000000000002</v>
      </c>
      <c r="Q317" s="156">
        <v>4.5881307082761289</v>
      </c>
      <c r="R317" s="158">
        <v>0.59405940594059403</v>
      </c>
      <c r="S317" s="158">
        <v>57</v>
      </c>
      <c r="T317" s="158">
        <v>783</v>
      </c>
      <c r="U317" s="158">
        <v>4.8937499999999998</v>
      </c>
      <c r="V317" s="158">
        <v>8.874099741743672</v>
      </c>
      <c r="W317" s="158">
        <v>0.35396039603960389</v>
      </c>
      <c r="X317" s="158">
        <v>0.94801980198019797</v>
      </c>
      <c r="Y317" s="159">
        <v>37</v>
      </c>
      <c r="Z317" s="159">
        <v>55</v>
      </c>
      <c r="AA317" s="159">
        <v>68</v>
      </c>
      <c r="AB317" s="159">
        <v>75</v>
      </c>
      <c r="AC317" s="159">
        <v>85</v>
      </c>
      <c r="AD317" s="157">
        <v>20.2</v>
      </c>
    </row>
    <row r="318" spans="1:30" s="154" customFormat="1" ht="11.35">
      <c r="A318" s="152">
        <v>305</v>
      </c>
      <c r="B318" s="152">
        <v>12</v>
      </c>
      <c r="C318" s="152">
        <v>102</v>
      </c>
      <c r="D318" s="153">
        <v>0.63749999999999996</v>
      </c>
      <c r="E318" s="153">
        <v>1.9441494235608732</v>
      </c>
      <c r="F318" s="155">
        <v>1070.8560000000002</v>
      </c>
      <c r="G318" s="155">
        <v>5575.8877000000011</v>
      </c>
      <c r="H318" s="155">
        <v>34.849298125000004</v>
      </c>
      <c r="I318" s="155">
        <v>144.45247198664782</v>
      </c>
      <c r="J318" s="155">
        <v>1600</v>
      </c>
      <c r="K318" s="155">
        <v>205000</v>
      </c>
      <c r="L318" s="155">
        <v>1281.25</v>
      </c>
      <c r="M318" s="155">
        <v>243.06416576543177</v>
      </c>
      <c r="N318" s="156">
        <v>21</v>
      </c>
      <c r="O318" s="156">
        <v>444</v>
      </c>
      <c r="P318" s="156">
        <v>2.7749999999999999</v>
      </c>
      <c r="Q318" s="156">
        <v>4.6323310078229225</v>
      </c>
      <c r="R318" s="158">
        <v>0.61953727506426737</v>
      </c>
      <c r="S318" s="158">
        <v>27</v>
      </c>
      <c r="T318" s="158">
        <v>612</v>
      </c>
      <c r="U318" s="158">
        <v>3.8250000000000002</v>
      </c>
      <c r="V318" s="158">
        <v>6.5756841956947287</v>
      </c>
      <c r="W318" s="158">
        <v>0.47557840616966585</v>
      </c>
      <c r="X318" s="158">
        <v>1.0951156812339331</v>
      </c>
      <c r="Y318" s="159">
        <v>20</v>
      </c>
      <c r="Z318" s="159">
        <v>90</v>
      </c>
      <c r="AA318" s="159">
        <v>50</v>
      </c>
      <c r="AB318" s="159">
        <v>81</v>
      </c>
      <c r="AC318" s="159">
        <v>79</v>
      </c>
      <c r="AD318" s="157">
        <v>19.45</v>
      </c>
    </row>
    <row r="319" spans="1:30" s="154" customFormat="1" ht="11.35">
      <c r="A319" s="152">
        <v>306</v>
      </c>
      <c r="B319" s="152">
        <v>18</v>
      </c>
      <c r="C319" s="152">
        <v>117</v>
      </c>
      <c r="D319" s="153">
        <v>0.73124999999999996</v>
      </c>
      <c r="E319" s="153">
        <v>2.5345955354458205</v>
      </c>
      <c r="F319" s="155">
        <v>1606.2840000000003</v>
      </c>
      <c r="G319" s="155">
        <v>7644.7219999999998</v>
      </c>
      <c r="H319" s="155">
        <v>47.779512499999996</v>
      </c>
      <c r="I319" s="155">
        <v>203.99724517140015</v>
      </c>
      <c r="J319" s="155">
        <v>1600</v>
      </c>
      <c r="K319" s="155">
        <v>200900</v>
      </c>
      <c r="L319" s="155">
        <v>1255.625</v>
      </c>
      <c r="M319" s="155">
        <v>274.60592118467787</v>
      </c>
      <c r="N319" s="156">
        <v>18</v>
      </c>
      <c r="O319" s="156">
        <v>591</v>
      </c>
      <c r="P319" s="156">
        <v>3.6937500000000001</v>
      </c>
      <c r="Q319" s="156">
        <v>4.9360652919139687</v>
      </c>
      <c r="R319" s="158">
        <v>0.5298329355608592</v>
      </c>
      <c r="S319" s="158">
        <v>39</v>
      </c>
      <c r="T319" s="158">
        <v>786</v>
      </c>
      <c r="U319" s="158">
        <v>4.9124999999999996</v>
      </c>
      <c r="V319" s="158">
        <v>8.5018588422523749</v>
      </c>
      <c r="W319" s="158">
        <v>0.37470167064439142</v>
      </c>
      <c r="X319" s="158">
        <v>0.90453460620525061</v>
      </c>
      <c r="Y319" s="159">
        <v>34</v>
      </c>
      <c r="Z319" s="159">
        <v>74</v>
      </c>
      <c r="AA319" s="159">
        <v>52</v>
      </c>
      <c r="AB319" s="159">
        <v>82</v>
      </c>
      <c r="AC319" s="159">
        <v>78</v>
      </c>
      <c r="AD319" s="157">
        <v>20.95</v>
      </c>
    </row>
    <row r="320" spans="1:30" s="154" customFormat="1" ht="11.35">
      <c r="A320" s="152">
        <v>307</v>
      </c>
      <c r="B320" s="152">
        <v>21</v>
      </c>
      <c r="C320" s="152">
        <v>291</v>
      </c>
      <c r="D320" s="153">
        <v>1.8187500000000001</v>
      </c>
      <c r="E320" s="153">
        <v>3.9107525936904528</v>
      </c>
      <c r="F320" s="155">
        <v>1873.9980000000003</v>
      </c>
      <c r="G320" s="155">
        <v>12505.218399999998</v>
      </c>
      <c r="H320" s="155">
        <v>78.157614999999993</v>
      </c>
      <c r="I320" s="155">
        <v>248.91687080349425</v>
      </c>
      <c r="J320" s="155">
        <v>1600</v>
      </c>
      <c r="K320" s="155">
        <v>209950</v>
      </c>
      <c r="L320" s="155">
        <v>1312.1875</v>
      </c>
      <c r="M320" s="155">
        <v>265.45006725850942</v>
      </c>
      <c r="N320" s="156">
        <v>21</v>
      </c>
      <c r="O320" s="156">
        <v>423</v>
      </c>
      <c r="P320" s="156">
        <v>2.6437499999999998</v>
      </c>
      <c r="Q320" s="156">
        <v>4.5933324319265942</v>
      </c>
      <c r="R320" s="158">
        <v>0.64303797468354429</v>
      </c>
      <c r="S320" s="158">
        <v>42</v>
      </c>
      <c r="T320" s="158">
        <v>699</v>
      </c>
      <c r="U320" s="158">
        <v>4.3687500000000004</v>
      </c>
      <c r="V320" s="158">
        <v>8.2337103330792853</v>
      </c>
      <c r="W320" s="158">
        <v>0.41012658227848098</v>
      </c>
      <c r="X320" s="158">
        <v>1.0531645569620252</v>
      </c>
      <c r="Y320" s="159">
        <v>23</v>
      </c>
      <c r="Z320" s="159">
        <v>72</v>
      </c>
      <c r="AA320" s="159">
        <v>65</v>
      </c>
      <c r="AB320" s="159">
        <v>76</v>
      </c>
      <c r="AC320" s="159">
        <v>84</v>
      </c>
      <c r="AD320" s="157">
        <v>19.75</v>
      </c>
    </row>
    <row r="321" spans="1:30" s="154" customFormat="1" ht="11.35">
      <c r="A321" s="152">
        <v>308</v>
      </c>
      <c r="B321" s="152">
        <v>15</v>
      </c>
      <c r="C321" s="152">
        <v>75</v>
      </c>
      <c r="D321" s="153">
        <v>0.46875</v>
      </c>
      <c r="E321" s="153">
        <v>1.8596066230396229</v>
      </c>
      <c r="F321" s="155">
        <v>1338.5700000000002</v>
      </c>
      <c r="G321" s="155">
        <v>3639.4231000000004</v>
      </c>
      <c r="H321" s="155">
        <v>22.746394375000001</v>
      </c>
      <c r="I321" s="155">
        <v>125.99865278038287</v>
      </c>
      <c r="J321" s="155">
        <v>1600</v>
      </c>
      <c r="K321" s="155">
        <v>202400</v>
      </c>
      <c r="L321" s="155">
        <v>1265</v>
      </c>
      <c r="M321" s="155">
        <v>273.39008461314006</v>
      </c>
      <c r="N321" s="156">
        <v>27</v>
      </c>
      <c r="O321" s="156">
        <v>582</v>
      </c>
      <c r="P321" s="156">
        <v>3.6375000000000002</v>
      </c>
      <c r="Q321" s="156">
        <v>5.1840193483216854</v>
      </c>
      <c r="R321" s="158">
        <v>0.5209876543209877</v>
      </c>
      <c r="S321" s="158">
        <v>36</v>
      </c>
      <c r="T321" s="158">
        <v>708</v>
      </c>
      <c r="U321" s="158">
        <v>4.4249999999999998</v>
      </c>
      <c r="V321" s="158">
        <v>7.69427623577766</v>
      </c>
      <c r="W321" s="158">
        <v>0.41728395061728391</v>
      </c>
      <c r="X321" s="158">
        <v>0.93827160493827155</v>
      </c>
      <c r="Y321" s="159">
        <v>32</v>
      </c>
      <c r="Z321" s="159">
        <v>74</v>
      </c>
      <c r="AA321" s="159">
        <v>54</v>
      </c>
      <c r="AB321" s="159">
        <v>83</v>
      </c>
      <c r="AC321" s="159">
        <v>77</v>
      </c>
      <c r="AD321" s="157">
        <v>20.25</v>
      </c>
    </row>
    <row r="322" spans="1:30" s="154" customFormat="1" ht="11.35">
      <c r="A322" s="152">
        <v>309</v>
      </c>
      <c r="B322" s="152">
        <v>18</v>
      </c>
      <c r="C322" s="152">
        <v>312</v>
      </c>
      <c r="D322" s="153">
        <v>1.95</v>
      </c>
      <c r="E322" s="153">
        <v>3.9696965332425269</v>
      </c>
      <c r="F322" s="155">
        <v>1606.2840000000003</v>
      </c>
      <c r="G322" s="155">
        <v>13864.6106</v>
      </c>
      <c r="H322" s="155">
        <v>86.653816250000006</v>
      </c>
      <c r="I322" s="155">
        <v>254.91801721295749</v>
      </c>
      <c r="J322" s="155">
        <v>1600</v>
      </c>
      <c r="K322" s="155">
        <v>207300</v>
      </c>
      <c r="L322" s="155">
        <v>1295.625</v>
      </c>
      <c r="M322" s="155">
        <v>268.72559125663196</v>
      </c>
      <c r="N322" s="156">
        <v>18</v>
      </c>
      <c r="O322" s="156">
        <v>399</v>
      </c>
      <c r="P322" s="156">
        <v>2.4937499999999999</v>
      </c>
      <c r="Q322" s="156">
        <v>4.5791390185212109</v>
      </c>
      <c r="R322" s="158">
        <v>0.65091863517060367</v>
      </c>
      <c r="S322" s="158">
        <v>33</v>
      </c>
      <c r="T322" s="158">
        <v>606</v>
      </c>
      <c r="U322" s="158">
        <v>3.7875000000000001</v>
      </c>
      <c r="V322" s="158">
        <v>6.7836165008193579</v>
      </c>
      <c r="W322" s="158">
        <v>0.4698162729658793</v>
      </c>
      <c r="X322" s="158">
        <v>1.120734908136483</v>
      </c>
      <c r="Y322" s="159">
        <v>26</v>
      </c>
      <c r="Z322" s="159">
        <v>73</v>
      </c>
      <c r="AA322" s="159">
        <v>61</v>
      </c>
      <c r="AB322" s="159">
        <v>77</v>
      </c>
      <c r="AC322" s="159">
        <v>83</v>
      </c>
      <c r="AD322" s="157">
        <v>19.05</v>
      </c>
    </row>
    <row r="323" spans="1:30" s="154" customFormat="1" ht="11.35">
      <c r="A323" s="152">
        <v>310</v>
      </c>
      <c r="B323" s="152">
        <v>12</v>
      </c>
      <c r="C323" s="152">
        <v>90</v>
      </c>
      <c r="D323" s="153">
        <v>0.5625</v>
      </c>
      <c r="E323" s="153">
        <v>2.051805463580151</v>
      </c>
      <c r="F323" s="155">
        <v>535.42800000000011</v>
      </c>
      <c r="G323" s="155">
        <v>3408.8916000000004</v>
      </c>
      <c r="H323" s="155">
        <v>21.305572500000004</v>
      </c>
      <c r="I323" s="155">
        <v>81.492751155386244</v>
      </c>
      <c r="J323" s="155">
        <v>1600</v>
      </c>
      <c r="K323" s="155">
        <v>204000</v>
      </c>
      <c r="L323" s="155">
        <v>1275</v>
      </c>
      <c r="M323" s="155">
        <v>278.1339435704275</v>
      </c>
      <c r="N323" s="156">
        <v>21</v>
      </c>
      <c r="O323" s="156">
        <v>588</v>
      </c>
      <c r="P323" s="156">
        <v>3.6749999999999998</v>
      </c>
      <c r="Q323" s="156">
        <v>5.5485847252096807</v>
      </c>
      <c r="R323" s="158">
        <v>0.53554502369668244</v>
      </c>
      <c r="S323" s="158">
        <v>33</v>
      </c>
      <c r="T323" s="158">
        <v>768</v>
      </c>
      <c r="U323" s="158">
        <v>4.8</v>
      </c>
      <c r="V323" s="158">
        <v>8.1671223079156121</v>
      </c>
      <c r="W323" s="158">
        <v>0.39336492890995262</v>
      </c>
      <c r="X323" s="158">
        <v>0.92890995260663511</v>
      </c>
      <c r="Y323" s="159">
        <v>32</v>
      </c>
      <c r="Z323" s="159">
        <v>70</v>
      </c>
      <c r="AA323" s="159">
        <v>58</v>
      </c>
      <c r="AB323" s="159">
        <v>74</v>
      </c>
      <c r="AC323" s="159">
        <v>86</v>
      </c>
      <c r="AD323" s="157">
        <v>21.1</v>
      </c>
    </row>
    <row r="324" spans="1:30" s="154" customFormat="1" ht="11.35">
      <c r="A324" s="152">
        <v>311</v>
      </c>
      <c r="B324" s="152">
        <v>18</v>
      </c>
      <c r="C324" s="152">
        <v>129</v>
      </c>
      <c r="D324" s="153">
        <v>0.80625000000000002</v>
      </c>
      <c r="E324" s="153">
        <v>2.7688675227411235</v>
      </c>
      <c r="F324" s="155">
        <v>803.14200000000017</v>
      </c>
      <c r="G324" s="155">
        <v>4817.3647000000028</v>
      </c>
      <c r="H324" s="155">
        <v>30.108529375000018</v>
      </c>
      <c r="I324" s="155">
        <v>111.94294429924662</v>
      </c>
      <c r="J324" s="155">
        <v>1600</v>
      </c>
      <c r="K324" s="155">
        <v>203700</v>
      </c>
      <c r="L324" s="155">
        <v>1273.125</v>
      </c>
      <c r="M324" s="155">
        <v>258.80029818302495</v>
      </c>
      <c r="N324" s="156">
        <v>21</v>
      </c>
      <c r="O324" s="156">
        <v>486</v>
      </c>
      <c r="P324" s="156">
        <v>3.0375000000000001</v>
      </c>
      <c r="Q324" s="156">
        <v>4.5514356018443074</v>
      </c>
      <c r="R324" s="158">
        <v>0.58883248730964466</v>
      </c>
      <c r="S324" s="158">
        <v>27</v>
      </c>
      <c r="T324" s="158">
        <v>621</v>
      </c>
      <c r="U324" s="158">
        <v>3.8812500000000001</v>
      </c>
      <c r="V324" s="158">
        <v>6.2730048320275911</v>
      </c>
      <c r="W324" s="158">
        <v>0.4746192893401015</v>
      </c>
      <c r="X324" s="158">
        <v>1.0634517766497462</v>
      </c>
      <c r="Y324" s="159">
        <v>26</v>
      </c>
      <c r="Z324" s="159">
        <v>82</v>
      </c>
      <c r="AA324" s="159">
        <v>52</v>
      </c>
      <c r="AB324" s="159">
        <v>75</v>
      </c>
      <c r="AC324" s="159">
        <v>85</v>
      </c>
      <c r="AD324" s="157">
        <v>19.7</v>
      </c>
    </row>
    <row r="325" spans="1:30" s="154" customFormat="1" ht="11.35">
      <c r="A325" s="152">
        <v>312</v>
      </c>
      <c r="B325" s="152">
        <v>15</v>
      </c>
      <c r="C325" s="152">
        <v>177</v>
      </c>
      <c r="D325" s="153">
        <v>1.10625</v>
      </c>
      <c r="E325" s="153">
        <v>2.7668224742063927</v>
      </c>
      <c r="F325" s="155">
        <v>803.14200000000017</v>
      </c>
      <c r="G325" s="155">
        <v>6199.0664000000006</v>
      </c>
      <c r="H325" s="155">
        <v>38.744165000000002</v>
      </c>
      <c r="I325" s="155">
        <v>124.97637724541369</v>
      </c>
      <c r="J325" s="155">
        <v>1600</v>
      </c>
      <c r="K325" s="155">
        <v>201900</v>
      </c>
      <c r="L325" s="155">
        <v>1261.875</v>
      </c>
      <c r="M325" s="155">
        <v>265.67154142762132</v>
      </c>
      <c r="N325" s="156">
        <v>15</v>
      </c>
      <c r="O325" s="156">
        <v>516</v>
      </c>
      <c r="P325" s="156">
        <v>3.2250000000000001</v>
      </c>
      <c r="Q325" s="156">
        <v>4.8937773349196823</v>
      </c>
      <c r="R325" s="158">
        <v>0.56892230576441105</v>
      </c>
      <c r="S325" s="158">
        <v>54</v>
      </c>
      <c r="T325" s="158">
        <v>699</v>
      </c>
      <c r="U325" s="158">
        <v>4.3687500000000004</v>
      </c>
      <c r="V325" s="158">
        <v>8.0600122313685922</v>
      </c>
      <c r="W325" s="158">
        <v>0.41604010025062654</v>
      </c>
      <c r="X325" s="158">
        <v>0.98496240601503759</v>
      </c>
      <c r="Y325" s="159">
        <v>30</v>
      </c>
      <c r="Z325" s="159">
        <v>79</v>
      </c>
      <c r="AA325" s="159">
        <v>51</v>
      </c>
      <c r="AB325" s="159">
        <v>75</v>
      </c>
      <c r="AC325" s="159">
        <v>85</v>
      </c>
      <c r="AD325" s="157">
        <v>19.95</v>
      </c>
    </row>
    <row r="326" spans="1:30" s="154" customFormat="1" ht="11.35">
      <c r="A326" s="152">
        <v>313</v>
      </c>
      <c r="B326" s="152">
        <v>24</v>
      </c>
      <c r="C326" s="152">
        <v>264</v>
      </c>
      <c r="D326" s="153">
        <v>1.65</v>
      </c>
      <c r="E326" s="153">
        <v>3.8627392763401898</v>
      </c>
      <c r="F326" s="155">
        <v>2141.7120000000004</v>
      </c>
      <c r="G326" s="155">
        <v>9102.2760000000017</v>
      </c>
      <c r="H326" s="155">
        <v>56.88922500000001</v>
      </c>
      <c r="I326" s="155">
        <v>224.40409896835837</v>
      </c>
      <c r="J326" s="155">
        <v>1600</v>
      </c>
      <c r="K326" s="155">
        <v>201550</v>
      </c>
      <c r="L326" s="155">
        <v>1259.6875</v>
      </c>
      <c r="M326" s="155">
        <v>291.25065794726885</v>
      </c>
      <c r="N326" s="156">
        <v>24</v>
      </c>
      <c r="O326" s="156">
        <v>516</v>
      </c>
      <c r="P326" s="156">
        <v>3.2250000000000001</v>
      </c>
      <c r="Q326" s="156">
        <v>5.5035151717137127</v>
      </c>
      <c r="R326" s="158">
        <v>0.55208333333333337</v>
      </c>
      <c r="S326" s="158">
        <v>48</v>
      </c>
      <c r="T326" s="158">
        <v>651</v>
      </c>
      <c r="U326" s="158">
        <v>4.0687499999999996</v>
      </c>
      <c r="V326" s="158">
        <v>8.140373699177708</v>
      </c>
      <c r="W326" s="158">
        <v>0.43489583333333331</v>
      </c>
      <c r="X326" s="158">
        <v>0.98697916666666674</v>
      </c>
      <c r="Y326" s="159">
        <v>39</v>
      </c>
      <c r="Z326" s="159">
        <v>63</v>
      </c>
      <c r="AA326" s="159">
        <v>58</v>
      </c>
      <c r="AB326" s="159">
        <v>77</v>
      </c>
      <c r="AC326" s="159">
        <v>83</v>
      </c>
      <c r="AD326" s="157">
        <v>19.2</v>
      </c>
    </row>
    <row r="327" spans="1:30" s="154" customFormat="1" ht="11.35">
      <c r="A327" s="152">
        <v>314</v>
      </c>
      <c r="B327" s="152">
        <v>15</v>
      </c>
      <c r="C327" s="152">
        <v>174</v>
      </c>
      <c r="D327" s="153">
        <v>1.0874999999999999</v>
      </c>
      <c r="E327" s="153">
        <v>2.6597098721051484</v>
      </c>
      <c r="F327" s="155">
        <v>803.14200000000017</v>
      </c>
      <c r="G327" s="155">
        <v>6978.4116000000022</v>
      </c>
      <c r="H327" s="155">
        <v>43.615072500000011</v>
      </c>
      <c r="I327" s="155">
        <v>138.49943175453211</v>
      </c>
      <c r="J327" s="155">
        <v>1600</v>
      </c>
      <c r="K327" s="155">
        <v>204350</v>
      </c>
      <c r="L327" s="155">
        <v>1277.1875</v>
      </c>
      <c r="M327" s="155">
        <v>276.13954150691239</v>
      </c>
      <c r="N327" s="156">
        <v>21</v>
      </c>
      <c r="O327" s="156">
        <v>432</v>
      </c>
      <c r="P327" s="156">
        <v>2.7</v>
      </c>
      <c r="Q327" s="156">
        <v>4.5540775840459107</v>
      </c>
      <c r="R327" s="158">
        <v>0.63358778625954204</v>
      </c>
      <c r="S327" s="158">
        <v>39</v>
      </c>
      <c r="T327" s="158">
        <v>690</v>
      </c>
      <c r="U327" s="158">
        <v>4.3125</v>
      </c>
      <c r="V327" s="158">
        <v>7.3998023940979749</v>
      </c>
      <c r="W327" s="158">
        <v>0.41475826972010171</v>
      </c>
      <c r="X327" s="158">
        <v>1.0483460559796438</v>
      </c>
      <c r="Y327" s="159">
        <v>31</v>
      </c>
      <c r="Z327" s="159">
        <v>71</v>
      </c>
      <c r="AA327" s="159">
        <v>58</v>
      </c>
      <c r="AB327" s="159">
        <v>82</v>
      </c>
      <c r="AC327" s="159">
        <v>78</v>
      </c>
      <c r="AD327" s="157">
        <v>19.649999999999999</v>
      </c>
    </row>
    <row r="328" spans="1:30" s="154" customFormat="1" ht="11.35">
      <c r="A328" s="152">
        <v>315</v>
      </c>
      <c r="B328" s="152">
        <v>12</v>
      </c>
      <c r="C328" s="152">
        <v>96</v>
      </c>
      <c r="D328" s="153">
        <v>0.6</v>
      </c>
      <c r="E328" s="153">
        <v>2.0686336754048233</v>
      </c>
      <c r="F328" s="155">
        <v>1070.8560000000002</v>
      </c>
      <c r="G328" s="155">
        <v>4354.8144000000011</v>
      </c>
      <c r="H328" s="155">
        <v>27.217590000000008</v>
      </c>
      <c r="I328" s="155">
        <v>114.73926124480529</v>
      </c>
      <c r="J328" s="155">
        <v>1600</v>
      </c>
      <c r="K328" s="155">
        <v>199950</v>
      </c>
      <c r="L328" s="155">
        <v>1249.6875</v>
      </c>
      <c r="M328" s="155">
        <v>286.18598402582575</v>
      </c>
      <c r="N328" s="156">
        <v>21</v>
      </c>
      <c r="O328" s="156">
        <v>603</v>
      </c>
      <c r="P328" s="156">
        <v>3.7687499999999998</v>
      </c>
      <c r="Q328" s="156">
        <v>5.1715499847998201</v>
      </c>
      <c r="R328" s="158">
        <v>0.51913875598086112</v>
      </c>
      <c r="S328" s="158">
        <v>36</v>
      </c>
      <c r="T328" s="158">
        <v>714</v>
      </c>
      <c r="U328" s="158">
        <v>4.4625000000000004</v>
      </c>
      <c r="V328" s="158">
        <v>7.1532088062921169</v>
      </c>
      <c r="W328" s="158">
        <v>0.43062200956937796</v>
      </c>
      <c r="X328" s="158">
        <v>0.94976076555023914</v>
      </c>
      <c r="Y328" s="159">
        <v>39</v>
      </c>
      <c r="Z328" s="159">
        <v>67</v>
      </c>
      <c r="AA328" s="159">
        <v>54</v>
      </c>
      <c r="AB328" s="159">
        <v>74</v>
      </c>
      <c r="AC328" s="159">
        <v>86</v>
      </c>
      <c r="AD328" s="157">
        <v>20.9</v>
      </c>
    </row>
    <row r="329" spans="1:30" s="154" customFormat="1" ht="11.35">
      <c r="A329" s="152">
        <v>316</v>
      </c>
      <c r="B329" s="152">
        <v>24</v>
      </c>
      <c r="C329" s="152">
        <v>204</v>
      </c>
      <c r="D329" s="153">
        <v>1.2749999999999999</v>
      </c>
      <c r="E329" s="153">
        <v>3.6479510920256759</v>
      </c>
      <c r="F329" s="155">
        <v>1606.2840000000003</v>
      </c>
      <c r="G329" s="155">
        <v>9062.1189000000013</v>
      </c>
      <c r="H329" s="155">
        <v>56.63824312500001</v>
      </c>
      <c r="I329" s="155">
        <v>195.92550391561167</v>
      </c>
      <c r="J329" s="155">
        <v>1600</v>
      </c>
      <c r="K329" s="155">
        <v>206700</v>
      </c>
      <c r="L329" s="155">
        <v>1291.875</v>
      </c>
      <c r="M329" s="155">
        <v>279.31224496731119</v>
      </c>
      <c r="N329" s="156">
        <v>21</v>
      </c>
      <c r="O329" s="156">
        <v>417</v>
      </c>
      <c r="P329" s="156">
        <v>2.6062500000000002</v>
      </c>
      <c r="Q329" s="156">
        <v>4.2309088412114848</v>
      </c>
      <c r="R329" s="158">
        <v>0.64358974358974363</v>
      </c>
      <c r="S329" s="158">
        <v>45</v>
      </c>
      <c r="T329" s="158">
        <v>714</v>
      </c>
      <c r="U329" s="158">
        <v>4.4625000000000004</v>
      </c>
      <c r="V329" s="158">
        <v>8.384537655596354</v>
      </c>
      <c r="W329" s="158">
        <v>0.38974358974358975</v>
      </c>
      <c r="X329" s="158">
        <v>1.0333333333333334</v>
      </c>
      <c r="Y329" s="159">
        <v>30</v>
      </c>
      <c r="Z329" s="159">
        <v>67</v>
      </c>
      <c r="AA329" s="159">
        <v>63</v>
      </c>
      <c r="AB329" s="159">
        <v>79</v>
      </c>
      <c r="AC329" s="159">
        <v>81</v>
      </c>
      <c r="AD329" s="157">
        <v>19.5</v>
      </c>
    </row>
    <row r="330" spans="1:30" s="154" customFormat="1" ht="11.35">
      <c r="A330" s="152">
        <v>317</v>
      </c>
      <c r="B330" s="152">
        <v>12</v>
      </c>
      <c r="C330" s="152">
        <v>93</v>
      </c>
      <c r="D330" s="153">
        <v>0.58125000000000004</v>
      </c>
      <c r="E330" s="153">
        <v>1.8883018726528211</v>
      </c>
      <c r="F330" s="155">
        <v>535.42800000000011</v>
      </c>
      <c r="G330" s="155">
        <v>4149.5670000000009</v>
      </c>
      <c r="H330" s="155">
        <v>25.934793750000004</v>
      </c>
      <c r="I330" s="155">
        <v>95.532191924629458</v>
      </c>
      <c r="J330" s="155">
        <v>1600</v>
      </c>
      <c r="K330" s="155">
        <v>206050</v>
      </c>
      <c r="L330" s="155">
        <v>1287.8125</v>
      </c>
      <c r="M330" s="155">
        <v>262.41182256644134</v>
      </c>
      <c r="N330" s="156">
        <v>24</v>
      </c>
      <c r="O330" s="156">
        <v>609</v>
      </c>
      <c r="P330" s="156">
        <v>3.8062499999999999</v>
      </c>
      <c r="Q330" s="156">
        <v>5.2094457931432698</v>
      </c>
      <c r="R330" s="158">
        <v>0.49876543209876539</v>
      </c>
      <c r="S330" s="158">
        <v>51</v>
      </c>
      <c r="T330" s="158">
        <v>720</v>
      </c>
      <c r="U330" s="158">
        <v>4.5</v>
      </c>
      <c r="V330" s="158">
        <v>8.1170679714309522</v>
      </c>
      <c r="W330" s="158">
        <v>0.40740740740740738</v>
      </c>
      <c r="X330" s="158">
        <v>0.90617283950617278</v>
      </c>
      <c r="Y330" s="159">
        <v>25</v>
      </c>
      <c r="Z330" s="159">
        <v>78</v>
      </c>
      <c r="AA330" s="159">
        <v>57</v>
      </c>
      <c r="AB330" s="159">
        <v>78</v>
      </c>
      <c r="AC330" s="159">
        <v>82</v>
      </c>
      <c r="AD330" s="157">
        <v>20.25</v>
      </c>
    </row>
    <row r="331" spans="1:30" s="154" customFormat="1" ht="11.35">
      <c r="A331" s="152">
        <v>318</v>
      </c>
      <c r="B331" s="152">
        <v>18</v>
      </c>
      <c r="C331" s="152">
        <v>288</v>
      </c>
      <c r="D331" s="153">
        <v>1.8</v>
      </c>
      <c r="E331" s="153">
        <v>3.9410754207066518</v>
      </c>
      <c r="F331" s="155">
        <v>1338.5700000000002</v>
      </c>
      <c r="G331" s="155">
        <v>12179.499699999997</v>
      </c>
      <c r="H331" s="155">
        <v>76.121873124999979</v>
      </c>
      <c r="I331" s="155">
        <v>221.95581123765214</v>
      </c>
      <c r="J331" s="155">
        <v>1600</v>
      </c>
      <c r="K331" s="155">
        <v>204000</v>
      </c>
      <c r="L331" s="155">
        <v>1275</v>
      </c>
      <c r="M331" s="155">
        <v>278.1339435704275</v>
      </c>
      <c r="N331" s="156">
        <v>27</v>
      </c>
      <c r="O331" s="156">
        <v>477</v>
      </c>
      <c r="P331" s="156">
        <v>2.9812500000000002</v>
      </c>
      <c r="Q331" s="156">
        <v>5.1192961817252201</v>
      </c>
      <c r="R331" s="158">
        <v>0.60933660933660938</v>
      </c>
      <c r="S331" s="158">
        <v>54</v>
      </c>
      <c r="T331" s="158">
        <v>750</v>
      </c>
      <c r="U331" s="158">
        <v>4.6875</v>
      </c>
      <c r="V331" s="158">
        <v>8.5761021625145535</v>
      </c>
      <c r="W331" s="158">
        <v>0.38574938574938578</v>
      </c>
      <c r="X331" s="158">
        <v>0.99508599508599516</v>
      </c>
      <c r="Y331" s="159">
        <v>32</v>
      </c>
      <c r="Z331" s="159">
        <v>70</v>
      </c>
      <c r="AA331" s="159">
        <v>58</v>
      </c>
      <c r="AB331" s="159">
        <v>80</v>
      </c>
      <c r="AC331" s="159">
        <v>80</v>
      </c>
      <c r="AD331" s="157">
        <v>20.350000000000001</v>
      </c>
    </row>
    <row r="332" spans="1:30" s="154" customFormat="1" ht="11.35">
      <c r="A332" s="152">
        <v>319</v>
      </c>
      <c r="B332" s="152">
        <v>18</v>
      </c>
      <c r="C332" s="152">
        <v>123</v>
      </c>
      <c r="D332" s="153">
        <v>0.76875000000000004</v>
      </c>
      <c r="E332" s="153">
        <v>2.2380974484323164</v>
      </c>
      <c r="F332" s="155">
        <v>1606.2840000000003</v>
      </c>
      <c r="G332" s="155">
        <v>6924.868800000002</v>
      </c>
      <c r="H332" s="155">
        <v>43.28043000000001</v>
      </c>
      <c r="I332" s="155">
        <v>168.98551117760312</v>
      </c>
      <c r="J332" s="155">
        <v>1600</v>
      </c>
      <c r="K332" s="155">
        <v>202550</v>
      </c>
      <c r="L332" s="155">
        <v>1265.9375</v>
      </c>
      <c r="M332" s="155">
        <v>282.75219026672266</v>
      </c>
      <c r="N332" s="156">
        <v>39</v>
      </c>
      <c r="O332" s="156">
        <v>624</v>
      </c>
      <c r="P332" s="156">
        <v>3.9</v>
      </c>
      <c r="Q332" s="156">
        <v>6.1839719787497636</v>
      </c>
      <c r="R332" s="158">
        <v>0.50827423167848695</v>
      </c>
      <c r="S332" s="158">
        <v>42</v>
      </c>
      <c r="T332" s="158">
        <v>795</v>
      </c>
      <c r="U332" s="158">
        <v>4.96875</v>
      </c>
      <c r="V332" s="158">
        <v>8.6768845487132147</v>
      </c>
      <c r="W332" s="158">
        <v>0.37352245862884159</v>
      </c>
      <c r="X332" s="158">
        <v>0.88179669030732855</v>
      </c>
      <c r="Y332" s="159">
        <v>35</v>
      </c>
      <c r="Z332" s="159">
        <v>68</v>
      </c>
      <c r="AA332" s="159">
        <v>57</v>
      </c>
      <c r="AB332" s="159">
        <v>84</v>
      </c>
      <c r="AC332" s="159">
        <v>76</v>
      </c>
      <c r="AD332" s="157">
        <v>21.15</v>
      </c>
    </row>
    <row r="333" spans="1:30" s="154" customFormat="1" ht="11.35">
      <c r="A333" s="152">
        <v>320</v>
      </c>
      <c r="B333" s="152">
        <v>15</v>
      </c>
      <c r="C333" s="152">
        <v>126</v>
      </c>
      <c r="D333" s="153">
        <v>0.78749999999999998</v>
      </c>
      <c r="E333" s="153">
        <v>2.1931497122580024</v>
      </c>
      <c r="F333" s="155">
        <v>803.14200000000017</v>
      </c>
      <c r="G333" s="155">
        <v>4925.9376000000011</v>
      </c>
      <c r="H333" s="155">
        <v>30.787110000000006</v>
      </c>
      <c r="I333" s="155">
        <v>111.6194783110123</v>
      </c>
      <c r="J333" s="155">
        <v>1600</v>
      </c>
      <c r="K333" s="155">
        <v>201500</v>
      </c>
      <c r="L333" s="155">
        <v>1259.375</v>
      </c>
      <c r="M333" s="155">
        <v>264.34846332614285</v>
      </c>
      <c r="N333" s="156">
        <v>27</v>
      </c>
      <c r="O333" s="156">
        <v>468</v>
      </c>
      <c r="P333" s="156">
        <v>2.9249999999999998</v>
      </c>
      <c r="Q333" s="156">
        <v>4.9214585964916058</v>
      </c>
      <c r="R333" s="158">
        <v>0.60902255639097735</v>
      </c>
      <c r="S333" s="158">
        <v>36</v>
      </c>
      <c r="T333" s="158">
        <v>684</v>
      </c>
      <c r="U333" s="158">
        <v>4.2750000000000004</v>
      </c>
      <c r="V333" s="158">
        <v>7.5126308735029319</v>
      </c>
      <c r="W333" s="158">
        <v>0.42857142857142855</v>
      </c>
      <c r="X333" s="158">
        <v>1.0375939849624058</v>
      </c>
      <c r="Y333" s="159">
        <v>30</v>
      </c>
      <c r="Z333" s="159">
        <v>80</v>
      </c>
      <c r="AA333" s="159">
        <v>50</v>
      </c>
      <c r="AB333" s="159">
        <v>76</v>
      </c>
      <c r="AC333" s="159">
        <v>84</v>
      </c>
      <c r="AD333" s="157">
        <v>19.95</v>
      </c>
    </row>
    <row r="334" spans="1:30" s="154" customFormat="1" ht="11.35">
      <c r="A334" s="152">
        <v>321</v>
      </c>
      <c r="B334" s="152">
        <v>21</v>
      </c>
      <c r="C334" s="152">
        <v>264</v>
      </c>
      <c r="D334" s="153">
        <v>1.65</v>
      </c>
      <c r="E334" s="153">
        <v>4.0207011497808507</v>
      </c>
      <c r="F334" s="155">
        <v>1873.9980000000003</v>
      </c>
      <c r="G334" s="155">
        <v>12365.412200000001</v>
      </c>
      <c r="H334" s="155">
        <v>77.283826250000004</v>
      </c>
      <c r="I334" s="155">
        <v>242.30742735132722</v>
      </c>
      <c r="J334" s="155">
        <v>1600</v>
      </c>
      <c r="K334" s="155">
        <v>206250</v>
      </c>
      <c r="L334" s="155">
        <v>1289.0625</v>
      </c>
      <c r="M334" s="155">
        <v>275.21700271768395</v>
      </c>
      <c r="N334" s="156">
        <v>18</v>
      </c>
      <c r="O334" s="156">
        <v>345</v>
      </c>
      <c r="P334" s="156">
        <v>2.15625</v>
      </c>
      <c r="Q334" s="156">
        <v>4.0956287097711739</v>
      </c>
      <c r="R334" s="158">
        <v>0.70663265306122447</v>
      </c>
      <c r="S334" s="158">
        <v>30</v>
      </c>
      <c r="T334" s="158">
        <v>669</v>
      </c>
      <c r="U334" s="158">
        <v>4.1812500000000004</v>
      </c>
      <c r="V334" s="158">
        <v>7.3646033209855704</v>
      </c>
      <c r="W334" s="158">
        <v>0.43112244897959184</v>
      </c>
      <c r="X334" s="158">
        <v>1.1377551020408163</v>
      </c>
      <c r="Y334" s="159">
        <v>29</v>
      </c>
      <c r="Z334" s="159">
        <v>70</v>
      </c>
      <c r="AA334" s="159">
        <v>61</v>
      </c>
      <c r="AB334" s="159">
        <v>86</v>
      </c>
      <c r="AC334" s="159">
        <v>74</v>
      </c>
      <c r="AD334" s="157">
        <v>19.600000000000001</v>
      </c>
    </row>
    <row r="335" spans="1:30" s="154" customFormat="1" ht="11.35">
      <c r="A335" s="152">
        <v>322</v>
      </c>
      <c r="B335" s="152">
        <v>12</v>
      </c>
      <c r="C335" s="152">
        <v>54</v>
      </c>
      <c r="D335" s="153">
        <v>0.33750000000000002</v>
      </c>
      <c r="E335" s="153">
        <v>1.3867635730531609</v>
      </c>
      <c r="F335" s="155">
        <v>1070.8560000000002</v>
      </c>
      <c r="G335" s="155">
        <v>3521.9264000000007</v>
      </c>
      <c r="H335" s="155">
        <v>22.012040000000006</v>
      </c>
      <c r="I335" s="155">
        <v>110.73702345360803</v>
      </c>
      <c r="J335" s="155">
        <v>1600</v>
      </c>
      <c r="K335" s="155">
        <v>203100</v>
      </c>
      <c r="L335" s="155">
        <v>1269.375</v>
      </c>
      <c r="M335" s="155">
        <v>269.46181512659774</v>
      </c>
      <c r="N335" s="156">
        <v>21</v>
      </c>
      <c r="O335" s="156">
        <v>612</v>
      </c>
      <c r="P335" s="156">
        <v>3.8250000000000002</v>
      </c>
      <c r="Q335" s="156">
        <v>5.0239051186810277</v>
      </c>
      <c r="R335" s="158">
        <v>0.5165876777251186</v>
      </c>
      <c r="S335" s="158">
        <v>42</v>
      </c>
      <c r="T335" s="158">
        <v>768</v>
      </c>
      <c r="U335" s="158">
        <v>4.8</v>
      </c>
      <c r="V335" s="158">
        <v>8.3182000955849027</v>
      </c>
      <c r="W335" s="158">
        <v>0.39336492890995262</v>
      </c>
      <c r="X335" s="158">
        <v>0.90995260663507116</v>
      </c>
      <c r="Y335" s="159">
        <v>30</v>
      </c>
      <c r="Z335" s="159">
        <v>76</v>
      </c>
      <c r="AA335" s="159">
        <v>54</v>
      </c>
      <c r="AB335" s="159">
        <v>70</v>
      </c>
      <c r="AC335" s="159">
        <v>90</v>
      </c>
      <c r="AD335" s="157">
        <v>21.1</v>
      </c>
    </row>
    <row r="336" spans="1:30" s="154" customFormat="1" ht="11.35">
      <c r="A336" s="152">
        <v>323</v>
      </c>
      <c r="B336" s="152">
        <v>12</v>
      </c>
      <c r="C336" s="152">
        <v>60</v>
      </c>
      <c r="D336" s="153">
        <v>0.375</v>
      </c>
      <c r="E336" s="153">
        <v>1.5326632388667725</v>
      </c>
      <c r="F336" s="155">
        <v>803.14200000000017</v>
      </c>
      <c r="G336" s="155">
        <v>2843.7176000000009</v>
      </c>
      <c r="H336" s="155">
        <v>17.773235000000007</v>
      </c>
      <c r="I336" s="155">
        <v>87.218965829454348</v>
      </c>
      <c r="J336" s="155">
        <v>1600</v>
      </c>
      <c r="K336" s="155">
        <v>202250</v>
      </c>
      <c r="L336" s="155">
        <v>1264.0625</v>
      </c>
      <c r="M336" s="155">
        <v>287.6477949347389</v>
      </c>
      <c r="N336" s="156">
        <v>21</v>
      </c>
      <c r="O336" s="156">
        <v>675</v>
      </c>
      <c r="P336" s="156">
        <v>4.21875</v>
      </c>
      <c r="Q336" s="156">
        <v>5.6731430342264817</v>
      </c>
      <c r="R336" s="158">
        <v>0.4932432432432432</v>
      </c>
      <c r="S336" s="158">
        <v>39</v>
      </c>
      <c r="T336" s="158">
        <v>858</v>
      </c>
      <c r="U336" s="158">
        <v>5.3624999999999998</v>
      </c>
      <c r="V336" s="158">
        <v>8.878981966121847</v>
      </c>
      <c r="W336" s="158">
        <v>0.35585585585585583</v>
      </c>
      <c r="X336" s="158">
        <v>0.84909909909909898</v>
      </c>
      <c r="Y336" s="159">
        <v>37</v>
      </c>
      <c r="Z336" s="159">
        <v>65</v>
      </c>
      <c r="AA336" s="159">
        <v>58</v>
      </c>
      <c r="AB336" s="159">
        <v>86</v>
      </c>
      <c r="AC336" s="159">
        <v>74</v>
      </c>
      <c r="AD336" s="157">
        <v>22.2</v>
      </c>
    </row>
    <row r="337" spans="1:30" s="154" customFormat="1" ht="11.35">
      <c r="A337" s="152">
        <v>324</v>
      </c>
      <c r="B337" s="152">
        <v>15</v>
      </c>
      <c r="C337" s="152">
        <v>69</v>
      </c>
      <c r="D337" s="153">
        <v>0.43125000000000002</v>
      </c>
      <c r="E337" s="153">
        <v>1.8071203507968556</v>
      </c>
      <c r="F337" s="155">
        <v>1338.5700000000002</v>
      </c>
      <c r="G337" s="155">
        <v>5146.0580000000009</v>
      </c>
      <c r="H337" s="155">
        <v>32.162862500000003</v>
      </c>
      <c r="I337" s="155">
        <v>153.25992907424666</v>
      </c>
      <c r="J337" s="155">
        <v>1600</v>
      </c>
      <c r="K337" s="155">
        <v>202300</v>
      </c>
      <c r="L337" s="155">
        <v>1264.375</v>
      </c>
      <c r="M337" s="155">
        <v>266.96450544934117</v>
      </c>
      <c r="N337" s="156">
        <v>24</v>
      </c>
      <c r="O337" s="156">
        <v>621</v>
      </c>
      <c r="P337" s="156">
        <v>3.8812500000000001</v>
      </c>
      <c r="Q337" s="156">
        <v>5.4937035141957553</v>
      </c>
      <c r="R337" s="158">
        <v>0.5140845070422535</v>
      </c>
      <c r="S337" s="158">
        <v>57</v>
      </c>
      <c r="T337" s="158">
        <v>795</v>
      </c>
      <c r="U337" s="158">
        <v>4.96875</v>
      </c>
      <c r="V337" s="158">
        <v>8.8063883865688286</v>
      </c>
      <c r="W337" s="158">
        <v>0.3779342723004695</v>
      </c>
      <c r="X337" s="158">
        <v>0.892018779342723</v>
      </c>
      <c r="Y337" s="159">
        <v>30</v>
      </c>
      <c r="Z337" s="159">
        <v>78</v>
      </c>
      <c r="AA337" s="159">
        <v>52</v>
      </c>
      <c r="AB337" s="159">
        <v>80</v>
      </c>
      <c r="AC337" s="159">
        <v>80</v>
      </c>
      <c r="AD337" s="157">
        <v>21.3</v>
      </c>
    </row>
    <row r="338" spans="1:30" s="154" customFormat="1" ht="11.35">
      <c r="A338" s="152">
        <v>325</v>
      </c>
      <c r="B338" s="152">
        <v>12</v>
      </c>
      <c r="C338" s="152">
        <v>69</v>
      </c>
      <c r="D338" s="153">
        <v>0.43125000000000002</v>
      </c>
      <c r="E338" s="153">
        <v>1.677156454712829</v>
      </c>
      <c r="F338" s="155">
        <v>803.14200000000017</v>
      </c>
      <c r="G338" s="155">
        <v>2858.5906000000004</v>
      </c>
      <c r="H338" s="155">
        <v>17.866191250000004</v>
      </c>
      <c r="I338" s="155">
        <v>81.173639990825691</v>
      </c>
      <c r="J338" s="155">
        <v>1600</v>
      </c>
      <c r="K338" s="155">
        <v>199700</v>
      </c>
      <c r="L338" s="155">
        <v>1248.125</v>
      </c>
      <c r="M338" s="155">
        <v>293.90493371648779</v>
      </c>
      <c r="N338" s="156">
        <v>24</v>
      </c>
      <c r="O338" s="156">
        <v>648</v>
      </c>
      <c r="P338" s="156">
        <v>4.05</v>
      </c>
      <c r="Q338" s="156">
        <v>5.5511345092352649</v>
      </c>
      <c r="R338" s="158">
        <v>0.48693586698337288</v>
      </c>
      <c r="S338" s="158">
        <v>36</v>
      </c>
      <c r="T338" s="158">
        <v>816</v>
      </c>
      <c r="U338" s="158">
        <v>5.0999999999999996</v>
      </c>
      <c r="V338" s="158">
        <v>8.3154777259830812</v>
      </c>
      <c r="W338" s="158">
        <v>0.35391923990498814</v>
      </c>
      <c r="X338" s="158">
        <v>0.84085510688836096</v>
      </c>
      <c r="Y338" s="159">
        <v>42</v>
      </c>
      <c r="Z338" s="159">
        <v>62</v>
      </c>
      <c r="AA338" s="159">
        <v>56</v>
      </c>
      <c r="AB338" s="159">
        <v>87</v>
      </c>
      <c r="AC338" s="159">
        <v>73</v>
      </c>
      <c r="AD338" s="157">
        <v>21.05</v>
      </c>
    </row>
    <row r="339" spans="1:30" s="154" customFormat="1" ht="11.35">
      <c r="A339" s="152">
        <v>326</v>
      </c>
      <c r="B339" s="152">
        <v>18</v>
      </c>
      <c r="C339" s="152">
        <v>120</v>
      </c>
      <c r="D339" s="153">
        <v>0.75</v>
      </c>
      <c r="E339" s="153">
        <v>2.6705945914155733</v>
      </c>
      <c r="F339" s="155">
        <v>1606.2840000000003</v>
      </c>
      <c r="G339" s="155">
        <v>7507.890400000002</v>
      </c>
      <c r="H339" s="155">
        <v>46.924315000000014</v>
      </c>
      <c r="I339" s="155">
        <v>205.87342675108596</v>
      </c>
      <c r="J339" s="155">
        <v>1600</v>
      </c>
      <c r="K339" s="155">
        <v>207000</v>
      </c>
      <c r="L339" s="155">
        <v>1293.75</v>
      </c>
      <c r="M339" s="155">
        <v>274.07649393609421</v>
      </c>
      <c r="N339" s="156">
        <v>21</v>
      </c>
      <c r="O339" s="156">
        <v>576</v>
      </c>
      <c r="P339" s="156">
        <v>3.6</v>
      </c>
      <c r="Q339" s="156">
        <v>4.9769278998951467</v>
      </c>
      <c r="R339" s="158">
        <v>0.53510895883777243</v>
      </c>
      <c r="S339" s="158">
        <v>42</v>
      </c>
      <c r="T339" s="158">
        <v>780</v>
      </c>
      <c r="U339" s="158">
        <v>4.875</v>
      </c>
      <c r="V339" s="158">
        <v>9.0078582045879401</v>
      </c>
      <c r="W339" s="158">
        <v>0.3704600484261501</v>
      </c>
      <c r="X339" s="158">
        <v>0.90556900726392253</v>
      </c>
      <c r="Y339" s="159">
        <v>28</v>
      </c>
      <c r="Z339" s="159">
        <v>70</v>
      </c>
      <c r="AA339" s="159">
        <v>62</v>
      </c>
      <c r="AB339" s="159">
        <v>79</v>
      </c>
      <c r="AC339" s="159">
        <v>81</v>
      </c>
      <c r="AD339" s="157">
        <v>20.65</v>
      </c>
    </row>
    <row r="340" spans="1:30" s="154" customFormat="1" ht="11.35">
      <c r="A340" s="152">
        <v>327</v>
      </c>
      <c r="B340" s="152">
        <v>6</v>
      </c>
      <c r="C340" s="152">
        <v>78</v>
      </c>
      <c r="D340" s="153">
        <v>0.48749999999999999</v>
      </c>
      <c r="E340" s="153">
        <v>1.4622611077265961</v>
      </c>
      <c r="F340" s="155">
        <v>535.42800000000011</v>
      </c>
      <c r="G340" s="155">
        <v>2504.6132000000007</v>
      </c>
      <c r="H340" s="155">
        <v>15.653832500000004</v>
      </c>
      <c r="I340" s="155">
        <v>67.692104159150475</v>
      </c>
      <c r="J340" s="155">
        <v>1600</v>
      </c>
      <c r="K340" s="155">
        <v>203950</v>
      </c>
      <c r="L340" s="155">
        <v>1274.6875</v>
      </c>
      <c r="M340" s="155">
        <v>275.00696817929867</v>
      </c>
      <c r="N340" s="156">
        <v>15</v>
      </c>
      <c r="O340" s="156">
        <v>510</v>
      </c>
      <c r="P340" s="156">
        <v>3.1875</v>
      </c>
      <c r="Q340" s="156">
        <v>4.4342683555527627</v>
      </c>
      <c r="R340" s="158">
        <v>0.58128078817733997</v>
      </c>
      <c r="S340" s="158">
        <v>42</v>
      </c>
      <c r="T340" s="158">
        <v>765</v>
      </c>
      <c r="U340" s="158">
        <v>4.78125</v>
      </c>
      <c r="V340" s="158">
        <v>8.711065669270301</v>
      </c>
      <c r="W340" s="158">
        <v>0.3719211822660099</v>
      </c>
      <c r="X340" s="158">
        <v>0.95320197044334987</v>
      </c>
      <c r="Y340" s="159">
        <v>31</v>
      </c>
      <c r="Z340" s="159">
        <v>72</v>
      </c>
      <c r="AA340" s="159">
        <v>57</v>
      </c>
      <c r="AB340" s="159">
        <v>91</v>
      </c>
      <c r="AC340" s="159">
        <v>69</v>
      </c>
      <c r="AD340" s="157">
        <v>20.3</v>
      </c>
    </row>
    <row r="341" spans="1:30" s="154" customFormat="1" ht="11.35">
      <c r="A341" s="152">
        <v>328</v>
      </c>
      <c r="B341" s="152">
        <v>18</v>
      </c>
      <c r="C341" s="152">
        <v>117</v>
      </c>
      <c r="D341" s="153">
        <v>0.73124999999999996</v>
      </c>
      <c r="E341" s="153">
        <v>2.324931526684944</v>
      </c>
      <c r="F341" s="155">
        <v>535.42800000000011</v>
      </c>
      <c r="G341" s="155">
        <v>3713.7881000000007</v>
      </c>
      <c r="H341" s="155">
        <v>23.211175625000003</v>
      </c>
      <c r="I341" s="155">
        <v>77.229808848547037</v>
      </c>
      <c r="J341" s="155">
        <v>1600</v>
      </c>
      <c r="K341" s="155">
        <v>198850</v>
      </c>
      <c r="L341" s="155">
        <v>1242.8125</v>
      </c>
      <c r="M341" s="155">
        <v>288.2307161888146</v>
      </c>
      <c r="N341" s="156">
        <v>21</v>
      </c>
      <c r="O341" s="156">
        <v>603</v>
      </c>
      <c r="P341" s="156">
        <v>3.7687499999999998</v>
      </c>
      <c r="Q341" s="156">
        <v>5.3965069939590613</v>
      </c>
      <c r="R341" s="158">
        <v>0.52028639618138417</v>
      </c>
      <c r="S341" s="158">
        <v>42</v>
      </c>
      <c r="T341" s="158">
        <v>753</v>
      </c>
      <c r="U341" s="158">
        <v>4.7062499999999998</v>
      </c>
      <c r="V341" s="158">
        <v>8.4157660331385333</v>
      </c>
      <c r="W341" s="158">
        <v>0.40095465393794744</v>
      </c>
      <c r="X341" s="158">
        <v>0.92124105011933155</v>
      </c>
      <c r="Y341" s="159">
        <v>41</v>
      </c>
      <c r="Z341" s="159">
        <v>66</v>
      </c>
      <c r="AA341" s="159">
        <v>53</v>
      </c>
      <c r="AB341" s="159">
        <v>72</v>
      </c>
      <c r="AC341" s="159">
        <v>88</v>
      </c>
      <c r="AD341" s="157">
        <v>20.95</v>
      </c>
    </row>
    <row r="342" spans="1:30" s="154" customFormat="1" ht="11.35">
      <c r="A342" s="152">
        <v>329</v>
      </c>
      <c r="B342" s="152">
        <v>9</v>
      </c>
      <c r="C342" s="152">
        <v>60</v>
      </c>
      <c r="D342" s="153">
        <v>0.375</v>
      </c>
      <c r="E342" s="153">
        <v>1.3352972957077867</v>
      </c>
      <c r="F342" s="155">
        <v>803.14200000000017</v>
      </c>
      <c r="G342" s="155">
        <v>2474.8672000000001</v>
      </c>
      <c r="H342" s="155">
        <v>15.467920000000001</v>
      </c>
      <c r="I342" s="155">
        <v>82.793431021151619</v>
      </c>
      <c r="J342" s="155">
        <v>1600</v>
      </c>
      <c r="K342" s="155">
        <v>198500</v>
      </c>
      <c r="L342" s="155">
        <v>1240.625</v>
      </c>
      <c r="M342" s="155">
        <v>266.1268612697865</v>
      </c>
      <c r="N342" s="156">
        <v>24</v>
      </c>
      <c r="O342" s="156">
        <v>609</v>
      </c>
      <c r="P342" s="156">
        <v>3.8062499999999999</v>
      </c>
      <c r="Q342" s="156">
        <v>5.4743505688751242</v>
      </c>
      <c r="R342" s="158">
        <v>0.50487804878048781</v>
      </c>
      <c r="S342" s="158">
        <v>30</v>
      </c>
      <c r="T342" s="158">
        <v>717</v>
      </c>
      <c r="U342" s="158">
        <v>4.4812500000000002</v>
      </c>
      <c r="V342" s="158">
        <v>7.2084610269709088</v>
      </c>
      <c r="W342" s="158">
        <v>0.41707317073170735</v>
      </c>
      <c r="X342" s="158">
        <v>0.92195121951219516</v>
      </c>
      <c r="Y342" s="159">
        <v>34</v>
      </c>
      <c r="Z342" s="159">
        <v>80</v>
      </c>
      <c r="AA342" s="159">
        <v>46</v>
      </c>
      <c r="AB342" s="159">
        <v>91</v>
      </c>
      <c r="AC342" s="159">
        <v>69</v>
      </c>
      <c r="AD342" s="157">
        <v>20.5</v>
      </c>
    </row>
    <row r="343" spans="1:30" s="154" customFormat="1" ht="11.35">
      <c r="A343" s="152">
        <v>330</v>
      </c>
      <c r="B343" s="152">
        <v>15</v>
      </c>
      <c r="C343" s="152">
        <v>201</v>
      </c>
      <c r="D343" s="153">
        <v>1.2562500000000001</v>
      </c>
      <c r="E343" s="153">
        <v>2.8044144782891376</v>
      </c>
      <c r="F343" s="155">
        <v>1338.5700000000002</v>
      </c>
      <c r="G343" s="155">
        <v>10771.026599999999</v>
      </c>
      <c r="H343" s="155">
        <v>67.318916250000001</v>
      </c>
      <c r="I343" s="155">
        <v>196.30698073161554</v>
      </c>
      <c r="J343" s="155">
        <v>1600</v>
      </c>
      <c r="K343" s="155">
        <v>204850</v>
      </c>
      <c r="L343" s="155">
        <v>1280.3125</v>
      </c>
      <c r="M343" s="155">
        <v>283.40344350845993</v>
      </c>
      <c r="N343" s="156">
        <v>27</v>
      </c>
      <c r="O343" s="156">
        <v>495</v>
      </c>
      <c r="P343" s="156">
        <v>3.09375</v>
      </c>
      <c r="Q343" s="156">
        <v>5.4608922658868337</v>
      </c>
      <c r="R343" s="158">
        <v>0.58438287153652391</v>
      </c>
      <c r="S343" s="158">
        <v>33</v>
      </c>
      <c r="T343" s="158">
        <v>717</v>
      </c>
      <c r="U343" s="158">
        <v>4.4812500000000002</v>
      </c>
      <c r="V343" s="158">
        <v>7.5685312375876226</v>
      </c>
      <c r="W343" s="158">
        <v>0.39798488664987414</v>
      </c>
      <c r="X343" s="158">
        <v>0.9823677581863981</v>
      </c>
      <c r="Y343" s="159">
        <v>33</v>
      </c>
      <c r="Z343" s="159">
        <v>66</v>
      </c>
      <c r="AA343" s="159">
        <v>61</v>
      </c>
      <c r="AB343" s="159">
        <v>75</v>
      </c>
      <c r="AC343" s="159">
        <v>85</v>
      </c>
      <c r="AD343" s="157">
        <v>19.850000000000001</v>
      </c>
    </row>
    <row r="344" spans="1:30" s="154" customFormat="1" ht="11.35">
      <c r="A344" s="152">
        <v>331</v>
      </c>
      <c r="B344" s="152">
        <v>15</v>
      </c>
      <c r="C344" s="152">
        <v>171</v>
      </c>
      <c r="D344" s="153">
        <v>1.0687500000000001</v>
      </c>
      <c r="E344" s="153">
        <v>2.6779365824497492</v>
      </c>
      <c r="F344" s="155">
        <v>1338.5700000000002</v>
      </c>
      <c r="G344" s="155">
        <v>6536.683500000001</v>
      </c>
      <c r="H344" s="155">
        <v>40.854271875000009</v>
      </c>
      <c r="I344" s="155">
        <v>146.30757411870474</v>
      </c>
      <c r="J344" s="155">
        <v>1600</v>
      </c>
      <c r="K344" s="155">
        <v>205550</v>
      </c>
      <c r="L344" s="155">
        <v>1284.6875</v>
      </c>
      <c r="M344" s="155">
        <v>254.64223731572349</v>
      </c>
      <c r="N344" s="156">
        <v>18</v>
      </c>
      <c r="O344" s="156">
        <v>411</v>
      </c>
      <c r="P344" s="156">
        <v>2.5687500000000001</v>
      </c>
      <c r="Q344" s="156">
        <v>4.4490432509761693</v>
      </c>
      <c r="R344" s="158">
        <v>0.66339066339066344</v>
      </c>
      <c r="S344" s="158">
        <v>30</v>
      </c>
      <c r="T344" s="158">
        <v>687</v>
      </c>
      <c r="U344" s="158">
        <v>4.2937500000000002</v>
      </c>
      <c r="V344" s="158">
        <v>7.3763150410557756</v>
      </c>
      <c r="W344" s="158">
        <v>0.43734643734643741</v>
      </c>
      <c r="X344" s="158">
        <v>1.100737100737101</v>
      </c>
      <c r="Y344" s="159">
        <v>23</v>
      </c>
      <c r="Z344" s="159">
        <v>83</v>
      </c>
      <c r="AA344" s="159">
        <v>54</v>
      </c>
      <c r="AB344" s="159">
        <v>80</v>
      </c>
      <c r="AC344" s="159">
        <v>80</v>
      </c>
      <c r="AD344" s="157">
        <v>20.350000000000001</v>
      </c>
    </row>
    <row r="345" spans="1:30" s="154" customFormat="1" ht="11.35">
      <c r="A345" s="152">
        <v>332</v>
      </c>
      <c r="B345" s="152">
        <v>24</v>
      </c>
      <c r="C345" s="152">
        <v>162</v>
      </c>
      <c r="D345" s="153">
        <v>1.0125</v>
      </c>
      <c r="E345" s="153">
        <v>3.1362909231633758</v>
      </c>
      <c r="F345" s="155">
        <v>1606.2840000000003</v>
      </c>
      <c r="G345" s="155">
        <v>7818.736100000001</v>
      </c>
      <c r="H345" s="155">
        <v>48.867100625000006</v>
      </c>
      <c r="I345" s="155">
        <v>180.38091588533737</v>
      </c>
      <c r="J345" s="155">
        <v>1600</v>
      </c>
      <c r="K345" s="155">
        <v>208750</v>
      </c>
      <c r="L345" s="155">
        <v>1304.6875</v>
      </c>
      <c r="M345" s="155">
        <v>262.83390712738918</v>
      </c>
      <c r="N345" s="156">
        <v>18</v>
      </c>
      <c r="O345" s="156">
        <v>570</v>
      </c>
      <c r="P345" s="156">
        <v>3.5625</v>
      </c>
      <c r="Q345" s="156">
        <v>5.0936975486360723</v>
      </c>
      <c r="R345" s="158">
        <v>0.54326923076923084</v>
      </c>
      <c r="S345" s="158">
        <v>60</v>
      </c>
      <c r="T345" s="158">
        <v>750</v>
      </c>
      <c r="U345" s="158">
        <v>4.6875</v>
      </c>
      <c r="V345" s="158">
        <v>8.6810626686255272</v>
      </c>
      <c r="W345" s="158">
        <v>0.39903846153846156</v>
      </c>
      <c r="X345" s="158">
        <v>0.9423076923076924</v>
      </c>
      <c r="Y345" s="159">
        <v>23</v>
      </c>
      <c r="Z345" s="159">
        <v>75</v>
      </c>
      <c r="AA345" s="159">
        <v>62</v>
      </c>
      <c r="AB345" s="159">
        <v>75</v>
      </c>
      <c r="AC345" s="159">
        <v>85</v>
      </c>
      <c r="AD345" s="157">
        <v>20.8</v>
      </c>
    </row>
    <row r="346" spans="1:30" s="154" customFormat="1" ht="11.35">
      <c r="A346" s="152">
        <v>333</v>
      </c>
      <c r="B346" s="152">
        <v>15</v>
      </c>
      <c r="C346" s="152">
        <v>156</v>
      </c>
      <c r="D346" s="153">
        <v>0.97499999999999998</v>
      </c>
      <c r="E346" s="153">
        <v>2.618151443505909</v>
      </c>
      <c r="F346" s="155">
        <v>1338.5700000000002</v>
      </c>
      <c r="G346" s="155">
        <v>8233.6928000000025</v>
      </c>
      <c r="H346" s="155">
        <v>51.460580000000014</v>
      </c>
      <c r="I346" s="155">
        <v>192.669866149928</v>
      </c>
      <c r="J346" s="155">
        <v>1600</v>
      </c>
      <c r="K346" s="155">
        <v>199400</v>
      </c>
      <c r="L346" s="155">
        <v>1246.25</v>
      </c>
      <c r="M346" s="155">
        <v>275.49555122022997</v>
      </c>
      <c r="N346" s="156">
        <v>27</v>
      </c>
      <c r="O346" s="156">
        <v>555</v>
      </c>
      <c r="P346" s="156">
        <v>3.46875</v>
      </c>
      <c r="Q346" s="156">
        <v>5.4725408020579138</v>
      </c>
      <c r="R346" s="158">
        <v>0.54433497536945818</v>
      </c>
      <c r="S346" s="158">
        <v>57</v>
      </c>
      <c r="T346" s="158">
        <v>705</v>
      </c>
      <c r="U346" s="158">
        <v>4.40625</v>
      </c>
      <c r="V346" s="158">
        <v>8.5246935982119751</v>
      </c>
      <c r="W346" s="158">
        <v>0.42118226600985226</v>
      </c>
      <c r="X346" s="158">
        <v>0.9655172413793105</v>
      </c>
      <c r="Y346" s="159">
        <v>36</v>
      </c>
      <c r="Z346" s="159">
        <v>74</v>
      </c>
      <c r="AA346" s="159">
        <v>50</v>
      </c>
      <c r="AB346" s="159">
        <v>80</v>
      </c>
      <c r="AC346" s="159">
        <v>80</v>
      </c>
      <c r="AD346" s="157">
        <v>20.3</v>
      </c>
    </row>
    <row r="347" spans="1:30" s="154" customFormat="1" ht="11.35">
      <c r="A347" s="152">
        <v>334</v>
      </c>
      <c r="B347" s="152">
        <v>27</v>
      </c>
      <c r="C347" s="152">
        <v>258</v>
      </c>
      <c r="D347" s="153">
        <v>1.6125</v>
      </c>
      <c r="E347" s="153">
        <v>4.077839327990457</v>
      </c>
      <c r="F347" s="155">
        <v>1606.2840000000003</v>
      </c>
      <c r="G347" s="155">
        <v>10500.338000000002</v>
      </c>
      <c r="H347" s="155">
        <v>65.62711250000001</v>
      </c>
      <c r="I347" s="155">
        <v>210.603214566905</v>
      </c>
      <c r="J347" s="155">
        <v>1600</v>
      </c>
      <c r="K347" s="155">
        <v>208250</v>
      </c>
      <c r="L347" s="155">
        <v>1301.5625</v>
      </c>
      <c r="M347" s="155">
        <v>279.96079436886839</v>
      </c>
      <c r="N347" s="156">
        <v>21</v>
      </c>
      <c r="O347" s="156">
        <v>513</v>
      </c>
      <c r="P347" s="156">
        <v>3.2062499999999998</v>
      </c>
      <c r="Q347" s="156">
        <v>4.9805873147651969</v>
      </c>
      <c r="R347" s="158">
        <v>0.59285714285714286</v>
      </c>
      <c r="S347" s="158">
        <v>84</v>
      </c>
      <c r="T347" s="158">
        <v>789</v>
      </c>
      <c r="U347" s="158">
        <v>4.9312500000000004</v>
      </c>
      <c r="V347" s="158">
        <v>10.572375226245439</v>
      </c>
      <c r="W347" s="158">
        <v>0.37380952380952381</v>
      </c>
      <c r="X347" s="158">
        <v>0.96666666666666667</v>
      </c>
      <c r="Y347" s="159">
        <v>29</v>
      </c>
      <c r="Z347" s="159">
        <v>65</v>
      </c>
      <c r="AA347" s="159">
        <v>66</v>
      </c>
      <c r="AB347" s="159">
        <v>87</v>
      </c>
      <c r="AC347" s="159">
        <v>73</v>
      </c>
      <c r="AD347" s="157">
        <v>21</v>
      </c>
    </row>
    <row r="348" spans="1:30" s="154" customFormat="1" ht="11.35">
      <c r="A348" s="152">
        <v>335</v>
      </c>
      <c r="B348" s="152">
        <v>21</v>
      </c>
      <c r="C348" s="152">
        <v>192</v>
      </c>
      <c r="D348" s="153">
        <v>1.2</v>
      </c>
      <c r="E348" s="153">
        <v>3.7345909831360053</v>
      </c>
      <c r="F348" s="155">
        <v>1873.9980000000003</v>
      </c>
      <c r="G348" s="155">
        <v>11025.3549</v>
      </c>
      <c r="H348" s="155">
        <v>68.908468124999999</v>
      </c>
      <c r="I348" s="155">
        <v>278.11830804254146</v>
      </c>
      <c r="J348" s="155">
        <v>1600</v>
      </c>
      <c r="K348" s="155">
        <v>197100</v>
      </c>
      <c r="L348" s="155">
        <v>1231.875</v>
      </c>
      <c r="M348" s="155">
        <v>273.02679735782658</v>
      </c>
      <c r="N348" s="156">
        <v>24</v>
      </c>
      <c r="O348" s="156">
        <v>537</v>
      </c>
      <c r="P348" s="156">
        <v>3.3562500000000002</v>
      </c>
      <c r="Q348" s="156">
        <v>5.0846258280546817</v>
      </c>
      <c r="R348" s="158">
        <v>0.57683215130023646</v>
      </c>
      <c r="S348" s="158">
        <v>57</v>
      </c>
      <c r="T348" s="158">
        <v>756</v>
      </c>
      <c r="U348" s="158">
        <v>4.7249999999999996</v>
      </c>
      <c r="V348" s="158">
        <v>8.1278695948534629</v>
      </c>
      <c r="W348" s="158">
        <v>0.40425531914893614</v>
      </c>
      <c r="X348" s="158">
        <v>0.98108747044917255</v>
      </c>
      <c r="Y348" s="159">
        <v>38</v>
      </c>
      <c r="Z348" s="159">
        <v>76</v>
      </c>
      <c r="AA348" s="159">
        <v>46</v>
      </c>
      <c r="AB348" s="159">
        <v>75</v>
      </c>
      <c r="AC348" s="159">
        <v>85</v>
      </c>
      <c r="AD348" s="157">
        <v>21.15</v>
      </c>
    </row>
    <row r="349" spans="1:30" s="154" customFormat="1" ht="11.35">
      <c r="A349" s="152">
        <v>336</v>
      </c>
      <c r="B349" s="152">
        <v>18</v>
      </c>
      <c r="C349" s="152">
        <v>216</v>
      </c>
      <c r="D349" s="153">
        <v>1.35</v>
      </c>
      <c r="E349" s="153">
        <v>3.2932177302553081</v>
      </c>
      <c r="F349" s="155">
        <v>1338.5700000000002</v>
      </c>
      <c r="G349" s="155">
        <v>8775.0700000000033</v>
      </c>
      <c r="H349" s="155">
        <v>54.844187500000018</v>
      </c>
      <c r="I349" s="155">
        <v>170.39858122764497</v>
      </c>
      <c r="J349" s="155">
        <v>1600</v>
      </c>
      <c r="K349" s="155">
        <v>203350</v>
      </c>
      <c r="L349" s="155">
        <v>1270.9375</v>
      </c>
      <c r="M349" s="155">
        <v>260.89299205208022</v>
      </c>
      <c r="N349" s="156">
        <v>18</v>
      </c>
      <c r="O349" s="156">
        <v>435</v>
      </c>
      <c r="P349" s="156">
        <v>2.71875</v>
      </c>
      <c r="Q349" s="156">
        <v>4.5738824802782405</v>
      </c>
      <c r="R349" s="158">
        <v>0.63567839195979892</v>
      </c>
      <c r="S349" s="158">
        <v>48</v>
      </c>
      <c r="T349" s="158">
        <v>702</v>
      </c>
      <c r="U349" s="158">
        <v>4.3875000000000002</v>
      </c>
      <c r="V349" s="158">
        <v>8.1232545294939147</v>
      </c>
      <c r="W349" s="158">
        <v>0.4120603015075377</v>
      </c>
      <c r="X349" s="158">
        <v>1.0477386934673367</v>
      </c>
      <c r="Y349" s="159">
        <v>27</v>
      </c>
      <c r="Z349" s="159">
        <v>81</v>
      </c>
      <c r="AA349" s="159">
        <v>52</v>
      </c>
      <c r="AB349" s="159">
        <v>81</v>
      </c>
      <c r="AC349" s="159">
        <v>79</v>
      </c>
      <c r="AD349" s="157">
        <v>19.899999999999999</v>
      </c>
    </row>
    <row r="350" spans="1:30" s="154" customFormat="1" ht="11.35">
      <c r="A350" s="152">
        <v>337</v>
      </c>
      <c r="B350" s="152">
        <v>21</v>
      </c>
      <c r="C350" s="152">
        <v>198</v>
      </c>
      <c r="D350" s="153">
        <v>1.2375</v>
      </c>
      <c r="E350" s="153">
        <v>3.0908416146403317</v>
      </c>
      <c r="F350" s="155">
        <v>1873.9980000000003</v>
      </c>
      <c r="G350" s="155">
        <v>8510.330600000003</v>
      </c>
      <c r="H350" s="155">
        <v>53.18956625000002</v>
      </c>
      <c r="I350" s="155">
        <v>199.29418520591247</v>
      </c>
      <c r="J350" s="155">
        <v>1600</v>
      </c>
      <c r="K350" s="155">
        <v>204550</v>
      </c>
      <c r="L350" s="155">
        <v>1278.4375</v>
      </c>
      <c r="M350" s="155">
        <v>288.38205545016211</v>
      </c>
      <c r="N350" s="156">
        <v>30</v>
      </c>
      <c r="O350" s="156">
        <v>495</v>
      </c>
      <c r="P350" s="156">
        <v>3.09375</v>
      </c>
      <c r="Q350" s="156">
        <v>5.5431944505836279</v>
      </c>
      <c r="R350" s="158">
        <v>0.59951456310679618</v>
      </c>
      <c r="S350" s="158">
        <v>45</v>
      </c>
      <c r="T350" s="158">
        <v>717</v>
      </c>
      <c r="U350" s="158">
        <v>4.4812500000000002</v>
      </c>
      <c r="V350" s="158">
        <v>8.6176445256120502</v>
      </c>
      <c r="W350" s="158">
        <v>0.41990291262135931</v>
      </c>
      <c r="X350" s="158">
        <v>1.0194174757281556</v>
      </c>
      <c r="Y350" s="159">
        <v>35</v>
      </c>
      <c r="Z350" s="159">
        <v>63</v>
      </c>
      <c r="AA350" s="159">
        <v>62</v>
      </c>
      <c r="AB350" s="159">
        <v>69</v>
      </c>
      <c r="AC350" s="159">
        <v>91</v>
      </c>
      <c r="AD350" s="157">
        <v>20.6</v>
      </c>
    </row>
    <row r="351" spans="1:30" s="154" customFormat="1" ht="11.35">
      <c r="A351" s="152">
        <v>338</v>
      </c>
      <c r="B351" s="152">
        <v>12</v>
      </c>
      <c r="C351" s="152">
        <v>174</v>
      </c>
      <c r="D351" s="153">
        <v>1.0874999999999999</v>
      </c>
      <c r="E351" s="153">
        <v>2.7019385074633377</v>
      </c>
      <c r="F351" s="155">
        <v>1070.8560000000002</v>
      </c>
      <c r="G351" s="155">
        <v>9198.9505000000008</v>
      </c>
      <c r="H351" s="155">
        <v>57.493440625000005</v>
      </c>
      <c r="I351" s="155">
        <v>202.2368968467853</v>
      </c>
      <c r="J351" s="155">
        <v>1600</v>
      </c>
      <c r="K351" s="155">
        <v>201700</v>
      </c>
      <c r="L351" s="155">
        <v>1260.625</v>
      </c>
      <c r="M351" s="155">
        <v>277.19322665905884</v>
      </c>
      <c r="N351" s="156">
        <v>21</v>
      </c>
      <c r="O351" s="156">
        <v>528</v>
      </c>
      <c r="P351" s="156">
        <v>3.3</v>
      </c>
      <c r="Q351" s="156">
        <v>5.3007653416791776</v>
      </c>
      <c r="R351" s="158">
        <v>0.57894736842105254</v>
      </c>
      <c r="S351" s="158">
        <v>63</v>
      </c>
      <c r="T351" s="158">
        <v>717</v>
      </c>
      <c r="U351" s="158">
        <v>4.4812500000000002</v>
      </c>
      <c r="V351" s="158">
        <v>9.5995098636670768</v>
      </c>
      <c r="W351" s="158">
        <v>0.42822966507177035</v>
      </c>
      <c r="X351" s="158">
        <v>1.0071770334928229</v>
      </c>
      <c r="Y351" s="159">
        <v>34</v>
      </c>
      <c r="Z351" s="159">
        <v>72</v>
      </c>
      <c r="AA351" s="159">
        <v>54</v>
      </c>
      <c r="AB351" s="159">
        <v>96</v>
      </c>
      <c r="AC351" s="159">
        <v>64</v>
      </c>
      <c r="AD351" s="157">
        <v>20.9</v>
      </c>
    </row>
    <row r="352" spans="1:30" s="154" customFormat="1" ht="11.35">
      <c r="A352" s="152">
        <v>339</v>
      </c>
      <c r="B352" s="152">
        <v>9</v>
      </c>
      <c r="C352" s="152">
        <v>129</v>
      </c>
      <c r="D352" s="153">
        <v>0.80625000000000002</v>
      </c>
      <c r="E352" s="153">
        <v>2.0389196639952285</v>
      </c>
      <c r="F352" s="155">
        <v>803.14200000000017</v>
      </c>
      <c r="G352" s="155">
        <v>5675.5368000000008</v>
      </c>
      <c r="H352" s="155">
        <v>35.472105000000006</v>
      </c>
      <c r="I352" s="155">
        <v>122.91311121900534</v>
      </c>
      <c r="J352" s="155">
        <v>1600</v>
      </c>
      <c r="K352" s="155">
        <v>202300</v>
      </c>
      <c r="L352" s="155">
        <v>1264.375</v>
      </c>
      <c r="M352" s="155">
        <v>266.96450544934117</v>
      </c>
      <c r="N352" s="156">
        <v>27</v>
      </c>
      <c r="O352" s="156">
        <v>600</v>
      </c>
      <c r="P352" s="156">
        <v>3.75</v>
      </c>
      <c r="Q352" s="156">
        <v>5.7396338059509597</v>
      </c>
      <c r="R352" s="158">
        <v>0.5145631067961165</v>
      </c>
      <c r="S352" s="158">
        <v>36</v>
      </c>
      <c r="T352" s="158">
        <v>741</v>
      </c>
      <c r="U352" s="158">
        <v>4.6312499999999996</v>
      </c>
      <c r="V352" s="158">
        <v>7.6195890172930474</v>
      </c>
      <c r="W352" s="158">
        <v>0.40048543689320393</v>
      </c>
      <c r="X352" s="158">
        <v>0.91504854368932043</v>
      </c>
      <c r="Y352" s="159">
        <v>30</v>
      </c>
      <c r="Z352" s="159">
        <v>78</v>
      </c>
      <c r="AA352" s="159">
        <v>52</v>
      </c>
      <c r="AB352" s="159">
        <v>79</v>
      </c>
      <c r="AC352" s="159">
        <v>81</v>
      </c>
      <c r="AD352" s="157">
        <v>20.6</v>
      </c>
    </row>
    <row r="353" spans="1:30" s="154" customFormat="1" ht="11.35">
      <c r="A353" s="152">
        <v>340</v>
      </c>
      <c r="B353" s="152">
        <v>24</v>
      </c>
      <c r="C353" s="152">
        <v>84</v>
      </c>
      <c r="D353" s="153">
        <v>0.52500000000000002</v>
      </c>
      <c r="E353" s="153">
        <v>2.4390687984912569</v>
      </c>
      <c r="F353" s="155">
        <v>803.14200000000017</v>
      </c>
      <c r="G353" s="155">
        <v>3123.3300000000004</v>
      </c>
      <c r="H353" s="155">
        <v>19.520812500000002</v>
      </c>
      <c r="I353" s="155">
        <v>102.77098897300448</v>
      </c>
      <c r="J353" s="155">
        <v>1600</v>
      </c>
      <c r="K353" s="155">
        <v>203750</v>
      </c>
      <c r="L353" s="155">
        <v>1273.4375</v>
      </c>
      <c r="M353" s="155">
        <v>262.12255733319307</v>
      </c>
      <c r="N353" s="156">
        <v>24</v>
      </c>
      <c r="O353" s="156">
        <v>684</v>
      </c>
      <c r="P353" s="156">
        <v>4.2750000000000004</v>
      </c>
      <c r="Q353" s="156">
        <v>5.7351942277649739</v>
      </c>
      <c r="R353" s="158">
        <v>0.44117647058823523</v>
      </c>
      <c r="S353" s="158">
        <v>54</v>
      </c>
      <c r="T353" s="158">
        <v>741</v>
      </c>
      <c r="U353" s="158">
        <v>4.6312499999999996</v>
      </c>
      <c r="V353" s="158">
        <v>8.3429794800043453</v>
      </c>
      <c r="W353" s="158">
        <v>0.39460784313725489</v>
      </c>
      <c r="X353" s="158">
        <v>0.83578431372549011</v>
      </c>
      <c r="Y353" s="159">
        <v>27</v>
      </c>
      <c r="Z353" s="159">
        <v>80</v>
      </c>
      <c r="AA353" s="159">
        <v>53</v>
      </c>
      <c r="AB353" s="159">
        <v>80</v>
      </c>
      <c r="AC353" s="159">
        <v>80</v>
      </c>
      <c r="AD353" s="157">
        <v>20.399999999999999</v>
      </c>
    </row>
    <row r="354" spans="1:30" s="154" customFormat="1" ht="11.35">
      <c r="A354" s="152">
        <v>341</v>
      </c>
      <c r="B354" s="152">
        <v>15</v>
      </c>
      <c r="C354" s="152">
        <v>129</v>
      </c>
      <c r="D354" s="153">
        <v>0.80625000000000002</v>
      </c>
      <c r="E354" s="153">
        <v>2.4889614792686166</v>
      </c>
      <c r="F354" s="155">
        <v>1070.8560000000002</v>
      </c>
      <c r="G354" s="155">
        <v>4264.0891000000011</v>
      </c>
      <c r="H354" s="155">
        <v>26.650556875000007</v>
      </c>
      <c r="I354" s="155">
        <v>111.67445276515321</v>
      </c>
      <c r="J354" s="155">
        <v>1600</v>
      </c>
      <c r="K354" s="155">
        <v>198800</v>
      </c>
      <c r="L354" s="155">
        <v>1242.5</v>
      </c>
      <c r="M354" s="155">
        <v>285.17896841309533</v>
      </c>
      <c r="N354" s="156">
        <v>18</v>
      </c>
      <c r="O354" s="156">
        <v>483</v>
      </c>
      <c r="P354" s="156">
        <v>3.0187499999999998</v>
      </c>
      <c r="Q354" s="156">
        <v>4.631681812807777</v>
      </c>
      <c r="R354" s="158">
        <v>0.58717948717948709</v>
      </c>
      <c r="S354" s="158">
        <v>60</v>
      </c>
      <c r="T354" s="158">
        <v>657</v>
      </c>
      <c r="U354" s="158">
        <v>4.1062500000000002</v>
      </c>
      <c r="V354" s="158">
        <v>8.1144307162644882</v>
      </c>
      <c r="W354" s="158">
        <v>0.43846153846153851</v>
      </c>
      <c r="X354" s="158">
        <v>1.0256410256410255</v>
      </c>
      <c r="Y354" s="159">
        <v>40</v>
      </c>
      <c r="Z354" s="159">
        <v>68</v>
      </c>
      <c r="AA354" s="159">
        <v>52</v>
      </c>
      <c r="AB354" s="159">
        <v>81</v>
      </c>
      <c r="AC354" s="159">
        <v>79</v>
      </c>
      <c r="AD354" s="157">
        <v>19.5</v>
      </c>
    </row>
    <row r="355" spans="1:30" s="154" customFormat="1" ht="11.35">
      <c r="A355" s="152">
        <v>342</v>
      </c>
      <c r="B355" s="152">
        <v>24</v>
      </c>
      <c r="C355" s="152">
        <v>306</v>
      </c>
      <c r="D355" s="153">
        <v>1.9125000000000001</v>
      </c>
      <c r="E355" s="153">
        <v>4.8814724812197454</v>
      </c>
      <c r="F355" s="155">
        <v>1606.2840000000003</v>
      </c>
      <c r="G355" s="155">
        <v>11746.695400000002</v>
      </c>
      <c r="H355" s="155">
        <v>73.41684625000002</v>
      </c>
      <c r="I355" s="155">
        <v>226.91833570344588</v>
      </c>
      <c r="J355" s="155">
        <v>1600</v>
      </c>
      <c r="K355" s="155">
        <v>200850</v>
      </c>
      <c r="L355" s="155">
        <v>1255.3125</v>
      </c>
      <c r="M355" s="155">
        <v>271.41585877805005</v>
      </c>
      <c r="N355" s="156">
        <v>24</v>
      </c>
      <c r="O355" s="156">
        <v>432</v>
      </c>
      <c r="P355" s="156">
        <v>2.7</v>
      </c>
      <c r="Q355" s="156">
        <v>4.7487833595802638</v>
      </c>
      <c r="R355" s="158">
        <v>0.63171355498721238</v>
      </c>
      <c r="S355" s="158">
        <v>36</v>
      </c>
      <c r="T355" s="158">
        <v>648</v>
      </c>
      <c r="U355" s="158">
        <v>4.05</v>
      </c>
      <c r="V355" s="158">
        <v>6.6803005242533535</v>
      </c>
      <c r="W355" s="158">
        <v>0.4475703324808184</v>
      </c>
      <c r="X355" s="158">
        <v>1.0792838874680308</v>
      </c>
      <c r="Y355" s="159">
        <v>33</v>
      </c>
      <c r="Z355" s="159">
        <v>76</v>
      </c>
      <c r="AA355" s="159">
        <v>51</v>
      </c>
      <c r="AB355" s="159">
        <v>87</v>
      </c>
      <c r="AC355" s="159">
        <v>73</v>
      </c>
      <c r="AD355" s="157">
        <v>19.55</v>
      </c>
    </row>
    <row r="356" spans="1:30" s="154" customFormat="1" ht="11.35">
      <c r="A356" s="152">
        <v>343</v>
      </c>
      <c r="B356" s="152">
        <v>24</v>
      </c>
      <c r="C356" s="152">
        <v>243</v>
      </c>
      <c r="D356" s="153">
        <v>1.51875</v>
      </c>
      <c r="E356" s="153">
        <v>3.8947987813454255</v>
      </c>
      <c r="F356" s="155">
        <v>1873.9980000000003</v>
      </c>
      <c r="G356" s="155">
        <v>12140.829900000001</v>
      </c>
      <c r="H356" s="155">
        <v>75.880186875000007</v>
      </c>
      <c r="I356" s="155">
        <v>257.0091854986976</v>
      </c>
      <c r="J356" s="155">
        <v>1600</v>
      </c>
      <c r="K356" s="155">
        <v>208400</v>
      </c>
      <c r="L356" s="155">
        <v>1302.5</v>
      </c>
      <c r="M356" s="155">
        <v>265.15688959676106</v>
      </c>
      <c r="N356" s="156">
        <v>24</v>
      </c>
      <c r="O356" s="156">
        <v>591</v>
      </c>
      <c r="P356" s="156">
        <v>3.6937500000000001</v>
      </c>
      <c r="Q356" s="156">
        <v>5.6923173150391335</v>
      </c>
      <c r="R356" s="158">
        <v>0.51715686274509798</v>
      </c>
      <c r="S356" s="158">
        <v>45</v>
      </c>
      <c r="T356" s="158">
        <v>753</v>
      </c>
      <c r="U356" s="158">
        <v>4.7062499999999998</v>
      </c>
      <c r="V356" s="158">
        <v>9.4126883954685709</v>
      </c>
      <c r="W356" s="158">
        <v>0.38480392156862736</v>
      </c>
      <c r="X356" s="158">
        <v>0.90196078431372539</v>
      </c>
      <c r="Y356" s="159">
        <v>24</v>
      </c>
      <c r="Z356" s="159">
        <v>74</v>
      </c>
      <c r="AA356" s="159">
        <v>62</v>
      </c>
      <c r="AB356" s="159">
        <v>82</v>
      </c>
      <c r="AC356" s="159">
        <v>78</v>
      </c>
      <c r="AD356" s="157">
        <v>20.399999999999999</v>
      </c>
    </row>
    <row r="357" spans="1:30" s="154" customFormat="1" ht="11.35">
      <c r="A357" s="152">
        <v>344</v>
      </c>
      <c r="B357" s="152">
        <v>18</v>
      </c>
      <c r="C357" s="152">
        <v>255</v>
      </c>
      <c r="D357" s="153">
        <v>1.59375</v>
      </c>
      <c r="E357" s="153">
        <v>3.7455161873143683</v>
      </c>
      <c r="F357" s="155">
        <v>1606.2840000000003</v>
      </c>
      <c r="G357" s="155">
        <v>12726.8261</v>
      </c>
      <c r="H357" s="155">
        <v>79.542663125000004</v>
      </c>
      <c r="I357" s="155">
        <v>266.12820109697793</v>
      </c>
      <c r="J357" s="155">
        <v>1600</v>
      </c>
      <c r="K357" s="155">
        <v>204700</v>
      </c>
      <c r="L357" s="155">
        <v>1279.375</v>
      </c>
      <c r="M357" s="155">
        <v>274.11306371297451</v>
      </c>
      <c r="N357" s="156">
        <v>21</v>
      </c>
      <c r="O357" s="156">
        <v>540</v>
      </c>
      <c r="P357" s="156">
        <v>3.375</v>
      </c>
      <c r="Q357" s="156">
        <v>5.5158433898984836</v>
      </c>
      <c r="R357" s="158">
        <v>0.55882352941176472</v>
      </c>
      <c r="S357" s="158">
        <v>45</v>
      </c>
      <c r="T357" s="158">
        <v>741</v>
      </c>
      <c r="U357" s="158">
        <v>4.6312499999999996</v>
      </c>
      <c r="V357" s="158">
        <v>8.3021720845062408</v>
      </c>
      <c r="W357" s="158">
        <v>0.39460784313725489</v>
      </c>
      <c r="X357" s="158">
        <v>0.95343137254901955</v>
      </c>
      <c r="Y357" s="159">
        <v>30</v>
      </c>
      <c r="Z357" s="159">
        <v>72</v>
      </c>
      <c r="AA357" s="159">
        <v>58</v>
      </c>
      <c r="AB357" s="159">
        <v>75</v>
      </c>
      <c r="AC357" s="159">
        <v>85</v>
      </c>
      <c r="AD357" s="157">
        <v>20.399999999999999</v>
      </c>
    </row>
    <row r="358" spans="1:30" s="154" customFormat="1" ht="11.35">
      <c r="A358" s="152">
        <v>345</v>
      </c>
      <c r="B358" s="152">
        <v>15</v>
      </c>
      <c r="C358" s="152">
        <v>165</v>
      </c>
      <c r="D358" s="153">
        <v>1.03125</v>
      </c>
      <c r="E358" s="153">
        <v>3.0661919409697633</v>
      </c>
      <c r="F358" s="155">
        <v>1338.5700000000002</v>
      </c>
      <c r="G358" s="155">
        <v>7912.4360000000015</v>
      </c>
      <c r="H358" s="155">
        <v>49.452725000000008</v>
      </c>
      <c r="I358" s="155">
        <v>204.34505159404515</v>
      </c>
      <c r="J358" s="155">
        <v>1600</v>
      </c>
      <c r="K358" s="155">
        <v>200350</v>
      </c>
      <c r="L358" s="155">
        <v>1252.1875</v>
      </c>
      <c r="M358" s="155">
        <v>263.52394631801275</v>
      </c>
      <c r="N358" s="156">
        <v>24</v>
      </c>
      <c r="O358" s="156">
        <v>537</v>
      </c>
      <c r="P358" s="156">
        <v>3.3562500000000002</v>
      </c>
      <c r="Q358" s="156">
        <v>5.0398997631541747</v>
      </c>
      <c r="R358" s="158">
        <v>0.56019656019656028</v>
      </c>
      <c r="S358" s="158">
        <v>66</v>
      </c>
      <c r="T358" s="158">
        <v>717</v>
      </c>
      <c r="U358" s="158">
        <v>4.4812500000000002</v>
      </c>
      <c r="V358" s="158">
        <v>8.5517087004944923</v>
      </c>
      <c r="W358" s="158">
        <v>0.41277641277641286</v>
      </c>
      <c r="X358" s="158">
        <v>0.97297297297297314</v>
      </c>
      <c r="Y358" s="159">
        <v>31</v>
      </c>
      <c r="Z358" s="159">
        <v>81</v>
      </c>
      <c r="AA358" s="159">
        <v>48</v>
      </c>
      <c r="AB358" s="159">
        <v>74</v>
      </c>
      <c r="AC358" s="159">
        <v>86</v>
      </c>
      <c r="AD358" s="157">
        <v>20.350000000000001</v>
      </c>
    </row>
    <row r="359" spans="1:30" s="154" customFormat="1" ht="11.35">
      <c r="A359" s="152">
        <v>346</v>
      </c>
      <c r="B359" s="152">
        <v>15</v>
      </c>
      <c r="C359" s="152">
        <v>195</v>
      </c>
      <c r="D359" s="153">
        <v>1.21875</v>
      </c>
      <c r="E359" s="153">
        <v>3.1436706402451935</v>
      </c>
      <c r="F359" s="155">
        <v>1338.5700000000002</v>
      </c>
      <c r="G359" s="155">
        <v>8108.7596000000012</v>
      </c>
      <c r="H359" s="155">
        <v>50.679747500000005</v>
      </c>
      <c r="I359" s="155">
        <v>185.25423238741996</v>
      </c>
      <c r="J359" s="155">
        <v>1600</v>
      </c>
      <c r="K359" s="155">
        <v>207000</v>
      </c>
      <c r="L359" s="155">
        <v>1293.75</v>
      </c>
      <c r="M359" s="155">
        <v>274.07649393609421</v>
      </c>
      <c r="N359" s="156">
        <v>21</v>
      </c>
      <c r="O359" s="156">
        <v>474</v>
      </c>
      <c r="P359" s="156">
        <v>2.9624999999999999</v>
      </c>
      <c r="Q359" s="156">
        <v>4.5762409390323269</v>
      </c>
      <c r="R359" s="158">
        <v>0.59067357512953367</v>
      </c>
      <c r="S359" s="158">
        <v>51</v>
      </c>
      <c r="T359" s="158">
        <v>648</v>
      </c>
      <c r="U359" s="158">
        <v>4.05</v>
      </c>
      <c r="V359" s="158">
        <v>7.6592526360863848</v>
      </c>
      <c r="W359" s="158">
        <v>0.44041450777202074</v>
      </c>
      <c r="X359" s="158">
        <v>1.0310880829015545</v>
      </c>
      <c r="Y359" s="159">
        <v>28</v>
      </c>
      <c r="Z359" s="159">
        <v>70</v>
      </c>
      <c r="AA359" s="159">
        <v>62</v>
      </c>
      <c r="AB359" s="159">
        <v>88</v>
      </c>
      <c r="AC359" s="159">
        <v>72</v>
      </c>
      <c r="AD359" s="157">
        <v>19.3</v>
      </c>
    </row>
    <row r="360" spans="1:30" s="154" customFormat="1" ht="11.35">
      <c r="A360" s="152">
        <v>347</v>
      </c>
      <c r="B360" s="152">
        <v>15</v>
      </c>
      <c r="C360" s="152">
        <v>84</v>
      </c>
      <c r="D360" s="153">
        <v>0.52500000000000002</v>
      </c>
      <c r="E360" s="153">
        <v>2.0890550359902504</v>
      </c>
      <c r="F360" s="155">
        <v>535.42800000000011</v>
      </c>
      <c r="G360" s="155">
        <v>2593.851200000001</v>
      </c>
      <c r="H360" s="155">
        <v>16.211570000000005</v>
      </c>
      <c r="I360" s="155">
        <v>68.549311177944517</v>
      </c>
      <c r="J360" s="155">
        <v>1600</v>
      </c>
      <c r="K360" s="155">
        <v>206750</v>
      </c>
      <c r="L360" s="155">
        <v>1292.1875</v>
      </c>
      <c r="M360" s="155">
        <v>282.37241093832006</v>
      </c>
      <c r="N360" s="156">
        <v>24</v>
      </c>
      <c r="O360" s="156">
        <v>723</v>
      </c>
      <c r="P360" s="156">
        <v>4.5187499999999998</v>
      </c>
      <c r="Q360" s="156">
        <v>6.3125828968963784</v>
      </c>
      <c r="R360" s="158">
        <v>0.41646489104116213</v>
      </c>
      <c r="S360" s="158">
        <v>45</v>
      </c>
      <c r="T360" s="158">
        <v>804</v>
      </c>
      <c r="U360" s="158">
        <v>5.0250000000000004</v>
      </c>
      <c r="V360" s="158">
        <v>9.4422774675173002</v>
      </c>
      <c r="W360" s="158">
        <v>0.35108958837772392</v>
      </c>
      <c r="X360" s="158">
        <v>0.76755447941888599</v>
      </c>
      <c r="Y360" s="159">
        <v>31</v>
      </c>
      <c r="Z360" s="159">
        <v>65</v>
      </c>
      <c r="AA360" s="159">
        <v>64</v>
      </c>
      <c r="AB360" s="159">
        <v>81</v>
      </c>
      <c r="AC360" s="159">
        <v>79</v>
      </c>
      <c r="AD360" s="157">
        <v>20.65</v>
      </c>
    </row>
    <row r="361" spans="1:30" s="154" customFormat="1" ht="11.35">
      <c r="A361" s="152">
        <v>348</v>
      </c>
      <c r="B361" s="152">
        <v>21</v>
      </c>
      <c r="C361" s="152">
        <v>138</v>
      </c>
      <c r="D361" s="153">
        <v>0.86250000000000004</v>
      </c>
      <c r="E361" s="153">
        <v>2.5928966827753026</v>
      </c>
      <c r="F361" s="155">
        <v>1873.9980000000003</v>
      </c>
      <c r="G361" s="155">
        <v>6466.7804000000024</v>
      </c>
      <c r="H361" s="155">
        <v>40.417377500000015</v>
      </c>
      <c r="I361" s="155">
        <v>182.59894137352828</v>
      </c>
      <c r="J361" s="155">
        <v>1600</v>
      </c>
      <c r="K361" s="155">
        <v>199300</v>
      </c>
      <c r="L361" s="155">
        <v>1245.625</v>
      </c>
      <c r="M361" s="155">
        <v>269.07642528008546</v>
      </c>
      <c r="N361" s="156">
        <v>27</v>
      </c>
      <c r="O361" s="156">
        <v>507</v>
      </c>
      <c r="P361" s="156">
        <v>3.1687500000000002</v>
      </c>
      <c r="Q361" s="156">
        <v>5.0384956762157973</v>
      </c>
      <c r="R361" s="158">
        <v>0.58374384236453203</v>
      </c>
      <c r="S361" s="158">
        <v>30</v>
      </c>
      <c r="T361" s="158">
        <v>714</v>
      </c>
      <c r="U361" s="158">
        <v>4.4625000000000004</v>
      </c>
      <c r="V361" s="158">
        <v>6.9117414456358794</v>
      </c>
      <c r="W361" s="158">
        <v>0.41379310344827586</v>
      </c>
      <c r="X361" s="158">
        <v>0.99753694581280783</v>
      </c>
      <c r="Y361" s="159">
        <v>34</v>
      </c>
      <c r="Z361" s="159">
        <v>78</v>
      </c>
      <c r="AA361" s="159">
        <v>48</v>
      </c>
      <c r="AB361" s="159">
        <v>80</v>
      </c>
      <c r="AC361" s="159">
        <v>80</v>
      </c>
      <c r="AD361" s="157">
        <v>20.3</v>
      </c>
    </row>
    <row r="362" spans="1:30" s="154" customFormat="1" ht="11.35">
      <c r="A362" s="152">
        <v>349</v>
      </c>
      <c r="B362" s="152">
        <v>18</v>
      </c>
      <c r="C362" s="152">
        <v>156</v>
      </c>
      <c r="D362" s="153">
        <v>0.97499999999999998</v>
      </c>
      <c r="E362" s="153">
        <v>3.0009432479403024</v>
      </c>
      <c r="F362" s="155">
        <v>1338.5700000000002</v>
      </c>
      <c r="G362" s="155">
        <v>7198.5320000000011</v>
      </c>
      <c r="H362" s="155">
        <v>44.990825000000008</v>
      </c>
      <c r="I362" s="155">
        <v>174.46152165711817</v>
      </c>
      <c r="J362" s="155">
        <v>1600</v>
      </c>
      <c r="K362" s="155">
        <v>204400</v>
      </c>
      <c r="L362" s="155">
        <v>1277.5</v>
      </c>
      <c r="M362" s="155">
        <v>254.50655179319133</v>
      </c>
      <c r="N362" s="156">
        <v>24</v>
      </c>
      <c r="O362" s="156">
        <v>483</v>
      </c>
      <c r="P362" s="156">
        <v>3.0187499999999998</v>
      </c>
      <c r="Q362" s="156">
        <v>5.0971343225273937</v>
      </c>
      <c r="R362" s="158">
        <v>0.60539215686274506</v>
      </c>
      <c r="S362" s="158">
        <v>48</v>
      </c>
      <c r="T362" s="158">
        <v>702</v>
      </c>
      <c r="U362" s="158">
        <v>4.3875000000000002</v>
      </c>
      <c r="V362" s="158">
        <v>7.5602298557450034</v>
      </c>
      <c r="W362" s="158">
        <v>0.4264705882352941</v>
      </c>
      <c r="X362" s="158">
        <v>1.0318627450980391</v>
      </c>
      <c r="Y362" s="159">
        <v>24</v>
      </c>
      <c r="Z362" s="159">
        <v>84</v>
      </c>
      <c r="AA362" s="159">
        <v>52</v>
      </c>
      <c r="AB362" s="159">
        <v>83</v>
      </c>
      <c r="AC362" s="159">
        <v>77</v>
      </c>
      <c r="AD362" s="157">
        <v>20.399999999999999</v>
      </c>
    </row>
    <row r="363" spans="1:30" s="154" customFormat="1" ht="11.35">
      <c r="A363" s="152">
        <v>350</v>
      </c>
      <c r="B363" s="152">
        <v>15</v>
      </c>
      <c r="C363" s="152">
        <v>90</v>
      </c>
      <c r="D363" s="153">
        <v>0.5625</v>
      </c>
      <c r="E363" s="153">
        <v>1.8790051562884256</v>
      </c>
      <c r="F363" s="155">
        <v>1338.5700000000002</v>
      </c>
      <c r="G363" s="155">
        <v>3840.2086000000018</v>
      </c>
      <c r="H363" s="155">
        <v>24.001303750000012</v>
      </c>
      <c r="I363" s="155">
        <v>124.78751282879014</v>
      </c>
      <c r="J363" s="155">
        <v>1600</v>
      </c>
      <c r="K363" s="155">
        <v>205350</v>
      </c>
      <c r="L363" s="155">
        <v>1283.4375</v>
      </c>
      <c r="M363" s="155">
        <v>266.74852566302258</v>
      </c>
      <c r="N363" s="156">
        <v>24</v>
      </c>
      <c r="O363" s="156">
        <v>672</v>
      </c>
      <c r="P363" s="156">
        <v>4.2</v>
      </c>
      <c r="Q363" s="156">
        <v>6.0207189440941011</v>
      </c>
      <c r="R363" s="158">
        <v>0.44416873449131511</v>
      </c>
      <c r="S363" s="158">
        <v>48</v>
      </c>
      <c r="T363" s="158">
        <v>699</v>
      </c>
      <c r="U363" s="158">
        <v>4.3687500000000004</v>
      </c>
      <c r="V363" s="158">
        <v>7.9681929605528357</v>
      </c>
      <c r="W363" s="158">
        <v>0.42183622828784112</v>
      </c>
      <c r="X363" s="158">
        <v>0.86600496277915617</v>
      </c>
      <c r="Y363" s="159">
        <v>27</v>
      </c>
      <c r="Z363" s="159">
        <v>76</v>
      </c>
      <c r="AA363" s="159">
        <v>57</v>
      </c>
      <c r="AB363" s="159">
        <v>85</v>
      </c>
      <c r="AC363" s="159">
        <v>75</v>
      </c>
      <c r="AD363" s="157">
        <v>20.149999999999999</v>
      </c>
    </row>
    <row r="364" spans="1:30" s="154" customFormat="1" ht="11.35">
      <c r="A364" s="152">
        <v>351</v>
      </c>
      <c r="B364" s="152">
        <v>12</v>
      </c>
      <c r="C364" s="152">
        <v>159</v>
      </c>
      <c r="D364" s="153">
        <v>0.99375000000000002</v>
      </c>
      <c r="E364" s="153">
        <v>2.7688675227411235</v>
      </c>
      <c r="F364" s="155">
        <v>1070.8560000000002</v>
      </c>
      <c r="G364" s="155">
        <v>6761.265800000001</v>
      </c>
      <c r="H364" s="155">
        <v>42.257911250000006</v>
      </c>
      <c r="I364" s="155">
        <v>148.38803181547806</v>
      </c>
      <c r="J364" s="155">
        <v>1600</v>
      </c>
      <c r="K364" s="155">
        <v>210900</v>
      </c>
      <c r="L364" s="155">
        <v>1318.125</v>
      </c>
      <c r="M364" s="155">
        <v>276.46052978373223</v>
      </c>
      <c r="N364" s="156">
        <v>24</v>
      </c>
      <c r="O364" s="156">
        <v>627</v>
      </c>
      <c r="P364" s="156">
        <v>3.9187500000000002</v>
      </c>
      <c r="Q364" s="156">
        <v>5.4461016869780963</v>
      </c>
      <c r="R364" s="158">
        <v>0.52391799544419138</v>
      </c>
      <c r="S364" s="158">
        <v>66</v>
      </c>
      <c r="T364" s="158">
        <v>900</v>
      </c>
      <c r="U364" s="158">
        <v>5.625</v>
      </c>
      <c r="V364" s="158">
        <v>10.81272834855397</v>
      </c>
      <c r="W364" s="158">
        <v>0.31662870159453299</v>
      </c>
      <c r="X364" s="158">
        <v>0.84054669703872431</v>
      </c>
      <c r="Y364" s="159">
        <v>26</v>
      </c>
      <c r="Z364" s="159">
        <v>64</v>
      </c>
      <c r="AA364" s="159">
        <v>70</v>
      </c>
      <c r="AB364" s="159">
        <v>90</v>
      </c>
      <c r="AC364" s="159">
        <v>70</v>
      </c>
      <c r="AD364" s="157">
        <v>21.95</v>
      </c>
    </row>
    <row r="365" spans="1:30" s="154" customFormat="1" ht="11.35">
      <c r="A365" s="152">
        <v>352</v>
      </c>
      <c r="B365" s="152">
        <v>30</v>
      </c>
      <c r="C365" s="152">
        <v>243</v>
      </c>
      <c r="D365" s="153">
        <v>1.51875</v>
      </c>
      <c r="E365" s="153">
        <v>4.2158310132256807</v>
      </c>
      <c r="F365" s="155">
        <v>2677.1400000000003</v>
      </c>
      <c r="G365" s="155">
        <v>15702.913399999999</v>
      </c>
      <c r="H365" s="155">
        <v>98.143208749999999</v>
      </c>
      <c r="I365" s="155">
        <v>350.72702302217112</v>
      </c>
      <c r="J365" s="155">
        <v>1600</v>
      </c>
      <c r="K365" s="155">
        <v>200900</v>
      </c>
      <c r="L365" s="155">
        <v>1255.625</v>
      </c>
      <c r="M365" s="155">
        <v>274.60592118467787</v>
      </c>
      <c r="N365" s="156">
        <v>15</v>
      </c>
      <c r="O365" s="156">
        <v>408</v>
      </c>
      <c r="P365" s="156">
        <v>2.5499999999999998</v>
      </c>
      <c r="Q365" s="156">
        <v>4.2051181752626796</v>
      </c>
      <c r="R365" s="158">
        <v>0.66909975669099753</v>
      </c>
      <c r="S365" s="158">
        <v>54</v>
      </c>
      <c r="T365" s="158">
        <v>747</v>
      </c>
      <c r="U365" s="158">
        <v>4.6687500000000002</v>
      </c>
      <c r="V365" s="158">
        <v>8.6944801942989436</v>
      </c>
      <c r="W365" s="158">
        <v>0.39416058394160591</v>
      </c>
      <c r="X365" s="158">
        <v>1.0632603406326036</v>
      </c>
      <c r="Y365" s="159">
        <v>34</v>
      </c>
      <c r="Z365" s="159">
        <v>74</v>
      </c>
      <c r="AA365" s="159">
        <v>52</v>
      </c>
      <c r="AB365" s="159">
        <v>72</v>
      </c>
      <c r="AC365" s="159">
        <v>88</v>
      </c>
      <c r="AD365" s="157">
        <v>20.55</v>
      </c>
    </row>
    <row r="366" spans="1:30" s="154" customFormat="1" ht="11.35">
      <c r="A366" s="152">
        <v>353</v>
      </c>
      <c r="B366" s="152">
        <v>18</v>
      </c>
      <c r="C366" s="152">
        <v>198</v>
      </c>
      <c r="D366" s="153">
        <v>1.2375</v>
      </c>
      <c r="E366" s="153">
        <v>3.1988352833197462</v>
      </c>
      <c r="F366" s="155">
        <v>1606.2840000000003</v>
      </c>
      <c r="G366" s="155">
        <v>7997.2121000000025</v>
      </c>
      <c r="H366" s="155">
        <v>49.982575625000017</v>
      </c>
      <c r="I366" s="155">
        <v>190.21217607568434</v>
      </c>
      <c r="J366" s="155">
        <v>1600</v>
      </c>
      <c r="K366" s="155">
        <v>206050</v>
      </c>
      <c r="L366" s="155">
        <v>1287.8125</v>
      </c>
      <c r="M366" s="155">
        <v>262.41182256644134</v>
      </c>
      <c r="N366" s="156">
        <v>21</v>
      </c>
      <c r="O366" s="156">
        <v>495</v>
      </c>
      <c r="P366" s="156">
        <v>3.09375</v>
      </c>
      <c r="Q366" s="156">
        <v>4.938358236850755</v>
      </c>
      <c r="R366" s="158">
        <v>0.59854014598540151</v>
      </c>
      <c r="S366" s="158">
        <v>39</v>
      </c>
      <c r="T366" s="158">
        <v>741</v>
      </c>
      <c r="U366" s="158">
        <v>4.6312499999999996</v>
      </c>
      <c r="V366" s="158">
        <v>8.3497613229926149</v>
      </c>
      <c r="W366" s="158">
        <v>0.39902676399026765</v>
      </c>
      <c r="X366" s="158">
        <v>0.99756690997566921</v>
      </c>
      <c r="Y366" s="159">
        <v>25</v>
      </c>
      <c r="Z366" s="159">
        <v>78</v>
      </c>
      <c r="AA366" s="159">
        <v>57</v>
      </c>
      <c r="AB366" s="159">
        <v>80</v>
      </c>
      <c r="AC366" s="159">
        <v>80</v>
      </c>
      <c r="AD366" s="157">
        <v>20.55</v>
      </c>
    </row>
    <row r="367" spans="1:30" s="154" customFormat="1" ht="11.35">
      <c r="A367" s="152">
        <v>354</v>
      </c>
      <c r="B367" s="152">
        <v>12</v>
      </c>
      <c r="C367" s="152">
        <v>96</v>
      </c>
      <c r="D367" s="153">
        <v>0.6</v>
      </c>
      <c r="E367" s="153">
        <v>1.8672954915680027</v>
      </c>
      <c r="F367" s="155">
        <v>1070.8560000000002</v>
      </c>
      <c r="G367" s="155">
        <v>4670.1220000000021</v>
      </c>
      <c r="H367" s="155">
        <v>29.188262500000015</v>
      </c>
      <c r="I367" s="155">
        <v>133.18292570959741</v>
      </c>
      <c r="J367" s="155">
        <v>1600</v>
      </c>
      <c r="K367" s="155">
        <v>201850</v>
      </c>
      <c r="L367" s="155">
        <v>1261.5625</v>
      </c>
      <c r="M367" s="155">
        <v>262.38036357296107</v>
      </c>
      <c r="N367" s="156">
        <v>21</v>
      </c>
      <c r="O367" s="156">
        <v>564</v>
      </c>
      <c r="P367" s="156">
        <v>3.5249999999999999</v>
      </c>
      <c r="Q367" s="156">
        <v>5.0531141154886798</v>
      </c>
      <c r="R367" s="158">
        <v>0.52882205513784453</v>
      </c>
      <c r="S367" s="158">
        <v>33</v>
      </c>
      <c r="T367" s="158">
        <v>672</v>
      </c>
      <c r="U367" s="158">
        <v>4.2</v>
      </c>
      <c r="V367" s="158">
        <v>7.0593174078058674</v>
      </c>
      <c r="W367" s="158">
        <v>0.43859649122807021</v>
      </c>
      <c r="X367" s="158">
        <v>0.96741854636591473</v>
      </c>
      <c r="Y367" s="159">
        <v>29</v>
      </c>
      <c r="Z367" s="159">
        <v>81</v>
      </c>
      <c r="AA367" s="159">
        <v>50</v>
      </c>
      <c r="AB367" s="159">
        <v>92</v>
      </c>
      <c r="AC367" s="159">
        <v>68</v>
      </c>
      <c r="AD367" s="157">
        <v>19.95</v>
      </c>
    </row>
    <row r="368" spans="1:30" s="154" customFormat="1" ht="11.35">
      <c r="A368" s="152">
        <v>355</v>
      </c>
      <c r="B368" s="152">
        <v>30</v>
      </c>
      <c r="C368" s="152">
        <v>156</v>
      </c>
      <c r="D368" s="153">
        <v>0.97499999999999998</v>
      </c>
      <c r="E368" s="153">
        <v>4.017180086709657</v>
      </c>
      <c r="F368" s="155">
        <v>2677.1400000000003</v>
      </c>
      <c r="G368" s="155">
        <v>7763.706000000001</v>
      </c>
      <c r="H368" s="155">
        <v>48.523162500000005</v>
      </c>
      <c r="I368" s="155">
        <v>279.09748836421147</v>
      </c>
      <c r="J368" s="155">
        <v>1600</v>
      </c>
      <c r="K368" s="155">
        <v>204050</v>
      </c>
      <c r="L368" s="155">
        <v>1275.3125</v>
      </c>
      <c r="M368" s="155">
        <v>256.67178433597616</v>
      </c>
      <c r="N368" s="156">
        <v>21</v>
      </c>
      <c r="O368" s="156">
        <v>618</v>
      </c>
      <c r="P368" s="156">
        <v>3.8624999999999998</v>
      </c>
      <c r="Q368" s="156">
        <v>5.4189134188976888</v>
      </c>
      <c r="R368" s="158">
        <v>0.51529411764705879</v>
      </c>
      <c r="S368" s="158">
        <v>45</v>
      </c>
      <c r="T368" s="158">
        <v>783</v>
      </c>
      <c r="U368" s="158">
        <v>4.8937499999999998</v>
      </c>
      <c r="V368" s="158">
        <v>8.9692674970681008</v>
      </c>
      <c r="W368" s="158">
        <v>0.38588235294117645</v>
      </c>
      <c r="X368" s="158">
        <v>0.90117647058823525</v>
      </c>
      <c r="Y368" s="159">
        <v>25</v>
      </c>
      <c r="Z368" s="159">
        <v>83</v>
      </c>
      <c r="AA368" s="159">
        <v>52</v>
      </c>
      <c r="AB368" s="159">
        <v>80</v>
      </c>
      <c r="AC368" s="159">
        <v>80</v>
      </c>
      <c r="AD368" s="157">
        <v>21.25</v>
      </c>
    </row>
    <row r="369" spans="1:30" s="154" customFormat="1" ht="11.35">
      <c r="A369" s="152">
        <v>356</v>
      </c>
      <c r="B369" s="152">
        <v>9</v>
      </c>
      <c r="C369" s="152">
        <v>66</v>
      </c>
      <c r="D369" s="153">
        <v>0.41249999999999998</v>
      </c>
      <c r="E369" s="153">
        <v>1.4466943451544583</v>
      </c>
      <c r="F369" s="155">
        <v>803.14200000000017</v>
      </c>
      <c r="G369" s="155">
        <v>2781.2510000000011</v>
      </c>
      <c r="H369" s="155">
        <v>17.382818750000006</v>
      </c>
      <c r="I369" s="155">
        <v>85.798991506558764</v>
      </c>
      <c r="J369" s="155">
        <v>1600</v>
      </c>
      <c r="K369" s="155">
        <v>204950</v>
      </c>
      <c r="L369" s="155">
        <v>1280.9375</v>
      </c>
      <c r="M369" s="155">
        <v>289.42970790437192</v>
      </c>
      <c r="N369" s="156">
        <v>27</v>
      </c>
      <c r="O369" s="156">
        <v>612</v>
      </c>
      <c r="P369" s="156">
        <v>3.8250000000000002</v>
      </c>
      <c r="Q369" s="156">
        <v>5.2766842075696641</v>
      </c>
      <c r="R369" s="158">
        <v>0.50724637681159424</v>
      </c>
      <c r="S369" s="158">
        <v>36</v>
      </c>
      <c r="T369" s="158">
        <v>744</v>
      </c>
      <c r="U369" s="158">
        <v>4.6500000000000004</v>
      </c>
      <c r="V369" s="158">
        <v>7.8821508414133037</v>
      </c>
      <c r="W369" s="158">
        <v>0.40096618357487918</v>
      </c>
      <c r="X369" s="158">
        <v>0.90821256038647347</v>
      </c>
      <c r="Y369" s="159">
        <v>35</v>
      </c>
      <c r="Z369" s="159">
        <v>62</v>
      </c>
      <c r="AA369" s="159">
        <v>63</v>
      </c>
      <c r="AB369" s="159">
        <v>77</v>
      </c>
      <c r="AC369" s="159">
        <v>83</v>
      </c>
      <c r="AD369" s="157">
        <v>20.7</v>
      </c>
    </row>
    <row r="370" spans="1:30" s="154" customFormat="1" ht="11.35">
      <c r="A370" s="152">
        <v>357</v>
      </c>
      <c r="B370" s="152">
        <v>12</v>
      </c>
      <c r="C370" s="152">
        <v>189</v>
      </c>
      <c r="D370" s="153">
        <v>1.1812499999999999</v>
      </c>
      <c r="E370" s="153">
        <v>2.7968353072444323</v>
      </c>
      <c r="F370" s="155">
        <v>1070.8560000000002</v>
      </c>
      <c r="G370" s="155">
        <v>10449.769800000002</v>
      </c>
      <c r="H370" s="155">
        <v>65.311061250000009</v>
      </c>
      <c r="I370" s="155">
        <v>184.07071562302716</v>
      </c>
      <c r="J370" s="155">
        <v>1600</v>
      </c>
      <c r="K370" s="155">
        <v>205850</v>
      </c>
      <c r="L370" s="155">
        <v>1286.5625</v>
      </c>
      <c r="M370" s="155">
        <v>274.18959348615078</v>
      </c>
      <c r="N370" s="156">
        <v>18</v>
      </c>
      <c r="O370" s="156">
        <v>396</v>
      </c>
      <c r="P370" s="156">
        <v>2.4750000000000001</v>
      </c>
      <c r="Q370" s="156">
        <v>4.1283648368833745</v>
      </c>
      <c r="R370" s="158">
        <v>0.67407407407407405</v>
      </c>
      <c r="S370" s="158">
        <v>54</v>
      </c>
      <c r="T370" s="158">
        <v>708</v>
      </c>
      <c r="U370" s="158">
        <v>4.4249999999999998</v>
      </c>
      <c r="V370" s="158">
        <v>8.2275423323243189</v>
      </c>
      <c r="W370" s="158">
        <v>0.41728395061728391</v>
      </c>
      <c r="X370" s="158">
        <v>1.0913580246913579</v>
      </c>
      <c r="Y370" s="159">
        <v>29</v>
      </c>
      <c r="Z370" s="159">
        <v>71</v>
      </c>
      <c r="AA370" s="159">
        <v>60</v>
      </c>
      <c r="AB370" s="159">
        <v>68</v>
      </c>
      <c r="AC370" s="159">
        <v>92</v>
      </c>
      <c r="AD370" s="157">
        <v>20.25</v>
      </c>
    </row>
    <row r="371" spans="1:30" s="154" customFormat="1" ht="11.35">
      <c r="A371" s="152">
        <v>358</v>
      </c>
      <c r="B371" s="152">
        <v>21</v>
      </c>
      <c r="C371" s="152">
        <v>201</v>
      </c>
      <c r="D371" s="153">
        <v>1.2562500000000001</v>
      </c>
      <c r="E371" s="153">
        <v>3.6622275157830502</v>
      </c>
      <c r="F371" s="155">
        <v>1873.9980000000003</v>
      </c>
      <c r="G371" s="155">
        <v>9700.1705999999995</v>
      </c>
      <c r="H371" s="155">
        <v>60.626066249999994</v>
      </c>
      <c r="I371" s="155">
        <v>227.01163015722429</v>
      </c>
      <c r="J371" s="155">
        <v>1600</v>
      </c>
      <c r="K371" s="155">
        <v>201350</v>
      </c>
      <c r="L371" s="155">
        <v>1258.4375</v>
      </c>
      <c r="M371" s="155">
        <v>279.04948023851188</v>
      </c>
      <c r="N371" s="156">
        <v>18</v>
      </c>
      <c r="O371" s="156">
        <v>564</v>
      </c>
      <c r="P371" s="156">
        <v>3.5249999999999999</v>
      </c>
      <c r="Q371" s="156">
        <v>5.0643034872843824</v>
      </c>
      <c r="R371" s="158">
        <v>0.52284263959390864</v>
      </c>
      <c r="S371" s="158">
        <v>45</v>
      </c>
      <c r="T371" s="158">
        <v>699</v>
      </c>
      <c r="U371" s="158">
        <v>4.3687500000000004</v>
      </c>
      <c r="V371" s="158">
        <v>8.1229714448802302</v>
      </c>
      <c r="W371" s="158">
        <v>0.40862944162436543</v>
      </c>
      <c r="X371" s="158">
        <v>0.93147208121827407</v>
      </c>
      <c r="Y371" s="159">
        <v>35</v>
      </c>
      <c r="Z371" s="159">
        <v>71</v>
      </c>
      <c r="AA371" s="159">
        <v>54</v>
      </c>
      <c r="AB371" s="159">
        <v>72</v>
      </c>
      <c r="AC371" s="159">
        <v>88</v>
      </c>
      <c r="AD371" s="157">
        <v>19.7</v>
      </c>
    </row>
    <row r="372" spans="1:30" s="154" customFormat="1" ht="11.35">
      <c r="A372" s="152">
        <v>359</v>
      </c>
      <c r="B372" s="152">
        <v>12</v>
      </c>
      <c r="C372" s="152">
        <v>129</v>
      </c>
      <c r="D372" s="153">
        <v>0.80625000000000002</v>
      </c>
      <c r="E372" s="153">
        <v>2.2500786149787979</v>
      </c>
      <c r="F372" s="155">
        <v>1070.8560000000002</v>
      </c>
      <c r="G372" s="155">
        <v>5257.6055000000006</v>
      </c>
      <c r="H372" s="155">
        <v>32.860034375000005</v>
      </c>
      <c r="I372" s="155">
        <v>125.12434452956829</v>
      </c>
      <c r="J372" s="155">
        <v>1600</v>
      </c>
      <c r="K372" s="155">
        <v>203200</v>
      </c>
      <c r="L372" s="155">
        <v>1270</v>
      </c>
      <c r="M372" s="155">
        <v>275.81782338730977</v>
      </c>
      <c r="N372" s="156">
        <v>18</v>
      </c>
      <c r="O372" s="156">
        <v>441</v>
      </c>
      <c r="P372" s="156">
        <v>2.7562500000000001</v>
      </c>
      <c r="Q372" s="156">
        <v>4.3606976462791076</v>
      </c>
      <c r="R372" s="158">
        <v>0.62878787878787878</v>
      </c>
      <c r="S372" s="158">
        <v>51</v>
      </c>
      <c r="T372" s="158">
        <v>711</v>
      </c>
      <c r="U372" s="158">
        <v>4.4437499999999996</v>
      </c>
      <c r="V372" s="158">
        <v>8.1029126489322607</v>
      </c>
      <c r="W372" s="158">
        <v>0.40151515151515155</v>
      </c>
      <c r="X372" s="158">
        <v>1.0303030303030303</v>
      </c>
      <c r="Y372" s="159">
        <v>32</v>
      </c>
      <c r="Z372" s="159">
        <v>72</v>
      </c>
      <c r="AA372" s="159">
        <v>56</v>
      </c>
      <c r="AB372" s="159">
        <v>74</v>
      </c>
      <c r="AC372" s="159">
        <v>86</v>
      </c>
      <c r="AD372" s="157">
        <v>19.8</v>
      </c>
    </row>
    <row r="373" spans="1:30" s="154" customFormat="1" ht="11.35">
      <c r="A373" s="152">
        <v>360</v>
      </c>
      <c r="B373" s="152">
        <v>18</v>
      </c>
      <c r="C373" s="152">
        <v>231</v>
      </c>
      <c r="D373" s="153">
        <v>1.4437500000000001</v>
      </c>
      <c r="E373" s="153">
        <v>3.4799459169512481</v>
      </c>
      <c r="F373" s="155">
        <v>1606.2840000000003</v>
      </c>
      <c r="G373" s="155">
        <v>12707.491199999997</v>
      </c>
      <c r="H373" s="155">
        <v>79.421819999999983</v>
      </c>
      <c r="I373" s="155">
        <v>247.19118596658294</v>
      </c>
      <c r="J373" s="155">
        <v>1600</v>
      </c>
      <c r="K373" s="155">
        <v>205000</v>
      </c>
      <c r="L373" s="155">
        <v>1281.25</v>
      </c>
      <c r="M373" s="155">
        <v>268.86378679371569</v>
      </c>
      <c r="N373" s="156">
        <v>18</v>
      </c>
      <c r="O373" s="156">
        <v>384</v>
      </c>
      <c r="P373" s="156">
        <v>2.4</v>
      </c>
      <c r="Q373" s="156">
        <v>4.0766245748815653</v>
      </c>
      <c r="R373" s="158">
        <v>0.66404199475065617</v>
      </c>
      <c r="S373" s="158">
        <v>36</v>
      </c>
      <c r="T373" s="158">
        <v>633</v>
      </c>
      <c r="U373" s="158">
        <v>3.9562499999999998</v>
      </c>
      <c r="V373" s="158">
        <v>7.4886470677726811</v>
      </c>
      <c r="W373" s="158">
        <v>0.44619422572178474</v>
      </c>
      <c r="X373" s="158">
        <v>1.110236220472441</v>
      </c>
      <c r="Y373" s="159">
        <v>28</v>
      </c>
      <c r="Z373" s="159">
        <v>75</v>
      </c>
      <c r="AA373" s="159">
        <v>57</v>
      </c>
      <c r="AB373" s="159">
        <v>75</v>
      </c>
      <c r="AC373" s="159">
        <v>85</v>
      </c>
      <c r="AD373" s="157">
        <v>19.05</v>
      </c>
    </row>
    <row r="374" spans="1:30" s="154" customFormat="1" ht="11.35">
      <c r="A374" s="152">
        <v>361</v>
      </c>
      <c r="B374" s="152">
        <v>12</v>
      </c>
      <c r="C374" s="152">
        <v>54</v>
      </c>
      <c r="D374" s="153">
        <v>0.33750000000000002</v>
      </c>
      <c r="E374" s="153">
        <v>1.5042392924852759</v>
      </c>
      <c r="F374" s="155">
        <v>267.71400000000006</v>
      </c>
      <c r="G374" s="155">
        <v>1296.9256</v>
      </c>
      <c r="H374" s="155">
        <v>8.1057850000000009</v>
      </c>
      <c r="I374" s="155">
        <v>37.449554304373933</v>
      </c>
      <c r="J374" s="155">
        <v>1600</v>
      </c>
      <c r="K374" s="155">
        <v>203100</v>
      </c>
      <c r="L374" s="155">
        <v>1269.375</v>
      </c>
      <c r="M374" s="155">
        <v>269.46181512659774</v>
      </c>
      <c r="N374" s="156">
        <v>21</v>
      </c>
      <c r="O374" s="156">
        <v>714</v>
      </c>
      <c r="P374" s="156">
        <v>4.4625000000000004</v>
      </c>
      <c r="Q374" s="156">
        <v>5.6700554055394194</v>
      </c>
      <c r="R374" s="158">
        <v>0.45287356321839078</v>
      </c>
      <c r="S374" s="158">
        <v>36</v>
      </c>
      <c r="T374" s="158">
        <v>822</v>
      </c>
      <c r="U374" s="158">
        <v>5.1375000000000002</v>
      </c>
      <c r="V374" s="158">
        <v>8.3601988330602452</v>
      </c>
      <c r="W374" s="158">
        <v>0.37011494252873567</v>
      </c>
      <c r="X374" s="158">
        <v>0.82298850574712645</v>
      </c>
      <c r="Y374" s="159">
        <v>30</v>
      </c>
      <c r="Z374" s="159">
        <v>76</v>
      </c>
      <c r="AA374" s="159">
        <v>54</v>
      </c>
      <c r="AB374" s="159">
        <v>91</v>
      </c>
      <c r="AC374" s="159">
        <v>69</v>
      </c>
      <c r="AD374" s="157">
        <v>21.75</v>
      </c>
    </row>
    <row r="375" spans="1:30" s="154" customFormat="1" ht="11.35">
      <c r="A375" s="152">
        <v>362</v>
      </c>
      <c r="B375" s="152">
        <v>9</v>
      </c>
      <c r="C375" s="152">
        <v>66</v>
      </c>
      <c r="D375" s="153">
        <v>0.41249999999999998</v>
      </c>
      <c r="E375" s="153">
        <v>1.4070241579774228</v>
      </c>
      <c r="F375" s="155">
        <v>803.14200000000017</v>
      </c>
      <c r="G375" s="155">
        <v>3072.7618000000016</v>
      </c>
      <c r="H375" s="155">
        <v>19.204761250000011</v>
      </c>
      <c r="I375" s="155">
        <v>96.979664980461322</v>
      </c>
      <c r="J375" s="155">
        <v>1600</v>
      </c>
      <c r="K375" s="155">
        <v>199300</v>
      </c>
      <c r="L375" s="155">
        <v>1245.625</v>
      </c>
      <c r="M375" s="155">
        <v>269.07642528008546</v>
      </c>
      <c r="N375" s="156">
        <v>21</v>
      </c>
      <c r="O375" s="156">
        <v>579</v>
      </c>
      <c r="P375" s="156">
        <v>3.6187499999999999</v>
      </c>
      <c r="Q375" s="156">
        <v>5.2351880000842765</v>
      </c>
      <c r="R375" s="158">
        <v>0.53937947494033411</v>
      </c>
      <c r="S375" s="158">
        <v>30</v>
      </c>
      <c r="T375" s="158">
        <v>756</v>
      </c>
      <c r="U375" s="158">
        <v>4.7249999999999996</v>
      </c>
      <c r="V375" s="158">
        <v>7.5201615799581889</v>
      </c>
      <c r="W375" s="158">
        <v>0.39856801909307876</v>
      </c>
      <c r="X375" s="158">
        <v>0.93794749403341293</v>
      </c>
      <c r="Y375" s="159">
        <v>34</v>
      </c>
      <c r="Z375" s="159">
        <v>78</v>
      </c>
      <c r="AA375" s="159">
        <v>48</v>
      </c>
      <c r="AB375" s="159">
        <v>63</v>
      </c>
      <c r="AC375" s="159">
        <v>97</v>
      </c>
      <c r="AD375" s="157">
        <v>20.95</v>
      </c>
    </row>
    <row r="376" spans="1:30" s="154" customFormat="1" ht="11.35">
      <c r="A376" s="152">
        <v>363</v>
      </c>
      <c r="B376" s="152">
        <v>21</v>
      </c>
      <c r="C376" s="152">
        <v>153</v>
      </c>
      <c r="D376" s="153">
        <v>0.95625000000000004</v>
      </c>
      <c r="E376" s="153">
        <v>2.9210725931307531</v>
      </c>
      <c r="F376" s="155">
        <v>803.14200000000017</v>
      </c>
      <c r="G376" s="155">
        <v>5925.4032000000025</v>
      </c>
      <c r="H376" s="155">
        <v>37.033770000000018</v>
      </c>
      <c r="I376" s="155">
        <v>113.173450859371</v>
      </c>
      <c r="J376" s="155">
        <v>1600</v>
      </c>
      <c r="K376" s="155">
        <v>208500</v>
      </c>
      <c r="L376" s="155">
        <v>1303.125</v>
      </c>
      <c r="M376" s="155">
        <v>271.53694282869634</v>
      </c>
      <c r="N376" s="156">
        <v>21</v>
      </c>
      <c r="O376" s="156">
        <v>561</v>
      </c>
      <c r="P376" s="156">
        <v>3.5062500000000001</v>
      </c>
      <c r="Q376" s="156">
        <v>5.082955703057551</v>
      </c>
      <c r="R376" s="158">
        <v>0.55687203791469198</v>
      </c>
      <c r="S376" s="158">
        <v>36</v>
      </c>
      <c r="T376" s="158">
        <v>798</v>
      </c>
      <c r="U376" s="158">
        <v>4.9874999999999998</v>
      </c>
      <c r="V376" s="158">
        <v>8.444407549847682</v>
      </c>
      <c r="W376" s="158">
        <v>0.36966824644549762</v>
      </c>
      <c r="X376" s="158">
        <v>0.92654028436018954</v>
      </c>
      <c r="Y376" s="159">
        <v>26</v>
      </c>
      <c r="Z376" s="159">
        <v>70</v>
      </c>
      <c r="AA376" s="159">
        <v>64</v>
      </c>
      <c r="AB376" s="159">
        <v>76</v>
      </c>
      <c r="AC376" s="159">
        <v>84</v>
      </c>
      <c r="AD376" s="157">
        <v>21.1</v>
      </c>
    </row>
    <row r="377" spans="1:30" s="154" customFormat="1" ht="11.35">
      <c r="A377" s="152">
        <v>364</v>
      </c>
      <c r="B377" s="152">
        <v>12</v>
      </c>
      <c r="C377" s="152">
        <v>111</v>
      </c>
      <c r="D377" s="153">
        <v>0.69374999999999998</v>
      </c>
      <c r="E377" s="153">
        <v>2.1602378013752483</v>
      </c>
      <c r="F377" s="155">
        <v>1070.8560000000002</v>
      </c>
      <c r="G377" s="155">
        <v>5351.3054000000029</v>
      </c>
      <c r="H377" s="155">
        <v>33.445658750000021</v>
      </c>
      <c r="I377" s="155">
        <v>139.64101146360952</v>
      </c>
      <c r="J377" s="155">
        <v>1600</v>
      </c>
      <c r="K377" s="155">
        <v>204950</v>
      </c>
      <c r="L377" s="155">
        <v>1280.9375</v>
      </c>
      <c r="M377" s="155">
        <v>265.63510432132034</v>
      </c>
      <c r="N377" s="156">
        <v>27</v>
      </c>
      <c r="O377" s="156">
        <v>576</v>
      </c>
      <c r="P377" s="156">
        <v>3.6</v>
      </c>
      <c r="Q377" s="156">
        <v>5.391817700294359</v>
      </c>
      <c r="R377" s="158">
        <v>0.54716981132075471</v>
      </c>
      <c r="S377" s="158">
        <v>39</v>
      </c>
      <c r="T377" s="158">
        <v>786</v>
      </c>
      <c r="U377" s="158">
        <v>4.9124999999999996</v>
      </c>
      <c r="V377" s="158">
        <v>8.4818618906508654</v>
      </c>
      <c r="W377" s="158">
        <v>0.38207547169811318</v>
      </c>
      <c r="X377" s="158">
        <v>0.92924528301886788</v>
      </c>
      <c r="Y377" s="159">
        <v>27</v>
      </c>
      <c r="Z377" s="159">
        <v>77</v>
      </c>
      <c r="AA377" s="159">
        <v>56</v>
      </c>
      <c r="AB377" s="159">
        <v>75</v>
      </c>
      <c r="AC377" s="159">
        <v>85</v>
      </c>
      <c r="AD377" s="157">
        <v>21.2</v>
      </c>
    </row>
    <row r="378" spans="1:30" s="154" customFormat="1" ht="11.35">
      <c r="A378" s="152">
        <v>365</v>
      </c>
      <c r="B378" s="152">
        <v>21</v>
      </c>
      <c r="C378" s="152">
        <v>219</v>
      </c>
      <c r="D378" s="153">
        <v>1.3687499999999999</v>
      </c>
      <c r="E378" s="153">
        <v>3.5103116294495931</v>
      </c>
      <c r="F378" s="155">
        <v>1338.5700000000002</v>
      </c>
      <c r="G378" s="155">
        <v>8172.7135000000007</v>
      </c>
      <c r="H378" s="155">
        <v>51.079459375000006</v>
      </c>
      <c r="I378" s="155">
        <v>182.76172612606362</v>
      </c>
      <c r="J378" s="155">
        <v>1600</v>
      </c>
      <c r="K378" s="155">
        <v>199450</v>
      </c>
      <c r="L378" s="155">
        <v>1246.5625</v>
      </c>
      <c r="M378" s="155">
        <v>301.41813009662076</v>
      </c>
      <c r="N378" s="156">
        <v>18</v>
      </c>
      <c r="O378" s="156">
        <v>459</v>
      </c>
      <c r="P378" s="156">
        <v>2.8687499999999999</v>
      </c>
      <c r="Q378" s="156">
        <v>4.7743047503334557</v>
      </c>
      <c r="R378" s="158">
        <v>0.59199999999999997</v>
      </c>
      <c r="S378" s="158">
        <v>36</v>
      </c>
      <c r="T378" s="158">
        <v>630</v>
      </c>
      <c r="U378" s="158">
        <v>3.9375</v>
      </c>
      <c r="V378" s="158">
        <v>7.0592171782578923</v>
      </c>
      <c r="W378" s="158">
        <v>0.44</v>
      </c>
      <c r="X378" s="158">
        <v>1.032</v>
      </c>
      <c r="Y378" s="159">
        <v>45</v>
      </c>
      <c r="Z378" s="159">
        <v>57</v>
      </c>
      <c r="AA378" s="159">
        <v>58</v>
      </c>
      <c r="AB378" s="159">
        <v>75</v>
      </c>
      <c r="AC378" s="159">
        <v>85</v>
      </c>
      <c r="AD378" s="157">
        <v>18.75</v>
      </c>
    </row>
    <row r="379" spans="1:30" s="154" customFormat="1" ht="11.35">
      <c r="A379" s="152">
        <v>366</v>
      </c>
      <c r="B379" s="152">
        <v>24</v>
      </c>
      <c r="C379" s="152">
        <v>183</v>
      </c>
      <c r="D379" s="153">
        <v>1.14375</v>
      </c>
      <c r="E379" s="153">
        <v>3.1360089105090969</v>
      </c>
      <c r="F379" s="155">
        <v>1070.8560000000002</v>
      </c>
      <c r="G379" s="155">
        <v>7147.9638000000004</v>
      </c>
      <c r="H379" s="155">
        <v>44.67477375</v>
      </c>
      <c r="I379" s="155">
        <v>152.20960354832803</v>
      </c>
      <c r="J379" s="155">
        <v>1600</v>
      </c>
      <c r="K379" s="155">
        <v>203600</v>
      </c>
      <c r="L379" s="155">
        <v>1272.5</v>
      </c>
      <c r="M379" s="155">
        <v>276.98965764131259</v>
      </c>
      <c r="N379" s="156">
        <v>15</v>
      </c>
      <c r="O379" s="156">
        <v>450</v>
      </c>
      <c r="P379" s="156">
        <v>2.8125</v>
      </c>
      <c r="Q379" s="156">
        <v>4.2384693748462352</v>
      </c>
      <c r="R379" s="158">
        <v>0.62686567164179108</v>
      </c>
      <c r="S379" s="158">
        <v>57</v>
      </c>
      <c r="T379" s="158">
        <v>714</v>
      </c>
      <c r="U379" s="158">
        <v>4.4625000000000004</v>
      </c>
      <c r="V379" s="158">
        <v>9.2020557588334153</v>
      </c>
      <c r="W379" s="158">
        <v>0.40796019900497515</v>
      </c>
      <c r="X379" s="158">
        <v>1.0348258706467663</v>
      </c>
      <c r="Y379" s="159">
        <v>32</v>
      </c>
      <c r="Z379" s="159">
        <v>71</v>
      </c>
      <c r="AA379" s="159">
        <v>57</v>
      </c>
      <c r="AB379" s="159">
        <v>80</v>
      </c>
      <c r="AC379" s="159">
        <v>80</v>
      </c>
      <c r="AD379" s="157">
        <v>20.100000000000001</v>
      </c>
    </row>
    <row r="380" spans="1:30" s="154" customFormat="1" ht="11.35">
      <c r="A380" s="152">
        <v>367</v>
      </c>
      <c r="B380" s="152">
        <v>24</v>
      </c>
      <c r="C380" s="152">
        <v>231</v>
      </c>
      <c r="D380" s="153">
        <v>1.4437500000000001</v>
      </c>
      <c r="E380" s="153">
        <v>3.6544912920642711</v>
      </c>
      <c r="F380" s="155">
        <v>1873.9980000000003</v>
      </c>
      <c r="G380" s="155">
        <v>10812.671</v>
      </c>
      <c r="H380" s="155">
        <v>67.579193750000002</v>
      </c>
      <c r="I380" s="155">
        <v>246.8704811974321</v>
      </c>
      <c r="J380" s="155">
        <v>1600</v>
      </c>
      <c r="K380" s="155">
        <v>200100</v>
      </c>
      <c r="L380" s="155">
        <v>1250.625</v>
      </c>
      <c r="M380" s="155">
        <v>271.90149784122536</v>
      </c>
      <c r="N380" s="156">
        <v>21</v>
      </c>
      <c r="O380" s="156">
        <v>414</v>
      </c>
      <c r="P380" s="156">
        <v>2.5874999999999999</v>
      </c>
      <c r="Q380" s="156">
        <v>4.6559456814571245</v>
      </c>
      <c r="R380" s="158">
        <v>0.64615384615384619</v>
      </c>
      <c r="S380" s="158">
        <v>36</v>
      </c>
      <c r="T380" s="158">
        <v>627</v>
      </c>
      <c r="U380" s="158">
        <v>3.9187500000000002</v>
      </c>
      <c r="V380" s="158">
        <v>7.4479087225625049</v>
      </c>
      <c r="W380" s="158">
        <v>0.46410256410256412</v>
      </c>
      <c r="X380" s="158">
        <v>1.1102564102564103</v>
      </c>
      <c r="Y380" s="159">
        <v>34</v>
      </c>
      <c r="Z380" s="159">
        <v>76</v>
      </c>
      <c r="AA380" s="159">
        <v>50</v>
      </c>
      <c r="AB380" s="159">
        <v>87</v>
      </c>
      <c r="AC380" s="159">
        <v>73</v>
      </c>
      <c r="AD380" s="157">
        <v>19.5</v>
      </c>
    </row>
    <row r="381" spans="1:30" s="154" customFormat="1" ht="11.35">
      <c r="A381" s="152">
        <v>368</v>
      </c>
      <c r="B381" s="152">
        <v>36</v>
      </c>
      <c r="C381" s="152">
        <v>486</v>
      </c>
      <c r="D381" s="153">
        <v>3.0375000000000001</v>
      </c>
      <c r="E381" s="153">
        <v>6.6017793484815694</v>
      </c>
      <c r="F381" s="155">
        <v>3212.5680000000007</v>
      </c>
      <c r="G381" s="155">
        <v>23955.941100000007</v>
      </c>
      <c r="H381" s="155">
        <v>149.72463187500006</v>
      </c>
      <c r="I381" s="155">
        <v>436.62142910058327</v>
      </c>
      <c r="J381" s="155">
        <v>1600</v>
      </c>
      <c r="K381" s="155">
        <v>204550</v>
      </c>
      <c r="L381" s="155">
        <v>1278.4375</v>
      </c>
      <c r="M381" s="155">
        <v>288.38205545016211</v>
      </c>
      <c r="N381" s="156">
        <v>21</v>
      </c>
      <c r="O381" s="156">
        <v>351</v>
      </c>
      <c r="P381" s="156">
        <v>2.1937500000000001</v>
      </c>
      <c r="Q381" s="156">
        <v>4.3183051575777114</v>
      </c>
      <c r="R381" s="158">
        <v>0.68548387096774199</v>
      </c>
      <c r="S381" s="158">
        <v>39</v>
      </c>
      <c r="T381" s="158">
        <v>600</v>
      </c>
      <c r="U381" s="158">
        <v>3.75</v>
      </c>
      <c r="V381" s="158">
        <v>7.1691161529922462</v>
      </c>
      <c r="W381" s="158">
        <v>0.4623655913978495</v>
      </c>
      <c r="X381" s="158">
        <v>1.1478494623655915</v>
      </c>
      <c r="Y381" s="159">
        <v>35</v>
      </c>
      <c r="Z381" s="159">
        <v>63</v>
      </c>
      <c r="AA381" s="159">
        <v>62</v>
      </c>
      <c r="AB381" s="159">
        <v>85</v>
      </c>
      <c r="AC381" s="159">
        <v>75</v>
      </c>
      <c r="AD381" s="157">
        <v>18.600000000000001</v>
      </c>
    </row>
    <row r="382" spans="1:30" s="154" customFormat="1" ht="11.35">
      <c r="A382" s="152">
        <v>369</v>
      </c>
      <c r="B382" s="152">
        <v>33</v>
      </c>
      <c r="C382" s="152">
        <v>525</v>
      </c>
      <c r="D382" s="153">
        <v>3.28125</v>
      </c>
      <c r="E382" s="153">
        <v>7.2225815303300074</v>
      </c>
      <c r="F382" s="155">
        <v>2944.8540000000003</v>
      </c>
      <c r="G382" s="155">
        <v>30384.051699999996</v>
      </c>
      <c r="H382" s="155">
        <v>189.90032312499997</v>
      </c>
      <c r="I382" s="155">
        <v>522.10750463148281</v>
      </c>
      <c r="J382" s="155">
        <v>1600</v>
      </c>
      <c r="K382" s="155">
        <v>208650</v>
      </c>
      <c r="L382" s="155">
        <v>1304.0625</v>
      </c>
      <c r="M382" s="155">
        <v>280.83276178953838</v>
      </c>
      <c r="N382" s="156">
        <v>18</v>
      </c>
      <c r="O382" s="156">
        <v>408</v>
      </c>
      <c r="P382" s="156">
        <v>2.5499999999999998</v>
      </c>
      <c r="Q382" s="156">
        <v>4.6158054960492532</v>
      </c>
      <c r="R382" s="158">
        <v>0.65482233502538068</v>
      </c>
      <c r="S382" s="158">
        <v>42</v>
      </c>
      <c r="T382" s="158">
        <v>702</v>
      </c>
      <c r="U382" s="158">
        <v>4.3875000000000002</v>
      </c>
      <c r="V382" s="158">
        <v>8.7473176481556827</v>
      </c>
      <c r="W382" s="158">
        <v>0.40609137055837563</v>
      </c>
      <c r="X382" s="158">
        <v>1.0609137055837563</v>
      </c>
      <c r="Y382" s="159">
        <v>29</v>
      </c>
      <c r="Z382" s="159">
        <v>64</v>
      </c>
      <c r="AA382" s="159">
        <v>67</v>
      </c>
      <c r="AB382" s="159">
        <v>70</v>
      </c>
      <c r="AC382" s="159">
        <v>90</v>
      </c>
      <c r="AD382" s="157">
        <v>19.7</v>
      </c>
    </row>
    <row r="383" spans="1:30" s="154" customFormat="1" ht="11.35">
      <c r="A383" s="152">
        <v>370</v>
      </c>
      <c r="B383" s="152">
        <v>12</v>
      </c>
      <c r="C383" s="152">
        <v>129</v>
      </c>
      <c r="D383" s="153">
        <v>0.80625000000000002</v>
      </c>
      <c r="E383" s="153">
        <v>2.1470965476442041</v>
      </c>
      <c r="F383" s="155">
        <v>1070.8560000000002</v>
      </c>
      <c r="G383" s="155">
        <v>7594.1538000000019</v>
      </c>
      <c r="H383" s="155">
        <v>47.463461250000009</v>
      </c>
      <c r="I383" s="155">
        <v>163.52597114756679</v>
      </c>
      <c r="J383" s="155">
        <v>1600</v>
      </c>
      <c r="K383" s="155">
        <v>205950</v>
      </c>
      <c r="L383" s="155">
        <v>1287.1875</v>
      </c>
      <c r="M383" s="155">
        <v>280.3999207668179</v>
      </c>
      <c r="N383" s="156">
        <v>21</v>
      </c>
      <c r="O383" s="156">
        <v>546</v>
      </c>
      <c r="P383" s="156">
        <v>3.4125000000000001</v>
      </c>
      <c r="Q383" s="156">
        <v>5.0299574250795809</v>
      </c>
      <c r="R383" s="158">
        <v>0.57772621809744784</v>
      </c>
      <c r="S383" s="158">
        <v>45</v>
      </c>
      <c r="T383" s="158">
        <v>846</v>
      </c>
      <c r="U383" s="158">
        <v>5.2874999999999996</v>
      </c>
      <c r="V383" s="158">
        <v>9.0875459044803577</v>
      </c>
      <c r="W383" s="158">
        <v>0.34570765661252906</v>
      </c>
      <c r="X383" s="158">
        <v>0.92343387470997684</v>
      </c>
      <c r="Y383" s="159">
        <v>31</v>
      </c>
      <c r="Z383" s="159">
        <v>67</v>
      </c>
      <c r="AA383" s="159">
        <v>62</v>
      </c>
      <c r="AB383" s="159">
        <v>69</v>
      </c>
      <c r="AC383" s="159">
        <v>91</v>
      </c>
      <c r="AD383" s="157">
        <v>21.55</v>
      </c>
    </row>
    <row r="384" spans="1:30" s="154" customFormat="1" ht="11.35">
      <c r="A384" s="152">
        <v>371</v>
      </c>
      <c r="B384" s="152">
        <v>12</v>
      </c>
      <c r="C384" s="152">
        <v>108</v>
      </c>
      <c r="D384" s="153">
        <v>0.67500000000000004</v>
      </c>
      <c r="E384" s="153">
        <v>2.2050542285720311</v>
      </c>
      <c r="F384" s="155">
        <v>803.14200000000017</v>
      </c>
      <c r="G384" s="155">
        <v>5306.6864000000014</v>
      </c>
      <c r="H384" s="155">
        <v>33.166790000000006</v>
      </c>
      <c r="I384" s="155">
        <v>127.14269669544765</v>
      </c>
      <c r="J384" s="155">
        <v>1600</v>
      </c>
      <c r="K384" s="155">
        <v>207450</v>
      </c>
      <c r="L384" s="155">
        <v>1296.5625</v>
      </c>
      <c r="M384" s="155">
        <v>278.14083323598413</v>
      </c>
      <c r="N384" s="156">
        <v>24</v>
      </c>
      <c r="O384" s="156">
        <v>675</v>
      </c>
      <c r="P384" s="156">
        <v>4.21875</v>
      </c>
      <c r="Q384" s="156">
        <v>5.9554656203118981</v>
      </c>
      <c r="R384" s="158">
        <v>0.47916666666666669</v>
      </c>
      <c r="S384" s="158">
        <v>63</v>
      </c>
      <c r="T384" s="158">
        <v>837</v>
      </c>
      <c r="U384" s="158">
        <v>5.2312500000000002</v>
      </c>
      <c r="V384" s="158">
        <v>10.156772301519103</v>
      </c>
      <c r="W384" s="158">
        <v>0.35416666666666674</v>
      </c>
      <c r="X384" s="158">
        <v>0.83333333333333348</v>
      </c>
      <c r="Y384" s="159">
        <v>29</v>
      </c>
      <c r="Z384" s="159">
        <v>67</v>
      </c>
      <c r="AA384" s="159">
        <v>64</v>
      </c>
      <c r="AB384" s="159">
        <v>85</v>
      </c>
      <c r="AC384" s="159">
        <v>75</v>
      </c>
      <c r="AD384" s="157">
        <v>21.6</v>
      </c>
    </row>
    <row r="385" spans="1:30" s="154" customFormat="1" ht="11.35">
      <c r="A385" s="152">
        <v>372</v>
      </c>
      <c r="B385" s="152">
        <v>21</v>
      </c>
      <c r="C385" s="152">
        <v>150</v>
      </c>
      <c r="D385" s="153">
        <v>0.9375</v>
      </c>
      <c r="E385" s="153">
        <v>2.9560459311671412</v>
      </c>
      <c r="F385" s="155">
        <v>1873.9980000000003</v>
      </c>
      <c r="G385" s="155">
        <v>6594.6882000000014</v>
      </c>
      <c r="H385" s="155">
        <v>41.21680125000001</v>
      </c>
      <c r="I385" s="155">
        <v>190.72247681070215</v>
      </c>
      <c r="J385" s="155">
        <v>1600</v>
      </c>
      <c r="K385" s="155">
        <v>204000</v>
      </c>
      <c r="L385" s="155">
        <v>1275</v>
      </c>
      <c r="M385" s="155">
        <v>278.1339435704275</v>
      </c>
      <c r="N385" s="156">
        <v>27</v>
      </c>
      <c r="O385" s="156">
        <v>534</v>
      </c>
      <c r="P385" s="156">
        <v>3.3374999999999999</v>
      </c>
      <c r="Q385" s="156">
        <v>5.2448087541801298</v>
      </c>
      <c r="R385" s="158">
        <v>0.56796116504854366</v>
      </c>
      <c r="S385" s="158">
        <v>30</v>
      </c>
      <c r="T385" s="158">
        <v>726</v>
      </c>
      <c r="U385" s="158">
        <v>4.5374999999999996</v>
      </c>
      <c r="V385" s="158">
        <v>7.4326218741792793</v>
      </c>
      <c r="W385" s="158">
        <v>0.41262135922330101</v>
      </c>
      <c r="X385" s="158">
        <v>0.98058252427184467</v>
      </c>
      <c r="Y385" s="159">
        <v>32</v>
      </c>
      <c r="Z385" s="159">
        <v>70</v>
      </c>
      <c r="AA385" s="159">
        <v>58</v>
      </c>
      <c r="AB385" s="159">
        <v>83</v>
      </c>
      <c r="AC385" s="159">
        <v>77</v>
      </c>
      <c r="AD385" s="157">
        <v>20.6</v>
      </c>
    </row>
    <row r="386" spans="1:30" s="154" customFormat="1" ht="11.35">
      <c r="A386" s="152">
        <v>373</v>
      </c>
      <c r="B386" s="152">
        <v>21</v>
      </c>
      <c r="C386" s="152">
        <v>150</v>
      </c>
      <c r="D386" s="153">
        <v>0.9375</v>
      </c>
      <c r="E386" s="153">
        <v>3.0687868662044093</v>
      </c>
      <c r="F386" s="155">
        <v>1338.5700000000002</v>
      </c>
      <c r="G386" s="155">
        <v>5269.5039000000015</v>
      </c>
      <c r="H386" s="155">
        <v>32.934399375000012</v>
      </c>
      <c r="I386" s="155">
        <v>159.00233208699635</v>
      </c>
      <c r="J386" s="155">
        <v>1600</v>
      </c>
      <c r="K386" s="155">
        <v>201250</v>
      </c>
      <c r="L386" s="155">
        <v>1257.8125</v>
      </c>
      <c r="M386" s="155">
        <v>272.74212455987424</v>
      </c>
      <c r="N386" s="156">
        <v>21</v>
      </c>
      <c r="O386" s="156">
        <v>498</v>
      </c>
      <c r="P386" s="156">
        <v>3.1124999999999998</v>
      </c>
      <c r="Q386" s="156">
        <v>4.6970986629042191</v>
      </c>
      <c r="R386" s="158">
        <v>0.57435897435897432</v>
      </c>
      <c r="S386" s="158">
        <v>36</v>
      </c>
      <c r="T386" s="158">
        <v>660</v>
      </c>
      <c r="U386" s="158">
        <v>4.125</v>
      </c>
      <c r="V386" s="158">
        <v>6.9993261131151652</v>
      </c>
      <c r="W386" s="158">
        <v>0.4358974358974359</v>
      </c>
      <c r="X386" s="158">
        <v>1.0102564102564102</v>
      </c>
      <c r="Y386" s="159">
        <v>33</v>
      </c>
      <c r="Z386" s="159">
        <v>75</v>
      </c>
      <c r="AA386" s="159">
        <v>52</v>
      </c>
      <c r="AB386" s="159">
        <v>75</v>
      </c>
      <c r="AC386" s="159">
        <v>85</v>
      </c>
      <c r="AD386" s="157">
        <v>19.5</v>
      </c>
    </row>
    <row r="387" spans="1:30" s="154" customFormat="1" ht="11.35">
      <c r="A387" s="152">
        <v>374</v>
      </c>
      <c r="B387" s="152">
        <v>15</v>
      </c>
      <c r="C387" s="152">
        <v>204</v>
      </c>
      <c r="D387" s="153">
        <v>1.2749999999999999</v>
      </c>
      <c r="E387" s="153">
        <v>2.8855528230028336</v>
      </c>
      <c r="F387" s="155">
        <v>1338.5700000000002</v>
      </c>
      <c r="G387" s="155">
        <v>10925.705799999996</v>
      </c>
      <c r="H387" s="155">
        <v>68.285661249999976</v>
      </c>
      <c r="I387" s="155">
        <v>207.77502206557014</v>
      </c>
      <c r="J387" s="155">
        <v>1600</v>
      </c>
      <c r="K387" s="155">
        <v>204350</v>
      </c>
      <c r="L387" s="155">
        <v>1277.1875</v>
      </c>
      <c r="M387" s="155">
        <v>276.13954150691239</v>
      </c>
      <c r="N387" s="156">
        <v>18</v>
      </c>
      <c r="O387" s="156">
        <v>381</v>
      </c>
      <c r="P387" s="156">
        <v>2.3812500000000001</v>
      </c>
      <c r="Q387" s="156">
        <v>4.3362910201369962</v>
      </c>
      <c r="R387" s="158">
        <v>0.67684478371501267</v>
      </c>
      <c r="S387" s="158">
        <v>33</v>
      </c>
      <c r="T387" s="158">
        <v>690</v>
      </c>
      <c r="U387" s="158">
        <v>4.3125</v>
      </c>
      <c r="V387" s="158">
        <v>7.8236759685187218</v>
      </c>
      <c r="W387" s="158">
        <v>0.41475826972010171</v>
      </c>
      <c r="X387" s="158">
        <v>1.0916030534351144</v>
      </c>
      <c r="Y387" s="159">
        <v>31</v>
      </c>
      <c r="Z387" s="159">
        <v>71</v>
      </c>
      <c r="AA387" s="159">
        <v>58</v>
      </c>
      <c r="AB387" s="159">
        <v>84</v>
      </c>
      <c r="AC387" s="159">
        <v>76</v>
      </c>
      <c r="AD387" s="157">
        <v>19.649999999999999</v>
      </c>
    </row>
    <row r="388" spans="1:30" s="154" customFormat="1" ht="11.35">
      <c r="A388" s="152">
        <v>375</v>
      </c>
      <c r="B388" s="152">
        <v>18</v>
      </c>
      <c r="C388" s="152">
        <v>135</v>
      </c>
      <c r="D388" s="153">
        <v>0.84375</v>
      </c>
      <c r="E388" s="153">
        <v>2.6742350343355996</v>
      </c>
      <c r="F388" s="155">
        <v>1606.2840000000003</v>
      </c>
      <c r="G388" s="155">
        <v>9014.525300000003</v>
      </c>
      <c r="H388" s="155">
        <v>56.340783125000016</v>
      </c>
      <c r="I388" s="155">
        <v>217.85333938980048</v>
      </c>
      <c r="J388" s="155">
        <v>1600</v>
      </c>
      <c r="K388" s="155">
        <v>203450</v>
      </c>
      <c r="L388" s="155">
        <v>1271.5625</v>
      </c>
      <c r="M388" s="155">
        <v>267.44904146374171</v>
      </c>
      <c r="N388" s="156">
        <v>21</v>
      </c>
      <c r="O388" s="156">
        <v>531</v>
      </c>
      <c r="P388" s="156">
        <v>3.3187500000000001</v>
      </c>
      <c r="Q388" s="156">
        <v>5.1204017567905149</v>
      </c>
      <c r="R388" s="158">
        <v>0.55303030303030309</v>
      </c>
      <c r="S388" s="158">
        <v>36</v>
      </c>
      <c r="T388" s="158">
        <v>699</v>
      </c>
      <c r="U388" s="158">
        <v>4.3687500000000004</v>
      </c>
      <c r="V388" s="158">
        <v>7.7302166851906549</v>
      </c>
      <c r="W388" s="158">
        <v>0.4116161616161616</v>
      </c>
      <c r="X388" s="158">
        <v>0.96464646464646475</v>
      </c>
      <c r="Y388" s="159">
        <v>29</v>
      </c>
      <c r="Z388" s="159">
        <v>77</v>
      </c>
      <c r="AA388" s="159">
        <v>54</v>
      </c>
      <c r="AB388" s="159">
        <v>70</v>
      </c>
      <c r="AC388" s="159">
        <v>90</v>
      </c>
      <c r="AD388" s="157">
        <v>19.8</v>
      </c>
    </row>
    <row r="389" spans="1:30" s="154" customFormat="1" ht="11.35">
      <c r="A389" s="152">
        <v>376</v>
      </c>
      <c r="B389" s="152">
        <v>9</v>
      </c>
      <c r="C389" s="152">
        <v>87</v>
      </c>
      <c r="D389" s="153">
        <v>0.54374999999999996</v>
      </c>
      <c r="E389" s="153">
        <v>1.7763182720935977</v>
      </c>
      <c r="F389" s="155">
        <v>803.14200000000017</v>
      </c>
      <c r="G389" s="155">
        <v>3837.2340000000017</v>
      </c>
      <c r="H389" s="155">
        <v>23.982712500000012</v>
      </c>
      <c r="I389" s="155">
        <v>101.69373670133326</v>
      </c>
      <c r="J389" s="155">
        <v>1600</v>
      </c>
      <c r="K389" s="155">
        <v>205800</v>
      </c>
      <c r="L389" s="155">
        <v>1286.25</v>
      </c>
      <c r="M389" s="155">
        <v>271.03052811410623</v>
      </c>
      <c r="N389" s="156">
        <v>27</v>
      </c>
      <c r="O389" s="156">
        <v>654</v>
      </c>
      <c r="P389" s="156">
        <v>4.0875000000000004</v>
      </c>
      <c r="Q389" s="156">
        <v>5.8130059122496212</v>
      </c>
      <c r="R389" s="158">
        <v>0.48095238095238091</v>
      </c>
      <c r="S389" s="158">
        <v>48</v>
      </c>
      <c r="T389" s="158">
        <v>789</v>
      </c>
      <c r="U389" s="158">
        <v>4.9312500000000004</v>
      </c>
      <c r="V389" s="158">
        <v>8.613374034845517</v>
      </c>
      <c r="W389" s="158">
        <v>0.37380952380952381</v>
      </c>
      <c r="X389" s="158">
        <v>0.85476190476190472</v>
      </c>
      <c r="Y389" s="159">
        <v>28</v>
      </c>
      <c r="Z389" s="159">
        <v>73</v>
      </c>
      <c r="AA389" s="159">
        <v>59</v>
      </c>
      <c r="AB389" s="159">
        <v>89</v>
      </c>
      <c r="AC389" s="159">
        <v>71</v>
      </c>
      <c r="AD389" s="157">
        <v>21</v>
      </c>
    </row>
    <row r="390" spans="1:30" s="154" customFormat="1" ht="11.35">
      <c r="A390" s="152">
        <v>377</v>
      </c>
      <c r="B390" s="152">
        <v>15</v>
      </c>
      <c r="C390" s="152">
        <v>156</v>
      </c>
      <c r="D390" s="153">
        <v>0.97499999999999998</v>
      </c>
      <c r="E390" s="153">
        <v>2.5745488705387696</v>
      </c>
      <c r="F390" s="155">
        <v>1338.5700000000002</v>
      </c>
      <c r="G390" s="155">
        <v>7701.2394000000013</v>
      </c>
      <c r="H390" s="155">
        <v>48.132746250000011</v>
      </c>
      <c r="I390" s="155">
        <v>173.23492591525465</v>
      </c>
      <c r="J390" s="155">
        <v>1600</v>
      </c>
      <c r="K390" s="155">
        <v>201950</v>
      </c>
      <c r="L390" s="155">
        <v>1262.1875</v>
      </c>
      <c r="M390" s="155">
        <v>268.92207815554463</v>
      </c>
      <c r="N390" s="156">
        <v>15</v>
      </c>
      <c r="O390" s="156">
        <v>399</v>
      </c>
      <c r="P390" s="156">
        <v>2.4937499999999999</v>
      </c>
      <c r="Q390" s="156">
        <v>4.068589412968671</v>
      </c>
      <c r="R390" s="158">
        <v>0.66157760814249356</v>
      </c>
      <c r="S390" s="158">
        <v>39</v>
      </c>
      <c r="T390" s="158">
        <v>675</v>
      </c>
      <c r="U390" s="158">
        <v>4.21875</v>
      </c>
      <c r="V390" s="158">
        <v>7.6229312071328073</v>
      </c>
      <c r="W390" s="158">
        <v>0.42748091603053429</v>
      </c>
      <c r="X390" s="158">
        <v>1.0890585241730277</v>
      </c>
      <c r="Y390" s="159">
        <v>31</v>
      </c>
      <c r="Z390" s="159">
        <v>77</v>
      </c>
      <c r="AA390" s="159">
        <v>52</v>
      </c>
      <c r="AB390" s="159">
        <v>84</v>
      </c>
      <c r="AC390" s="159">
        <v>76</v>
      </c>
      <c r="AD390" s="157">
        <v>19.649999999999999</v>
      </c>
    </row>
    <row r="391" spans="1:30" s="154" customFormat="1" ht="11.35">
      <c r="A391" s="152">
        <v>378</v>
      </c>
      <c r="B391" s="152">
        <v>18</v>
      </c>
      <c r="C391" s="152">
        <v>228</v>
      </c>
      <c r="D391" s="153">
        <v>1.425</v>
      </c>
      <c r="E391" s="153">
        <v>3.24386212861058</v>
      </c>
      <c r="F391" s="155">
        <v>1338.5700000000002</v>
      </c>
      <c r="G391" s="155">
        <v>10605.936300000001</v>
      </c>
      <c r="H391" s="155">
        <v>66.287101875000005</v>
      </c>
      <c r="I391" s="155">
        <v>195.69364181473972</v>
      </c>
      <c r="J391" s="155">
        <v>1600</v>
      </c>
      <c r="K391" s="155">
        <v>205350</v>
      </c>
      <c r="L391" s="155">
        <v>1283.4375</v>
      </c>
      <c r="M391" s="155">
        <v>290.45192909190246</v>
      </c>
      <c r="N391" s="156">
        <v>21</v>
      </c>
      <c r="O391" s="156">
        <v>492</v>
      </c>
      <c r="P391" s="156">
        <v>3.0750000000000002</v>
      </c>
      <c r="Q391" s="156">
        <v>5.351247429955353</v>
      </c>
      <c r="R391" s="158">
        <v>0.57512953367875652</v>
      </c>
      <c r="S391" s="158">
        <v>36</v>
      </c>
      <c r="T391" s="158">
        <v>678</v>
      </c>
      <c r="U391" s="158">
        <v>4.2374999999999998</v>
      </c>
      <c r="V391" s="158">
        <v>8.0215805622695786</v>
      </c>
      <c r="W391" s="158">
        <v>0.41450777202072536</v>
      </c>
      <c r="X391" s="158">
        <v>0.98963730569948183</v>
      </c>
      <c r="Y391" s="159">
        <v>35</v>
      </c>
      <c r="Z391" s="159">
        <v>61</v>
      </c>
      <c r="AA391" s="159">
        <v>64</v>
      </c>
      <c r="AB391" s="159">
        <v>75</v>
      </c>
      <c r="AC391" s="159">
        <v>85</v>
      </c>
      <c r="AD391" s="157">
        <v>19.3</v>
      </c>
    </row>
    <row r="392" spans="1:30" s="154" customFormat="1" ht="11.35">
      <c r="A392" s="152">
        <v>379</v>
      </c>
      <c r="B392" s="152">
        <v>12</v>
      </c>
      <c r="C392" s="152">
        <v>123</v>
      </c>
      <c r="D392" s="153">
        <v>0.76875000000000004</v>
      </c>
      <c r="E392" s="153">
        <v>2.1869305188641963</v>
      </c>
      <c r="F392" s="155">
        <v>803.14200000000017</v>
      </c>
      <c r="G392" s="155">
        <v>5790.0589000000009</v>
      </c>
      <c r="H392" s="155">
        <v>36.187868125000008</v>
      </c>
      <c r="I392" s="155">
        <v>129.28304131300848</v>
      </c>
      <c r="J392" s="155">
        <v>1600</v>
      </c>
      <c r="K392" s="155">
        <v>204600</v>
      </c>
      <c r="L392" s="155">
        <v>1278.75</v>
      </c>
      <c r="M392" s="155">
        <v>291.36147554877988</v>
      </c>
      <c r="N392" s="156">
        <v>27</v>
      </c>
      <c r="O392" s="156">
        <v>675</v>
      </c>
      <c r="P392" s="156">
        <v>4.21875</v>
      </c>
      <c r="Q392" s="156">
        <v>6.2340835068044544</v>
      </c>
      <c r="R392" s="158">
        <v>0.48156682027649766</v>
      </c>
      <c r="S392" s="158">
        <v>48</v>
      </c>
      <c r="T392" s="158">
        <v>837</v>
      </c>
      <c r="U392" s="158">
        <v>5.2312500000000002</v>
      </c>
      <c r="V392" s="158">
        <v>9.2097991804054136</v>
      </c>
      <c r="W392" s="158">
        <v>0.35714285714285715</v>
      </c>
      <c r="X392" s="158">
        <v>0.83870967741935476</v>
      </c>
      <c r="Y392" s="159">
        <v>36</v>
      </c>
      <c r="Z392" s="159">
        <v>61</v>
      </c>
      <c r="AA392" s="159">
        <v>63</v>
      </c>
      <c r="AB392" s="159">
        <v>78</v>
      </c>
      <c r="AC392" s="159">
        <v>82</v>
      </c>
      <c r="AD392" s="157">
        <v>21.7</v>
      </c>
    </row>
    <row r="393" spans="1:30" s="154" customFormat="1" ht="11.35">
      <c r="A393" s="152">
        <v>380</v>
      </c>
      <c r="B393" s="152">
        <v>24</v>
      </c>
      <c r="C393" s="152">
        <v>279</v>
      </c>
      <c r="D393" s="153">
        <v>1.7437499999999999</v>
      </c>
      <c r="E393" s="153">
        <v>4.5945645696742217</v>
      </c>
      <c r="F393" s="155">
        <v>1873.9980000000003</v>
      </c>
      <c r="G393" s="155">
        <v>12631.6389</v>
      </c>
      <c r="H393" s="155">
        <v>78.947743125000002</v>
      </c>
      <c r="I393" s="155">
        <v>277.64074033629123</v>
      </c>
      <c r="J393" s="155">
        <v>1600</v>
      </c>
      <c r="K393" s="155">
        <v>205250</v>
      </c>
      <c r="L393" s="155">
        <v>1282.8125</v>
      </c>
      <c r="M393" s="155">
        <v>284.45284976976126</v>
      </c>
      <c r="N393" s="156">
        <v>21</v>
      </c>
      <c r="O393" s="156">
        <v>504</v>
      </c>
      <c r="P393" s="156">
        <v>3.15</v>
      </c>
      <c r="Q393" s="156">
        <v>4.8850947732256156</v>
      </c>
      <c r="R393" s="158">
        <v>0.6047058823529412</v>
      </c>
      <c r="S393" s="158">
        <v>42</v>
      </c>
      <c r="T393" s="158">
        <v>798</v>
      </c>
      <c r="U393" s="158">
        <v>4.9874999999999998</v>
      </c>
      <c r="V393" s="158">
        <v>9.1952869387960074</v>
      </c>
      <c r="W393" s="158">
        <v>0.3741176470588235</v>
      </c>
      <c r="X393" s="158">
        <v>0.97882352941176465</v>
      </c>
      <c r="Y393" s="159">
        <v>33</v>
      </c>
      <c r="Z393" s="159">
        <v>65</v>
      </c>
      <c r="AA393" s="159">
        <v>62</v>
      </c>
      <c r="AB393" s="159">
        <v>93</v>
      </c>
      <c r="AC393" s="159">
        <v>67</v>
      </c>
      <c r="AD393" s="157">
        <v>21.25</v>
      </c>
    </row>
    <row r="394" spans="1:30" s="154" customFormat="1" ht="11.35">
      <c r="A394" s="152">
        <v>381</v>
      </c>
      <c r="B394" s="152">
        <v>12</v>
      </c>
      <c r="C394" s="152">
        <v>99</v>
      </c>
      <c r="D394" s="153">
        <v>0.61875000000000002</v>
      </c>
      <c r="E394" s="153">
        <v>1.8149341170016622</v>
      </c>
      <c r="F394" s="155">
        <v>803.14200000000017</v>
      </c>
      <c r="G394" s="155">
        <v>4603.1935000000012</v>
      </c>
      <c r="H394" s="155">
        <v>28.769959375000006</v>
      </c>
      <c r="I394" s="155">
        <v>104.16284173045317</v>
      </c>
      <c r="J394" s="155">
        <v>1600</v>
      </c>
      <c r="K394" s="155">
        <v>202150</v>
      </c>
      <c r="L394" s="155">
        <v>1263.4375</v>
      </c>
      <c r="M394" s="155">
        <v>281.54570408828124</v>
      </c>
      <c r="N394" s="156">
        <v>21</v>
      </c>
      <c r="O394" s="156">
        <v>567</v>
      </c>
      <c r="P394" s="156">
        <v>3.5437500000000002</v>
      </c>
      <c r="Q394" s="156">
        <v>5.3609898586129541</v>
      </c>
      <c r="R394" s="158">
        <v>0.57142857142857151</v>
      </c>
      <c r="S394" s="158">
        <v>57</v>
      </c>
      <c r="T394" s="158">
        <v>867</v>
      </c>
      <c r="U394" s="158">
        <v>5.4187500000000002</v>
      </c>
      <c r="V394" s="158">
        <v>10.062991462274592</v>
      </c>
      <c r="W394" s="158">
        <v>0.34467120181405903</v>
      </c>
      <c r="X394" s="158">
        <v>0.91609977324263059</v>
      </c>
      <c r="Y394" s="159">
        <v>35</v>
      </c>
      <c r="Z394" s="159">
        <v>69</v>
      </c>
      <c r="AA394" s="159">
        <v>56</v>
      </c>
      <c r="AB394" s="159">
        <v>77</v>
      </c>
      <c r="AC394" s="159">
        <v>83</v>
      </c>
      <c r="AD394" s="157">
        <v>22.05</v>
      </c>
    </row>
    <row r="395" spans="1:30" s="154" customFormat="1" ht="11.35">
      <c r="A395" s="152">
        <v>382</v>
      </c>
      <c r="B395" s="152">
        <v>12</v>
      </c>
      <c r="C395" s="152">
        <v>168</v>
      </c>
      <c r="D395" s="153">
        <v>1.05</v>
      </c>
      <c r="E395" s="153">
        <v>2.632166766523818</v>
      </c>
      <c r="F395" s="155">
        <v>1070.8560000000002</v>
      </c>
      <c r="G395" s="155">
        <v>8718.5526000000009</v>
      </c>
      <c r="H395" s="155">
        <v>54.490953750000003</v>
      </c>
      <c r="I395" s="155">
        <v>187.43116233817548</v>
      </c>
      <c r="J395" s="155">
        <v>1600</v>
      </c>
      <c r="K395" s="155">
        <v>205350</v>
      </c>
      <c r="L395" s="155">
        <v>1283.4375</v>
      </c>
      <c r="M395" s="155">
        <v>266.74852566302258</v>
      </c>
      <c r="N395" s="156">
        <v>21</v>
      </c>
      <c r="O395" s="156">
        <v>465</v>
      </c>
      <c r="P395" s="156">
        <v>2.90625</v>
      </c>
      <c r="Q395" s="156">
        <v>4.9153806547542249</v>
      </c>
      <c r="R395" s="158">
        <v>0.60759493670886078</v>
      </c>
      <c r="S395" s="158">
        <v>39</v>
      </c>
      <c r="T395" s="158">
        <v>666</v>
      </c>
      <c r="U395" s="158">
        <v>4.1624999999999996</v>
      </c>
      <c r="V395" s="158">
        <v>7.5983178376706606</v>
      </c>
      <c r="W395" s="158">
        <v>0.4379746835443038</v>
      </c>
      <c r="X395" s="158">
        <v>1.0455696202531646</v>
      </c>
      <c r="Y395" s="159">
        <v>27</v>
      </c>
      <c r="Z395" s="159">
        <v>76</v>
      </c>
      <c r="AA395" s="159">
        <v>57</v>
      </c>
      <c r="AB395" s="159">
        <v>71</v>
      </c>
      <c r="AC395" s="159">
        <v>89</v>
      </c>
      <c r="AD395" s="157">
        <v>19.75</v>
      </c>
    </row>
    <row r="396" spans="1:30" s="154" customFormat="1" ht="11.35">
      <c r="A396" s="152">
        <v>383</v>
      </c>
      <c r="B396" s="152">
        <v>18</v>
      </c>
      <c r="C396" s="152">
        <v>363</v>
      </c>
      <c r="D396" s="153">
        <v>2.2687499999999998</v>
      </c>
      <c r="E396" s="153">
        <v>4.1719667548739627</v>
      </c>
      <c r="F396" s="155">
        <v>1338.5700000000002</v>
      </c>
      <c r="G396" s="155">
        <v>17274.9895</v>
      </c>
      <c r="H396" s="155">
        <v>107.968684375</v>
      </c>
      <c r="I396" s="155">
        <v>269.7747922477696</v>
      </c>
      <c r="J396" s="155">
        <v>1600</v>
      </c>
      <c r="K396" s="155">
        <v>207300</v>
      </c>
      <c r="L396" s="155">
        <v>1295.625</v>
      </c>
      <c r="M396" s="155">
        <v>268.72559125663196</v>
      </c>
      <c r="N396" s="156">
        <v>24</v>
      </c>
      <c r="O396" s="156">
        <v>417</v>
      </c>
      <c r="P396" s="156">
        <v>2.6062500000000002</v>
      </c>
      <c r="Q396" s="156">
        <v>5.0706913115825234</v>
      </c>
      <c r="R396" s="158">
        <v>0.65847665847665848</v>
      </c>
      <c r="S396" s="158">
        <v>39</v>
      </c>
      <c r="T396" s="158">
        <v>741</v>
      </c>
      <c r="U396" s="158">
        <v>4.6312499999999996</v>
      </c>
      <c r="V396" s="158">
        <v>8.3429794800043453</v>
      </c>
      <c r="W396" s="158">
        <v>0.39312039312039321</v>
      </c>
      <c r="X396" s="158">
        <v>1.0515970515970516</v>
      </c>
      <c r="Y396" s="159">
        <v>26</v>
      </c>
      <c r="Z396" s="159">
        <v>73</v>
      </c>
      <c r="AA396" s="159">
        <v>61</v>
      </c>
      <c r="AB396" s="159">
        <v>85</v>
      </c>
      <c r="AC396" s="159">
        <v>75</v>
      </c>
      <c r="AD396" s="157">
        <v>20.350000000000001</v>
      </c>
    </row>
    <row r="397" spans="1:30" s="154" customFormat="1" ht="11.35">
      <c r="A397" s="152">
        <v>384</v>
      </c>
      <c r="B397" s="152">
        <v>6</v>
      </c>
      <c r="C397" s="152">
        <v>42</v>
      </c>
      <c r="D397" s="153">
        <v>0.26250000000000001</v>
      </c>
      <c r="E397" s="153">
        <v>1.0844092383534987</v>
      </c>
      <c r="F397" s="155">
        <v>535.42800000000011</v>
      </c>
      <c r="G397" s="155">
        <v>1322.2097000000003</v>
      </c>
      <c r="H397" s="155">
        <v>8.2638106250000014</v>
      </c>
      <c r="I397" s="155">
        <v>49.634837475239195</v>
      </c>
      <c r="J397" s="155">
        <v>1600</v>
      </c>
      <c r="K397" s="155">
        <v>199850</v>
      </c>
      <c r="L397" s="155">
        <v>1249.0625</v>
      </c>
      <c r="M397" s="155">
        <v>280.01975868065512</v>
      </c>
      <c r="N397" s="156">
        <v>21</v>
      </c>
      <c r="O397" s="156">
        <v>600</v>
      </c>
      <c r="P397" s="156">
        <v>3.75</v>
      </c>
      <c r="Q397" s="156">
        <v>5.2015962716828481</v>
      </c>
      <c r="R397" s="158">
        <v>0.51219512195121952</v>
      </c>
      <c r="S397" s="158">
        <v>54</v>
      </c>
      <c r="T397" s="158">
        <v>732</v>
      </c>
      <c r="U397" s="158">
        <v>4.5750000000000002</v>
      </c>
      <c r="V397" s="158">
        <v>8.2481558830867225</v>
      </c>
      <c r="W397" s="158">
        <v>0.40487804878048783</v>
      </c>
      <c r="X397" s="158">
        <v>0.91707317073170735</v>
      </c>
      <c r="Y397" s="159">
        <v>37</v>
      </c>
      <c r="Z397" s="159">
        <v>71</v>
      </c>
      <c r="AA397" s="159">
        <v>52</v>
      </c>
      <c r="AB397" s="159">
        <v>79</v>
      </c>
      <c r="AC397" s="159">
        <v>81</v>
      </c>
      <c r="AD397" s="157">
        <v>20.5</v>
      </c>
    </row>
    <row r="398" spans="1:30" s="154" customFormat="1" ht="11.35">
      <c r="A398" s="152">
        <v>385</v>
      </c>
      <c r="B398" s="152">
        <v>9</v>
      </c>
      <c r="C398" s="152">
        <v>90</v>
      </c>
      <c r="D398" s="153">
        <v>0.5625</v>
      </c>
      <c r="E398" s="153">
        <v>1.7218079572093496</v>
      </c>
      <c r="F398" s="155">
        <v>803.14200000000017</v>
      </c>
      <c r="G398" s="155">
        <v>4295.3224000000009</v>
      </c>
      <c r="H398" s="155">
        <v>26.845765000000007</v>
      </c>
      <c r="I398" s="155">
        <v>105.59148842323771</v>
      </c>
      <c r="J398" s="155">
        <v>1600</v>
      </c>
      <c r="K398" s="155">
        <v>201750</v>
      </c>
      <c r="L398" s="155">
        <v>1260.9375</v>
      </c>
      <c r="M398" s="155">
        <v>280.31158960012863</v>
      </c>
      <c r="N398" s="156">
        <v>21</v>
      </c>
      <c r="O398" s="156">
        <v>570</v>
      </c>
      <c r="P398" s="156">
        <v>3.5625</v>
      </c>
      <c r="Q398" s="156">
        <v>5.071423825972496</v>
      </c>
      <c r="R398" s="158">
        <v>0.53658536585365857</v>
      </c>
      <c r="S398" s="158">
        <v>36</v>
      </c>
      <c r="T398" s="158">
        <v>732</v>
      </c>
      <c r="U398" s="158">
        <v>4.5750000000000002</v>
      </c>
      <c r="V398" s="158">
        <v>7.69427623577766</v>
      </c>
      <c r="W398" s="158">
        <v>0.40487804878048783</v>
      </c>
      <c r="X398" s="158">
        <v>0.9414634146341464</v>
      </c>
      <c r="Y398" s="159">
        <v>35</v>
      </c>
      <c r="Z398" s="159">
        <v>70</v>
      </c>
      <c r="AA398" s="159">
        <v>55</v>
      </c>
      <c r="AB398" s="159">
        <v>76</v>
      </c>
      <c r="AC398" s="159">
        <v>84</v>
      </c>
      <c r="AD398" s="157">
        <v>20.5</v>
      </c>
    </row>
    <row r="399" spans="1:30" s="154" customFormat="1" ht="11.35">
      <c r="A399" s="152">
        <v>386</v>
      </c>
      <c r="B399" s="152">
        <v>12</v>
      </c>
      <c r="C399" s="152">
        <v>192</v>
      </c>
      <c r="D399" s="153">
        <v>1.2</v>
      </c>
      <c r="E399" s="153">
        <v>2.8190725090569688</v>
      </c>
      <c r="F399" s="155">
        <v>1070.8560000000002</v>
      </c>
      <c r="G399" s="155">
        <v>10147.847900000001</v>
      </c>
      <c r="H399" s="155">
        <v>63.424049375000003</v>
      </c>
      <c r="I399" s="155">
        <v>193.35614832490756</v>
      </c>
      <c r="J399" s="155">
        <v>1600</v>
      </c>
      <c r="K399" s="155">
        <v>205200</v>
      </c>
      <c r="L399" s="155">
        <v>1282.5</v>
      </c>
      <c r="M399" s="155">
        <v>281.40483159548455</v>
      </c>
      <c r="N399" s="156">
        <v>27</v>
      </c>
      <c r="O399" s="156">
        <v>540</v>
      </c>
      <c r="P399" s="156">
        <v>3.375</v>
      </c>
      <c r="Q399" s="156">
        <v>5.5872158658920164</v>
      </c>
      <c r="R399" s="158">
        <v>0.55223880597014929</v>
      </c>
      <c r="S399" s="158">
        <v>48</v>
      </c>
      <c r="T399" s="158">
        <v>735</v>
      </c>
      <c r="U399" s="158">
        <v>4.59375</v>
      </c>
      <c r="V399" s="158">
        <v>8.4714072364653639</v>
      </c>
      <c r="W399" s="158">
        <v>0.39054726368159209</v>
      </c>
      <c r="X399" s="158">
        <v>0.94278606965174139</v>
      </c>
      <c r="Y399" s="159">
        <v>32</v>
      </c>
      <c r="Z399" s="159">
        <v>67</v>
      </c>
      <c r="AA399" s="159">
        <v>61</v>
      </c>
      <c r="AB399" s="159">
        <v>82</v>
      </c>
      <c r="AC399" s="159">
        <v>78</v>
      </c>
      <c r="AD399" s="157">
        <v>20.100000000000001</v>
      </c>
    </row>
    <row r="400" spans="1:30" s="154" customFormat="1" ht="11.35">
      <c r="A400" s="152">
        <v>387</v>
      </c>
      <c r="B400" s="152">
        <v>18</v>
      </c>
      <c r="C400" s="152">
        <v>186</v>
      </c>
      <c r="D400" s="153">
        <v>1.1625000000000001</v>
      </c>
      <c r="E400" s="153">
        <v>3.0835075592455627</v>
      </c>
      <c r="F400" s="155">
        <v>1338.5700000000002</v>
      </c>
      <c r="G400" s="155">
        <v>6570.8914000000032</v>
      </c>
      <c r="H400" s="155">
        <v>41.068071250000017</v>
      </c>
      <c r="I400" s="155">
        <v>148.41518119988396</v>
      </c>
      <c r="J400" s="155">
        <v>1600</v>
      </c>
      <c r="K400" s="155">
        <v>202650</v>
      </c>
      <c r="L400" s="155">
        <v>1266.5625</v>
      </c>
      <c r="M400" s="155">
        <v>264.97430010659735</v>
      </c>
      <c r="N400" s="156">
        <v>21</v>
      </c>
      <c r="O400" s="156">
        <v>480</v>
      </c>
      <c r="P400" s="156">
        <v>3</v>
      </c>
      <c r="Q400" s="156">
        <v>4.8525426130350215</v>
      </c>
      <c r="R400" s="158">
        <v>0.58974358974358976</v>
      </c>
      <c r="S400" s="158">
        <v>36</v>
      </c>
      <c r="T400" s="158">
        <v>624</v>
      </c>
      <c r="U400" s="158">
        <v>3.9</v>
      </c>
      <c r="V400" s="158">
        <v>6.5915898388608483</v>
      </c>
      <c r="W400" s="158">
        <v>0.46666666666666667</v>
      </c>
      <c r="X400" s="158">
        <v>1.0564102564102564</v>
      </c>
      <c r="Y400" s="159">
        <v>29</v>
      </c>
      <c r="Z400" s="159">
        <v>79</v>
      </c>
      <c r="AA400" s="159">
        <v>52</v>
      </c>
      <c r="AB400" s="159">
        <v>86</v>
      </c>
      <c r="AC400" s="159">
        <v>74</v>
      </c>
      <c r="AD400" s="157">
        <v>19.5</v>
      </c>
    </row>
    <row r="401" spans="1:30" s="154" customFormat="1" ht="11.35">
      <c r="A401" s="152">
        <v>388</v>
      </c>
      <c r="B401" s="152">
        <v>9</v>
      </c>
      <c r="C401" s="152">
        <v>39</v>
      </c>
      <c r="D401" s="153">
        <v>0.24374999999999999</v>
      </c>
      <c r="E401" s="153">
        <v>1.0624930632403971</v>
      </c>
      <c r="F401" s="155">
        <v>803.14200000000017</v>
      </c>
      <c r="G401" s="155">
        <v>1744.6029000000001</v>
      </c>
      <c r="H401" s="155">
        <v>10.903768125000001</v>
      </c>
      <c r="I401" s="155">
        <v>71.098016441830609</v>
      </c>
      <c r="J401" s="155">
        <v>1600</v>
      </c>
      <c r="K401" s="155">
        <v>199250</v>
      </c>
      <c r="L401" s="155">
        <v>1245.3125</v>
      </c>
      <c r="M401" s="155">
        <v>265.80818230422142</v>
      </c>
      <c r="N401" s="156">
        <v>21</v>
      </c>
      <c r="O401" s="156">
        <v>615</v>
      </c>
      <c r="P401" s="156">
        <v>3.84375</v>
      </c>
      <c r="Q401" s="156">
        <v>5.4583003263681071</v>
      </c>
      <c r="R401" s="158">
        <v>0.51306413301662712</v>
      </c>
      <c r="S401" s="158">
        <v>48</v>
      </c>
      <c r="T401" s="158">
        <v>753</v>
      </c>
      <c r="U401" s="158">
        <v>4.7062499999999998</v>
      </c>
      <c r="V401" s="158">
        <v>7.8592947616782638</v>
      </c>
      <c r="W401" s="158">
        <v>0.40380047505938244</v>
      </c>
      <c r="X401" s="158">
        <v>0.91686460807600956</v>
      </c>
      <c r="Y401" s="159">
        <v>33</v>
      </c>
      <c r="Z401" s="159">
        <v>80</v>
      </c>
      <c r="AA401" s="159">
        <v>47</v>
      </c>
      <c r="AB401" s="159">
        <v>85</v>
      </c>
      <c r="AC401" s="159">
        <v>75</v>
      </c>
      <c r="AD401" s="157">
        <v>21.05</v>
      </c>
    </row>
    <row r="402" spans="1:30" s="154" customFormat="1" ht="11.35">
      <c r="A402" s="152">
        <v>389</v>
      </c>
      <c r="B402" s="152">
        <v>9</v>
      </c>
      <c r="C402" s="152">
        <v>57</v>
      </c>
      <c r="D402" s="153">
        <v>0.35625000000000001</v>
      </c>
      <c r="E402" s="153">
        <v>1.3614036180797946</v>
      </c>
      <c r="F402" s="155">
        <v>535.42800000000011</v>
      </c>
      <c r="G402" s="155">
        <v>2108.9914000000003</v>
      </c>
      <c r="H402" s="155">
        <v>13.181196250000003</v>
      </c>
      <c r="I402" s="155">
        <v>66.797620068486154</v>
      </c>
      <c r="J402" s="155">
        <v>1600</v>
      </c>
      <c r="K402" s="155">
        <v>202000</v>
      </c>
      <c r="L402" s="155">
        <v>1262.5</v>
      </c>
      <c r="M402" s="155">
        <v>295.40506248775802</v>
      </c>
      <c r="N402" s="156">
        <v>18</v>
      </c>
      <c r="O402" s="156">
        <v>525</v>
      </c>
      <c r="P402" s="156">
        <v>3.28125</v>
      </c>
      <c r="Q402" s="156">
        <v>4.5115810097511462</v>
      </c>
      <c r="R402" s="158">
        <v>0.57932692307692313</v>
      </c>
      <c r="S402" s="158">
        <v>36</v>
      </c>
      <c r="T402" s="158">
        <v>759</v>
      </c>
      <c r="U402" s="158">
        <v>4.7437500000000004</v>
      </c>
      <c r="V402" s="158">
        <v>8.120357890151821</v>
      </c>
      <c r="W402" s="158">
        <v>0.39182692307692307</v>
      </c>
      <c r="X402" s="158">
        <v>0.97115384615384626</v>
      </c>
      <c r="Y402" s="159">
        <v>40</v>
      </c>
      <c r="Z402" s="159">
        <v>60</v>
      </c>
      <c r="AA402" s="159">
        <v>60</v>
      </c>
      <c r="AB402" s="159">
        <v>88</v>
      </c>
      <c r="AC402" s="159">
        <v>72</v>
      </c>
      <c r="AD402" s="157">
        <v>20.8</v>
      </c>
    </row>
    <row r="403" spans="1:30" s="154" customFormat="1" ht="11.35">
      <c r="A403" s="152">
        <v>390</v>
      </c>
      <c r="B403" s="152">
        <v>18</v>
      </c>
      <c r="C403" s="152">
        <v>138</v>
      </c>
      <c r="D403" s="153">
        <v>0.86250000000000004</v>
      </c>
      <c r="E403" s="153">
        <v>2.5488621212626521</v>
      </c>
      <c r="F403" s="155">
        <v>1070.8560000000002</v>
      </c>
      <c r="G403" s="155">
        <v>6151.4728000000032</v>
      </c>
      <c r="H403" s="155">
        <v>38.446705000000023</v>
      </c>
      <c r="I403" s="155">
        <v>141.04926537139309</v>
      </c>
      <c r="J403" s="155">
        <v>1600</v>
      </c>
      <c r="K403" s="155">
        <v>198500</v>
      </c>
      <c r="L403" s="155">
        <v>1240.625</v>
      </c>
      <c r="M403" s="155">
        <v>289.88110228008912</v>
      </c>
      <c r="N403" s="156">
        <v>30</v>
      </c>
      <c r="O403" s="156">
        <v>543</v>
      </c>
      <c r="P403" s="156">
        <v>3.3937499999999998</v>
      </c>
      <c r="Q403" s="156">
        <v>5.4161380970939481</v>
      </c>
      <c r="R403" s="158">
        <v>0.56385542168674696</v>
      </c>
      <c r="S403" s="158">
        <v>30</v>
      </c>
      <c r="T403" s="158">
        <v>756</v>
      </c>
      <c r="U403" s="158">
        <v>4.7249999999999996</v>
      </c>
      <c r="V403" s="158">
        <v>7.5801378988800545</v>
      </c>
      <c r="W403" s="158">
        <v>0.39277108433734942</v>
      </c>
      <c r="X403" s="158">
        <v>0.95662650602409638</v>
      </c>
      <c r="Y403" s="159">
        <v>42</v>
      </c>
      <c r="Z403" s="159">
        <v>65</v>
      </c>
      <c r="AA403" s="159">
        <v>53</v>
      </c>
      <c r="AB403" s="159">
        <v>89</v>
      </c>
      <c r="AC403" s="159">
        <v>71</v>
      </c>
      <c r="AD403" s="157">
        <v>20.75</v>
      </c>
    </row>
    <row r="404" spans="1:30" s="154" customFormat="1" ht="11.35">
      <c r="A404" s="152">
        <v>391</v>
      </c>
      <c r="B404" s="152">
        <v>36</v>
      </c>
      <c r="C404" s="152">
        <v>285</v>
      </c>
      <c r="D404" s="153">
        <v>1.78125</v>
      </c>
      <c r="E404" s="153">
        <v>5.2804038760628549</v>
      </c>
      <c r="F404" s="155">
        <v>3212.5680000000007</v>
      </c>
      <c r="G404" s="155">
        <v>16220.493800000002</v>
      </c>
      <c r="H404" s="155">
        <v>101.37808625000001</v>
      </c>
      <c r="I404" s="155">
        <v>404.70045918454429</v>
      </c>
      <c r="J404" s="155">
        <v>1600</v>
      </c>
      <c r="K404" s="155">
        <v>197700</v>
      </c>
      <c r="L404" s="155">
        <v>1235.625</v>
      </c>
      <c r="M404" s="155">
        <v>263.04861807600912</v>
      </c>
      <c r="N404" s="156">
        <v>21</v>
      </c>
      <c r="O404" s="156">
        <v>453</v>
      </c>
      <c r="P404" s="156">
        <v>2.8312499999999998</v>
      </c>
      <c r="Q404" s="156">
        <v>4.5046752442993903</v>
      </c>
      <c r="R404" s="158">
        <v>0.62437810945273631</v>
      </c>
      <c r="S404" s="158">
        <v>45</v>
      </c>
      <c r="T404" s="158">
        <v>687</v>
      </c>
      <c r="U404" s="158">
        <v>4.2937500000000002</v>
      </c>
      <c r="V404" s="158">
        <v>6.9739829852993829</v>
      </c>
      <c r="W404" s="158">
        <v>0.43034825870646776</v>
      </c>
      <c r="X404" s="158">
        <v>1.0547263681592041</v>
      </c>
      <c r="Y404" s="159">
        <v>34</v>
      </c>
      <c r="Z404" s="159">
        <v>82</v>
      </c>
      <c r="AA404" s="159">
        <v>44</v>
      </c>
      <c r="AB404" s="159">
        <v>84</v>
      </c>
      <c r="AC404" s="159">
        <v>76</v>
      </c>
      <c r="AD404" s="157">
        <v>20.100000000000001</v>
      </c>
    </row>
    <row r="405" spans="1:30" s="154" customFormat="1" ht="11.35">
      <c r="A405" s="152">
        <v>392</v>
      </c>
      <c r="B405" s="152">
        <v>30</v>
      </c>
      <c r="C405" s="152">
        <v>309</v>
      </c>
      <c r="D405" s="153">
        <v>1.9312499999999999</v>
      </c>
      <c r="E405" s="153">
        <v>4.8214952076856665</v>
      </c>
      <c r="F405" s="155">
        <v>2677.1400000000003</v>
      </c>
      <c r="G405" s="155">
        <v>16415.330100000003</v>
      </c>
      <c r="H405" s="155">
        <v>102.59581312500002</v>
      </c>
      <c r="I405" s="155">
        <v>391.27970545343987</v>
      </c>
      <c r="J405" s="155">
        <v>1600</v>
      </c>
      <c r="K405" s="155">
        <v>204500</v>
      </c>
      <c r="L405" s="155">
        <v>1278.125</v>
      </c>
      <c r="M405" s="155">
        <v>285.37118606558369</v>
      </c>
      <c r="N405" s="156">
        <v>18</v>
      </c>
      <c r="O405" s="156">
        <v>327</v>
      </c>
      <c r="P405" s="156">
        <v>2.0437500000000002</v>
      </c>
      <c r="Q405" s="156">
        <v>3.7972960836850489</v>
      </c>
      <c r="R405" s="158">
        <v>0.70855614973262038</v>
      </c>
      <c r="S405" s="158">
        <v>63</v>
      </c>
      <c r="T405" s="158">
        <v>627</v>
      </c>
      <c r="U405" s="158">
        <v>3.9187500000000002</v>
      </c>
      <c r="V405" s="158">
        <v>8.5979168714463565</v>
      </c>
      <c r="W405" s="158">
        <v>0.44117647058823534</v>
      </c>
      <c r="X405" s="158">
        <v>1.1497326203208558</v>
      </c>
      <c r="Y405" s="159">
        <v>34</v>
      </c>
      <c r="Z405" s="159">
        <v>65</v>
      </c>
      <c r="AA405" s="159">
        <v>61</v>
      </c>
      <c r="AB405" s="159">
        <v>79</v>
      </c>
      <c r="AC405" s="159">
        <v>81</v>
      </c>
      <c r="AD405" s="157">
        <v>18.7</v>
      </c>
    </row>
    <row r="406" spans="1:30" s="154" customFormat="1" ht="11.35">
      <c r="A406" s="152">
        <v>393</v>
      </c>
      <c r="B406" s="152">
        <v>12</v>
      </c>
      <c r="C406" s="152">
        <v>66</v>
      </c>
      <c r="D406" s="153">
        <v>0.41249999999999998</v>
      </c>
      <c r="E406" s="153">
        <v>1.664983426740565</v>
      </c>
      <c r="F406" s="155">
        <v>1070.8560000000002</v>
      </c>
      <c r="G406" s="155">
        <v>3108.4570000000003</v>
      </c>
      <c r="H406" s="155">
        <v>19.427856250000001</v>
      </c>
      <c r="I406" s="155">
        <v>98.958158198021948</v>
      </c>
      <c r="J406" s="155">
        <v>1600</v>
      </c>
      <c r="K406" s="155">
        <v>202100</v>
      </c>
      <c r="L406" s="155">
        <v>1263.125</v>
      </c>
      <c r="M406" s="155">
        <v>278.44398621467747</v>
      </c>
      <c r="N406" s="156">
        <v>24</v>
      </c>
      <c r="O406" s="156">
        <v>570</v>
      </c>
      <c r="P406" s="156">
        <v>3.5625</v>
      </c>
      <c r="Q406" s="156">
        <v>5.3853837830340412</v>
      </c>
      <c r="R406" s="158">
        <v>0.54761904761904767</v>
      </c>
      <c r="S406" s="158">
        <v>33</v>
      </c>
      <c r="T406" s="158">
        <v>762</v>
      </c>
      <c r="U406" s="158">
        <v>4.7625000000000002</v>
      </c>
      <c r="V406" s="158">
        <v>7.5339796294258567</v>
      </c>
      <c r="W406" s="158">
        <v>0.39523809523809528</v>
      </c>
      <c r="X406" s="158">
        <v>0.94285714285714295</v>
      </c>
      <c r="Y406" s="159">
        <v>34</v>
      </c>
      <c r="Z406" s="159">
        <v>71</v>
      </c>
      <c r="AA406" s="159">
        <v>55</v>
      </c>
      <c r="AB406" s="159">
        <v>76</v>
      </c>
      <c r="AC406" s="159">
        <v>84</v>
      </c>
      <c r="AD406" s="157">
        <v>21</v>
      </c>
    </row>
    <row r="407" spans="1:30" s="154" customFormat="1" ht="11.35">
      <c r="A407" s="152">
        <v>394</v>
      </c>
      <c r="B407" s="152">
        <v>12</v>
      </c>
      <c r="C407" s="152">
        <v>114</v>
      </c>
      <c r="D407" s="153">
        <v>0.71250000000000002</v>
      </c>
      <c r="E407" s="153">
        <v>2.1671866816699357</v>
      </c>
      <c r="F407" s="155">
        <v>1070.8560000000002</v>
      </c>
      <c r="G407" s="155">
        <v>5773.6986000000006</v>
      </c>
      <c r="H407" s="155">
        <v>36.085616250000001</v>
      </c>
      <c r="I407" s="155">
        <v>145.28335063479904</v>
      </c>
      <c r="J407" s="155">
        <v>1600</v>
      </c>
      <c r="K407" s="155">
        <v>198800</v>
      </c>
      <c r="L407" s="155">
        <v>1242.5</v>
      </c>
      <c r="M407" s="155">
        <v>285.17896841309533</v>
      </c>
      <c r="N407" s="156">
        <v>21</v>
      </c>
      <c r="O407" s="156">
        <v>570</v>
      </c>
      <c r="P407" s="156">
        <v>3.5625</v>
      </c>
      <c r="Q407" s="156">
        <v>5.214502635520387</v>
      </c>
      <c r="R407" s="158">
        <v>0.54216867469879515</v>
      </c>
      <c r="S407" s="158">
        <v>42</v>
      </c>
      <c r="T407" s="158">
        <v>762</v>
      </c>
      <c r="U407" s="158">
        <v>4.7625000000000002</v>
      </c>
      <c r="V407" s="158">
        <v>8.1822691413743414</v>
      </c>
      <c r="W407" s="158">
        <v>0.3879518072289157</v>
      </c>
      <c r="X407" s="158">
        <v>0.93012048192771091</v>
      </c>
      <c r="Y407" s="159">
        <v>40</v>
      </c>
      <c r="Z407" s="159">
        <v>68</v>
      </c>
      <c r="AA407" s="159">
        <v>52</v>
      </c>
      <c r="AB407" s="159">
        <v>72</v>
      </c>
      <c r="AC407" s="159">
        <v>88</v>
      </c>
      <c r="AD407" s="157">
        <v>20.75</v>
      </c>
    </row>
    <row r="408" spans="1:30" s="154" customFormat="1" ht="11.35">
      <c r="A408" s="152">
        <v>395</v>
      </c>
      <c r="B408" s="152">
        <v>12</v>
      </c>
      <c r="C408" s="152">
        <v>99</v>
      </c>
      <c r="D408" s="153">
        <v>0.61875000000000002</v>
      </c>
      <c r="E408" s="153">
        <v>1.9356694030065797</v>
      </c>
      <c r="F408" s="155">
        <v>1070.8560000000002</v>
      </c>
      <c r="G408" s="155">
        <v>4408.3572000000013</v>
      </c>
      <c r="H408" s="155">
        <v>27.552232500000009</v>
      </c>
      <c r="I408" s="155">
        <v>118.29741087646548</v>
      </c>
      <c r="J408" s="155">
        <v>1600</v>
      </c>
      <c r="K408" s="155">
        <v>203650</v>
      </c>
      <c r="L408" s="155">
        <v>1272.8125</v>
      </c>
      <c r="M408" s="155">
        <v>280.09695508034895</v>
      </c>
      <c r="N408" s="156">
        <v>27</v>
      </c>
      <c r="O408" s="156">
        <v>684</v>
      </c>
      <c r="P408" s="156">
        <v>4.2750000000000004</v>
      </c>
      <c r="Q408" s="156">
        <v>6.1172505847791729</v>
      </c>
      <c r="R408" s="158">
        <v>0.44794188861985468</v>
      </c>
      <c r="S408" s="158">
        <v>33</v>
      </c>
      <c r="T408" s="158">
        <v>726</v>
      </c>
      <c r="U408" s="158">
        <v>4.5374999999999996</v>
      </c>
      <c r="V408" s="158">
        <v>7.4250023823133207</v>
      </c>
      <c r="W408" s="158">
        <v>0.41404358353510895</v>
      </c>
      <c r="X408" s="158">
        <v>0.86198547215496357</v>
      </c>
      <c r="Y408" s="159">
        <v>33</v>
      </c>
      <c r="Z408" s="159">
        <v>69</v>
      </c>
      <c r="AA408" s="159">
        <v>58</v>
      </c>
      <c r="AB408" s="159">
        <v>87</v>
      </c>
      <c r="AC408" s="159">
        <v>73</v>
      </c>
      <c r="AD408" s="157">
        <v>20.65</v>
      </c>
    </row>
    <row r="409" spans="1:30" s="154" customFormat="1" ht="11.35">
      <c r="A409" s="152">
        <v>396</v>
      </c>
      <c r="B409" s="152">
        <v>36</v>
      </c>
      <c r="C409" s="152">
        <v>291</v>
      </c>
      <c r="D409" s="153">
        <v>1.8187500000000001</v>
      </c>
      <c r="E409" s="153">
        <v>5.3844311729841783</v>
      </c>
      <c r="F409" s="155">
        <v>2677.1400000000003</v>
      </c>
      <c r="G409" s="155">
        <v>14510.098800000003</v>
      </c>
      <c r="H409" s="155">
        <v>90.688117500000018</v>
      </c>
      <c r="I409" s="155">
        <v>337.01660424040398</v>
      </c>
      <c r="J409" s="155">
        <v>1600</v>
      </c>
      <c r="K409" s="155">
        <v>206600</v>
      </c>
      <c r="L409" s="155">
        <v>1291.25</v>
      </c>
      <c r="M409" s="155">
        <v>273.08797854383346</v>
      </c>
      <c r="N409" s="156">
        <v>18</v>
      </c>
      <c r="O409" s="156">
        <v>543</v>
      </c>
      <c r="P409" s="156">
        <v>3.3937499999999998</v>
      </c>
      <c r="Q409" s="156">
        <v>5.0370911978888229</v>
      </c>
      <c r="R409" s="158">
        <v>0.55198019801980192</v>
      </c>
      <c r="S409" s="158">
        <v>36</v>
      </c>
      <c r="T409" s="158">
        <v>726</v>
      </c>
      <c r="U409" s="158">
        <v>4.5374999999999996</v>
      </c>
      <c r="V409" s="158">
        <v>8.3777839642081595</v>
      </c>
      <c r="W409" s="158">
        <v>0.40099009900990101</v>
      </c>
      <c r="X409" s="158">
        <v>0.95297029702970293</v>
      </c>
      <c r="Y409" s="159">
        <v>28</v>
      </c>
      <c r="Z409" s="159">
        <v>71</v>
      </c>
      <c r="AA409" s="159">
        <v>61</v>
      </c>
      <c r="AB409" s="159">
        <v>87</v>
      </c>
      <c r="AC409" s="159">
        <v>73</v>
      </c>
      <c r="AD409" s="157">
        <v>20.2</v>
      </c>
    </row>
    <row r="410" spans="1:30" s="154" customFormat="1" ht="11.35">
      <c r="A410" s="152">
        <v>397</v>
      </c>
      <c r="B410" s="152">
        <v>15</v>
      </c>
      <c r="C410" s="152">
        <v>156</v>
      </c>
      <c r="D410" s="153">
        <v>0.97499999999999998</v>
      </c>
      <c r="E410" s="153">
        <v>2.8855528230028336</v>
      </c>
      <c r="F410" s="155">
        <v>1070.8560000000002</v>
      </c>
      <c r="G410" s="155">
        <v>6661.6167000000023</v>
      </c>
      <c r="H410" s="155">
        <v>41.635104375000012</v>
      </c>
      <c r="I410" s="155">
        <v>160.74861540411337</v>
      </c>
      <c r="J410" s="155">
        <v>1600</v>
      </c>
      <c r="K410" s="155">
        <v>210050</v>
      </c>
      <c r="L410" s="155">
        <v>1312.8125</v>
      </c>
      <c r="M410" s="155">
        <v>246.30903500129759</v>
      </c>
      <c r="N410" s="156">
        <v>24</v>
      </c>
      <c r="O410" s="156">
        <v>534</v>
      </c>
      <c r="P410" s="156">
        <v>3.3374999999999999</v>
      </c>
      <c r="Q410" s="156">
        <v>4.967678551263079</v>
      </c>
      <c r="R410" s="158">
        <v>0.5690072639225181</v>
      </c>
      <c r="S410" s="158">
        <v>39</v>
      </c>
      <c r="T410" s="158">
        <v>759</v>
      </c>
      <c r="U410" s="158">
        <v>4.7437500000000004</v>
      </c>
      <c r="V410" s="158">
        <v>8.4483237703287557</v>
      </c>
      <c r="W410" s="158">
        <v>0.38740920096852294</v>
      </c>
      <c r="X410" s="158">
        <v>0.95641646489104104</v>
      </c>
      <c r="Y410" s="159">
        <v>17</v>
      </c>
      <c r="Z410" s="159">
        <v>83</v>
      </c>
      <c r="AA410" s="159">
        <v>60</v>
      </c>
      <c r="AB410" s="159">
        <v>77</v>
      </c>
      <c r="AC410" s="159">
        <v>83</v>
      </c>
      <c r="AD410" s="157">
        <v>20.65</v>
      </c>
    </row>
    <row r="411" spans="1:30" s="154" customFormat="1" ht="11.35">
      <c r="A411" s="152">
        <v>398</v>
      </c>
      <c r="B411" s="152">
        <v>9</v>
      </c>
      <c r="C411" s="152">
        <v>24</v>
      </c>
      <c r="D411" s="153">
        <v>0.15</v>
      </c>
      <c r="E411" s="153">
        <v>0.93969083635232298</v>
      </c>
      <c r="F411" s="155">
        <v>803.14200000000017</v>
      </c>
      <c r="G411" s="155">
        <v>1047.0592000000001</v>
      </c>
      <c r="H411" s="155">
        <v>6.5441200000000013</v>
      </c>
      <c r="I411" s="155">
        <v>64.505738022056335</v>
      </c>
      <c r="J411" s="155">
        <v>1600</v>
      </c>
      <c r="K411" s="155">
        <v>197650</v>
      </c>
      <c r="L411" s="155">
        <v>1235.3125</v>
      </c>
      <c r="M411" s="155">
        <v>283.98538777848785</v>
      </c>
      <c r="N411" s="156">
        <v>21</v>
      </c>
      <c r="O411" s="156">
        <v>771</v>
      </c>
      <c r="P411" s="156">
        <v>4.8187499999999996</v>
      </c>
      <c r="Q411" s="156">
        <v>5.7208345643977108</v>
      </c>
      <c r="R411" s="158">
        <v>0.40646651270207851</v>
      </c>
      <c r="S411" s="158">
        <v>54</v>
      </c>
      <c r="T411" s="158">
        <v>813</v>
      </c>
      <c r="U411" s="158">
        <v>5.0812499999999998</v>
      </c>
      <c r="V411" s="158">
        <v>7.9763580496269757</v>
      </c>
      <c r="W411" s="158">
        <v>0.37413394919168586</v>
      </c>
      <c r="X411" s="158">
        <v>0.78060046189376431</v>
      </c>
      <c r="Y411" s="159">
        <v>41</v>
      </c>
      <c r="Z411" s="159">
        <v>69</v>
      </c>
      <c r="AA411" s="159">
        <v>50</v>
      </c>
      <c r="AB411" s="159">
        <v>78</v>
      </c>
      <c r="AC411" s="159">
        <v>82</v>
      </c>
      <c r="AD411" s="157">
        <v>21.65</v>
      </c>
    </row>
    <row r="412" spans="1:30" s="154" customFormat="1" ht="11.35">
      <c r="A412" s="152">
        <v>399</v>
      </c>
      <c r="B412" s="152">
        <v>24</v>
      </c>
      <c r="C412" s="152">
        <v>156</v>
      </c>
      <c r="D412" s="153">
        <v>0.97499999999999998</v>
      </c>
      <c r="E412" s="153">
        <v>3.1661535499540752</v>
      </c>
      <c r="F412" s="155">
        <v>1606.2840000000003</v>
      </c>
      <c r="G412" s="155">
        <v>6530.7342999999992</v>
      </c>
      <c r="H412" s="155">
        <v>40.817089374999995</v>
      </c>
      <c r="I412" s="155">
        <v>173.80868825998874</v>
      </c>
      <c r="J412" s="155">
        <v>1600</v>
      </c>
      <c r="K412" s="155">
        <v>199350</v>
      </c>
      <c r="L412" s="155">
        <v>1245.9375</v>
      </c>
      <c r="M412" s="155">
        <v>272.30508434890481</v>
      </c>
      <c r="N412" s="156">
        <v>21</v>
      </c>
      <c r="O412" s="156">
        <v>600</v>
      </c>
      <c r="P412" s="156">
        <v>3.75</v>
      </c>
      <c r="Q412" s="156">
        <v>5.5490947757439395</v>
      </c>
      <c r="R412" s="158">
        <v>0.51100244498777503</v>
      </c>
      <c r="S412" s="158">
        <v>33</v>
      </c>
      <c r="T412" s="158">
        <v>711</v>
      </c>
      <c r="U412" s="158">
        <v>4.4437499999999996</v>
      </c>
      <c r="V412" s="158">
        <v>7.0333856819417626</v>
      </c>
      <c r="W412" s="158">
        <v>0.42053789731051344</v>
      </c>
      <c r="X412" s="158">
        <v>0.93154034229828842</v>
      </c>
      <c r="Y412" s="159">
        <v>35</v>
      </c>
      <c r="Z412" s="159">
        <v>76</v>
      </c>
      <c r="AA412" s="159">
        <v>49</v>
      </c>
      <c r="AB412" s="159">
        <v>73</v>
      </c>
      <c r="AC412" s="159">
        <v>87</v>
      </c>
      <c r="AD412" s="157">
        <v>20.45</v>
      </c>
    </row>
    <row r="413" spans="1:30" s="154" customFormat="1" ht="11.35">
      <c r="A413" s="152">
        <v>400</v>
      </c>
      <c r="B413" s="152">
        <v>18</v>
      </c>
      <c r="C413" s="152">
        <v>276</v>
      </c>
      <c r="D413" s="153">
        <v>1.7250000000000001</v>
      </c>
      <c r="E413" s="153">
        <v>3.5536322104000089</v>
      </c>
      <c r="F413" s="155">
        <v>1606.2840000000003</v>
      </c>
      <c r="G413" s="155">
        <v>10132.974899999999</v>
      </c>
      <c r="H413" s="155">
        <v>63.331093124999995</v>
      </c>
      <c r="I413" s="155">
        <v>223.42087493303006</v>
      </c>
      <c r="J413" s="155">
        <v>1600</v>
      </c>
      <c r="K413" s="155">
        <v>208750</v>
      </c>
      <c r="L413" s="155">
        <v>1304.6875</v>
      </c>
      <c r="M413" s="155">
        <v>262.83390712738918</v>
      </c>
      <c r="N413" s="156">
        <v>18</v>
      </c>
      <c r="O413" s="156">
        <v>402</v>
      </c>
      <c r="P413" s="156">
        <v>2.5125000000000002</v>
      </c>
      <c r="Q413" s="156">
        <v>4.2941930952884082</v>
      </c>
      <c r="R413" s="158">
        <v>0.66075949367088616</v>
      </c>
      <c r="S413" s="158">
        <v>30</v>
      </c>
      <c r="T413" s="158">
        <v>684</v>
      </c>
      <c r="U413" s="158">
        <v>4.2750000000000004</v>
      </c>
      <c r="V413" s="158">
        <v>7.9090347191474155</v>
      </c>
      <c r="W413" s="158">
        <v>0.42278481012658226</v>
      </c>
      <c r="X413" s="158">
        <v>1.0835443037974684</v>
      </c>
      <c r="Y413" s="159">
        <v>23</v>
      </c>
      <c r="Z413" s="159">
        <v>75</v>
      </c>
      <c r="AA413" s="159">
        <v>62</v>
      </c>
      <c r="AB413" s="159">
        <v>76</v>
      </c>
      <c r="AC413" s="159">
        <v>84</v>
      </c>
      <c r="AD413" s="157">
        <v>19.75</v>
      </c>
    </row>
    <row r="414" spans="1:30" s="154" customFormat="1" ht="11.35">
      <c r="A414" s="152">
        <v>401</v>
      </c>
      <c r="B414" s="152">
        <v>15</v>
      </c>
      <c r="C414" s="152">
        <v>207</v>
      </c>
      <c r="D414" s="153">
        <v>1.29375</v>
      </c>
      <c r="E414" s="153">
        <v>3.1133651332328798</v>
      </c>
      <c r="F414" s="155">
        <v>1338.5700000000002</v>
      </c>
      <c r="G414" s="155">
        <v>9004.1142000000018</v>
      </c>
      <c r="H414" s="155">
        <v>56.275713750000008</v>
      </c>
      <c r="I414" s="155">
        <v>198.15806017475848</v>
      </c>
      <c r="J414" s="155">
        <v>1600</v>
      </c>
      <c r="K414" s="155">
        <v>201100</v>
      </c>
      <c r="L414" s="155">
        <v>1256.875</v>
      </c>
      <c r="M414" s="155">
        <v>287.00839840450135</v>
      </c>
      <c r="N414" s="156">
        <v>18</v>
      </c>
      <c r="O414" s="156">
        <v>477</v>
      </c>
      <c r="P414" s="156">
        <v>2.9812500000000002</v>
      </c>
      <c r="Q414" s="156">
        <v>4.6923889598948847</v>
      </c>
      <c r="R414" s="158">
        <v>0.61501210653753025</v>
      </c>
      <c r="S414" s="158">
        <v>48</v>
      </c>
      <c r="T414" s="158">
        <v>729</v>
      </c>
      <c r="U414" s="158">
        <v>4.5562500000000004</v>
      </c>
      <c r="V414" s="158">
        <v>8.8251690346738414</v>
      </c>
      <c r="W414" s="158">
        <v>0.41162227602905566</v>
      </c>
      <c r="X414" s="158">
        <v>1.026634382566586</v>
      </c>
      <c r="Y414" s="159">
        <v>38</v>
      </c>
      <c r="Z414" s="159">
        <v>66</v>
      </c>
      <c r="AA414" s="159">
        <v>56</v>
      </c>
      <c r="AB414" s="159">
        <v>84</v>
      </c>
      <c r="AC414" s="159">
        <v>76</v>
      </c>
      <c r="AD414" s="157">
        <v>20.65</v>
      </c>
    </row>
    <row r="415" spans="1:30" s="154" customFormat="1" ht="11.35">
      <c r="A415" s="152">
        <v>402</v>
      </c>
      <c r="B415" s="152">
        <v>33</v>
      </c>
      <c r="C415" s="152">
        <v>150</v>
      </c>
      <c r="D415" s="153">
        <v>0.9375</v>
      </c>
      <c r="E415" s="153">
        <v>3.6267481146052112</v>
      </c>
      <c r="F415" s="155">
        <v>2944.8540000000003</v>
      </c>
      <c r="G415" s="155">
        <v>10672.864799999999</v>
      </c>
      <c r="H415" s="155">
        <v>66.705404999999999</v>
      </c>
      <c r="I415" s="155">
        <v>306.74286830976553</v>
      </c>
      <c r="J415" s="155">
        <v>1600</v>
      </c>
      <c r="K415" s="155">
        <v>202650</v>
      </c>
      <c r="L415" s="155">
        <v>1266.5625</v>
      </c>
      <c r="M415" s="155">
        <v>264.97430010659735</v>
      </c>
      <c r="N415" s="156">
        <v>21</v>
      </c>
      <c r="O415" s="156">
        <v>582</v>
      </c>
      <c r="P415" s="156">
        <v>3.6375000000000002</v>
      </c>
      <c r="Q415" s="156">
        <v>5.1949267705082622</v>
      </c>
      <c r="R415" s="158">
        <v>0.55092592592592604</v>
      </c>
      <c r="S415" s="158">
        <v>36</v>
      </c>
      <c r="T415" s="158">
        <v>798</v>
      </c>
      <c r="U415" s="158">
        <v>4.9874999999999998</v>
      </c>
      <c r="V415" s="158">
        <v>8.4911996618919048</v>
      </c>
      <c r="W415" s="158">
        <v>0.38425925925925924</v>
      </c>
      <c r="X415" s="158">
        <v>0.93518518518518534</v>
      </c>
      <c r="Y415" s="159">
        <v>29</v>
      </c>
      <c r="Z415" s="159">
        <v>79</v>
      </c>
      <c r="AA415" s="159">
        <v>52</v>
      </c>
      <c r="AB415" s="159">
        <v>75</v>
      </c>
      <c r="AC415" s="159">
        <v>85</v>
      </c>
      <c r="AD415" s="157">
        <v>21.6</v>
      </c>
    </row>
    <row r="416" spans="1:30" s="154" customFormat="1" ht="11.35">
      <c r="A416" s="152">
        <v>403</v>
      </c>
      <c r="B416" s="152">
        <v>15</v>
      </c>
      <c r="C416" s="152">
        <v>99</v>
      </c>
      <c r="D416" s="153">
        <v>0.61875000000000002</v>
      </c>
      <c r="E416" s="153">
        <v>2.103820648428643</v>
      </c>
      <c r="F416" s="155">
        <v>1338.5700000000002</v>
      </c>
      <c r="G416" s="155">
        <v>5718.6685000000007</v>
      </c>
      <c r="H416" s="155">
        <v>35.741678125000007</v>
      </c>
      <c r="I416" s="155">
        <v>162.98995987468032</v>
      </c>
      <c r="J416" s="155">
        <v>1600</v>
      </c>
      <c r="K416" s="155">
        <v>202350</v>
      </c>
      <c r="L416" s="155">
        <v>1264.6875</v>
      </c>
      <c r="M416" s="155">
        <v>270.19657850856635</v>
      </c>
      <c r="N416" s="156">
        <v>18</v>
      </c>
      <c r="O416" s="156">
        <v>504</v>
      </c>
      <c r="P416" s="156">
        <v>3.15</v>
      </c>
      <c r="Q416" s="156">
        <v>4.7320664439744169</v>
      </c>
      <c r="R416" s="158">
        <v>0.59322033898305082</v>
      </c>
      <c r="S416" s="158">
        <v>27</v>
      </c>
      <c r="T416" s="158">
        <v>717</v>
      </c>
      <c r="U416" s="158">
        <v>4.4812500000000002</v>
      </c>
      <c r="V416" s="158">
        <v>7.0255346268061931</v>
      </c>
      <c r="W416" s="158">
        <v>0.42130750605326878</v>
      </c>
      <c r="X416" s="158">
        <v>1.0145278450363195</v>
      </c>
      <c r="Y416" s="159">
        <v>31</v>
      </c>
      <c r="Z416" s="159">
        <v>76</v>
      </c>
      <c r="AA416" s="159">
        <v>53</v>
      </c>
      <c r="AB416" s="159">
        <v>75</v>
      </c>
      <c r="AC416" s="159">
        <v>85</v>
      </c>
      <c r="AD416" s="157">
        <v>20.65</v>
      </c>
    </row>
    <row r="417" spans="1:30" s="154" customFormat="1" ht="11.35">
      <c r="A417" s="152">
        <v>404</v>
      </c>
      <c r="B417" s="152">
        <v>6</v>
      </c>
      <c r="C417" s="152">
        <v>33</v>
      </c>
      <c r="D417" s="153">
        <v>0.20624999999999999</v>
      </c>
      <c r="E417" s="153">
        <v>0.89791424980339851</v>
      </c>
      <c r="F417" s="155">
        <v>267.71400000000006</v>
      </c>
      <c r="G417" s="155">
        <v>776.37060000000019</v>
      </c>
      <c r="H417" s="155">
        <v>4.8523162500000012</v>
      </c>
      <c r="I417" s="155">
        <v>26.723801241923795</v>
      </c>
      <c r="J417" s="155">
        <v>1600</v>
      </c>
      <c r="K417" s="155">
        <v>200050</v>
      </c>
      <c r="L417" s="155">
        <v>1250.3125</v>
      </c>
      <c r="M417" s="155">
        <v>268.67347528320454</v>
      </c>
      <c r="N417" s="156">
        <v>24</v>
      </c>
      <c r="O417" s="156">
        <v>522</v>
      </c>
      <c r="P417" s="156">
        <v>3.2625000000000002</v>
      </c>
      <c r="Q417" s="156">
        <v>4.9608371934964124</v>
      </c>
      <c r="R417" s="158">
        <v>0.57142857142857151</v>
      </c>
      <c r="S417" s="158">
        <v>33</v>
      </c>
      <c r="T417" s="158">
        <v>687</v>
      </c>
      <c r="U417" s="158">
        <v>4.2937500000000002</v>
      </c>
      <c r="V417" s="158">
        <v>7.1344649149492287</v>
      </c>
      <c r="W417" s="158">
        <v>0.435960591133005</v>
      </c>
      <c r="X417" s="158">
        <v>1.0073891625615765</v>
      </c>
      <c r="Y417" s="159">
        <v>33</v>
      </c>
      <c r="Z417" s="159">
        <v>78</v>
      </c>
      <c r="AA417" s="159">
        <v>49</v>
      </c>
      <c r="AB417" s="159">
        <v>89</v>
      </c>
      <c r="AC417" s="159">
        <v>71</v>
      </c>
      <c r="AD417" s="157">
        <v>20.3</v>
      </c>
    </row>
    <row r="418" spans="1:30" s="154" customFormat="1" ht="11.35">
      <c r="A418" s="152">
        <v>405</v>
      </c>
      <c r="B418" s="152">
        <v>18</v>
      </c>
      <c r="C418" s="152">
        <v>207</v>
      </c>
      <c r="D418" s="153">
        <v>1.29375</v>
      </c>
      <c r="E418" s="153">
        <v>3.2901546961394232</v>
      </c>
      <c r="F418" s="155">
        <v>1606.2840000000003</v>
      </c>
      <c r="G418" s="155">
        <v>12418.955000000002</v>
      </c>
      <c r="H418" s="155">
        <v>77.618468750000005</v>
      </c>
      <c r="I418" s="155">
        <v>248.14125154997095</v>
      </c>
      <c r="J418" s="155">
        <v>1600</v>
      </c>
      <c r="K418" s="155">
        <v>211000</v>
      </c>
      <c r="L418" s="155">
        <v>1318.75</v>
      </c>
      <c r="M418" s="155">
        <v>258.12275856763586</v>
      </c>
      <c r="N418" s="156">
        <v>18</v>
      </c>
      <c r="O418" s="156">
        <v>498</v>
      </c>
      <c r="P418" s="156">
        <v>3.1124999999999998</v>
      </c>
      <c r="Q418" s="156">
        <v>4.7211387337586501</v>
      </c>
      <c r="R418" s="158">
        <v>0.61214953271028028</v>
      </c>
      <c r="S418" s="158">
        <v>39</v>
      </c>
      <c r="T418" s="158">
        <v>816</v>
      </c>
      <c r="U418" s="158">
        <v>5.0999999999999996</v>
      </c>
      <c r="V418" s="158">
        <v>8.9640792600875674</v>
      </c>
      <c r="W418" s="158">
        <v>0.3644859813084112</v>
      </c>
      <c r="X418" s="158">
        <v>0.97663551401869153</v>
      </c>
      <c r="Y418" s="159">
        <v>20</v>
      </c>
      <c r="Z418" s="159">
        <v>75</v>
      </c>
      <c r="AA418" s="159">
        <v>65</v>
      </c>
      <c r="AB418" s="159">
        <v>82</v>
      </c>
      <c r="AC418" s="159">
        <v>78</v>
      </c>
      <c r="AD418" s="157">
        <v>21.4</v>
      </c>
    </row>
    <row r="419" spans="1:30" s="154" customFormat="1" ht="11.35">
      <c r="A419" s="152">
        <v>406</v>
      </c>
      <c r="B419" s="152">
        <v>18</v>
      </c>
      <c r="C419" s="152">
        <v>177</v>
      </c>
      <c r="D419" s="153">
        <v>1.10625</v>
      </c>
      <c r="E419" s="153">
        <v>2.8275305913964961</v>
      </c>
      <c r="F419" s="155">
        <v>803.14200000000017</v>
      </c>
      <c r="G419" s="155">
        <v>6640.7945000000009</v>
      </c>
      <c r="H419" s="155">
        <v>41.504965625000004</v>
      </c>
      <c r="I419" s="155">
        <v>128.92269451287373</v>
      </c>
      <c r="J419" s="155">
        <v>1600</v>
      </c>
      <c r="K419" s="155">
        <v>203100</v>
      </c>
      <c r="L419" s="155">
        <v>1269.375</v>
      </c>
      <c r="M419" s="155">
        <v>269.46181512659774</v>
      </c>
      <c r="N419" s="156">
        <v>21</v>
      </c>
      <c r="O419" s="156">
        <v>414</v>
      </c>
      <c r="P419" s="156">
        <v>2.5874999999999999</v>
      </c>
      <c r="Q419" s="156">
        <v>4.4951231435269605</v>
      </c>
      <c r="R419" s="158">
        <v>0.65239294710327456</v>
      </c>
      <c r="S419" s="158">
        <v>33</v>
      </c>
      <c r="T419" s="158">
        <v>684</v>
      </c>
      <c r="U419" s="158">
        <v>4.2750000000000004</v>
      </c>
      <c r="V419" s="158">
        <v>7.2284814031874225</v>
      </c>
      <c r="W419" s="158">
        <v>0.4256926952141058</v>
      </c>
      <c r="X419" s="158">
        <v>1.0780856423173804</v>
      </c>
      <c r="Y419" s="159">
        <v>30</v>
      </c>
      <c r="Z419" s="159">
        <v>76</v>
      </c>
      <c r="AA419" s="159">
        <v>54</v>
      </c>
      <c r="AB419" s="159">
        <v>73</v>
      </c>
      <c r="AC419" s="159">
        <v>87</v>
      </c>
      <c r="AD419" s="157">
        <v>19.850000000000001</v>
      </c>
    </row>
    <row r="420" spans="1:30" s="154" customFormat="1" ht="11.35">
      <c r="A420" s="152">
        <v>407</v>
      </c>
      <c r="B420" s="152">
        <v>12</v>
      </c>
      <c r="C420" s="152">
        <v>126</v>
      </c>
      <c r="D420" s="153">
        <v>0.78749999999999998</v>
      </c>
      <c r="E420" s="153">
        <v>2.1671866816699357</v>
      </c>
      <c r="F420" s="155">
        <v>803.14200000000017</v>
      </c>
      <c r="G420" s="155">
        <v>5226.3722000000016</v>
      </c>
      <c r="H420" s="155">
        <v>32.664826250000011</v>
      </c>
      <c r="I420" s="155">
        <v>113.22576824099255</v>
      </c>
      <c r="J420" s="155">
        <v>1600</v>
      </c>
      <c r="K420" s="155">
        <v>203950</v>
      </c>
      <c r="L420" s="155">
        <v>1274.6875</v>
      </c>
      <c r="M420" s="155">
        <v>275.00696817929867</v>
      </c>
      <c r="N420" s="156">
        <v>21</v>
      </c>
      <c r="O420" s="156">
        <v>525</v>
      </c>
      <c r="P420" s="156">
        <v>3.28125</v>
      </c>
      <c r="Q420" s="156">
        <v>5.0221795802070899</v>
      </c>
      <c r="R420" s="158">
        <v>0.58628841607565008</v>
      </c>
      <c r="S420" s="158">
        <v>39</v>
      </c>
      <c r="T420" s="158">
        <v>756</v>
      </c>
      <c r="U420" s="158">
        <v>4.7249999999999996</v>
      </c>
      <c r="V420" s="158">
        <v>8.2385426445252055</v>
      </c>
      <c r="W420" s="158">
        <v>0.40425531914893614</v>
      </c>
      <c r="X420" s="158">
        <v>0.99054373522458627</v>
      </c>
      <c r="Y420" s="159">
        <v>31</v>
      </c>
      <c r="Z420" s="159">
        <v>72</v>
      </c>
      <c r="AA420" s="159">
        <v>57</v>
      </c>
      <c r="AB420" s="159">
        <v>82</v>
      </c>
      <c r="AC420" s="159">
        <v>78</v>
      </c>
      <c r="AD420" s="157">
        <v>21.15</v>
      </c>
    </row>
    <row r="421" spans="1:30" s="154" customFormat="1" ht="11.35">
      <c r="A421" s="152">
        <v>408</v>
      </c>
      <c r="B421" s="152">
        <v>21</v>
      </c>
      <c r="C421" s="152">
        <v>234</v>
      </c>
      <c r="D421" s="153">
        <v>1.4624999999999999</v>
      </c>
      <c r="E421" s="153">
        <v>3.3306042287101429</v>
      </c>
      <c r="F421" s="155">
        <v>1873.9980000000003</v>
      </c>
      <c r="G421" s="155">
        <v>11650.0209</v>
      </c>
      <c r="H421" s="155">
        <v>72.812630624999997</v>
      </c>
      <c r="I421" s="155">
        <v>229.03784319395669</v>
      </c>
      <c r="J421" s="155">
        <v>1600</v>
      </c>
      <c r="K421" s="155">
        <v>206000</v>
      </c>
      <c r="L421" s="155">
        <v>1287.5</v>
      </c>
      <c r="M421" s="155">
        <v>283.45354460596451</v>
      </c>
      <c r="N421" s="156">
        <v>24</v>
      </c>
      <c r="O421" s="156">
        <v>495</v>
      </c>
      <c r="P421" s="156">
        <v>3.09375</v>
      </c>
      <c r="Q421" s="156">
        <v>5.3244385832137358</v>
      </c>
      <c r="R421" s="158">
        <v>0.58227848101265822</v>
      </c>
      <c r="S421" s="158">
        <v>30</v>
      </c>
      <c r="T421" s="158">
        <v>693</v>
      </c>
      <c r="U421" s="158">
        <v>4.3312499999999998</v>
      </c>
      <c r="V421" s="158">
        <v>7.2690624476561299</v>
      </c>
      <c r="W421" s="158">
        <v>0.41518987341772146</v>
      </c>
      <c r="X421" s="158">
        <v>0.99746835443037973</v>
      </c>
      <c r="Y421" s="159">
        <v>32</v>
      </c>
      <c r="Z421" s="159">
        <v>65</v>
      </c>
      <c r="AA421" s="159">
        <v>63</v>
      </c>
      <c r="AB421" s="159">
        <v>70</v>
      </c>
      <c r="AC421" s="159">
        <v>90</v>
      </c>
      <c r="AD421" s="157">
        <v>19.75</v>
      </c>
    </row>
    <row r="422" spans="1:30" s="154" customFormat="1" ht="11.35">
      <c r="A422" s="152">
        <v>409</v>
      </c>
      <c r="B422" s="152">
        <v>9</v>
      </c>
      <c r="C422" s="152">
        <v>45</v>
      </c>
      <c r="D422" s="153">
        <v>0.28125</v>
      </c>
      <c r="E422" s="153">
        <v>1.2497641286892862</v>
      </c>
      <c r="F422" s="155">
        <v>803.14200000000017</v>
      </c>
      <c r="G422" s="155">
        <v>2335.0610000000006</v>
      </c>
      <c r="H422" s="155">
        <v>14.594131250000004</v>
      </c>
      <c r="I422" s="155">
        <v>77.709136795251879</v>
      </c>
      <c r="J422" s="155">
        <v>1600</v>
      </c>
      <c r="K422" s="155">
        <v>200600</v>
      </c>
      <c r="L422" s="155">
        <v>1253.75</v>
      </c>
      <c r="M422" s="155">
        <v>254.86153596751956</v>
      </c>
      <c r="N422" s="156">
        <v>21</v>
      </c>
      <c r="O422" s="156">
        <v>747</v>
      </c>
      <c r="P422" s="156">
        <v>4.6687500000000002</v>
      </c>
      <c r="Q422" s="156">
        <v>5.9120619427653454</v>
      </c>
      <c r="R422" s="158">
        <v>0.4491150442477877</v>
      </c>
      <c r="S422" s="158">
        <v>45</v>
      </c>
      <c r="T422" s="158">
        <v>888</v>
      </c>
      <c r="U422" s="158">
        <v>5.55</v>
      </c>
      <c r="V422" s="158">
        <v>8.9096089743305633</v>
      </c>
      <c r="W422" s="158">
        <v>0.3451327433628319</v>
      </c>
      <c r="X422" s="158">
        <v>0.79424778761061954</v>
      </c>
      <c r="Y422" s="159">
        <v>28</v>
      </c>
      <c r="Z422" s="159">
        <v>86</v>
      </c>
      <c r="AA422" s="159">
        <v>46</v>
      </c>
      <c r="AB422" s="159">
        <v>85</v>
      </c>
      <c r="AC422" s="159">
        <v>75</v>
      </c>
      <c r="AD422" s="157">
        <v>22.6</v>
      </c>
    </row>
    <row r="423" spans="1:30" s="154" customFormat="1" ht="11.35">
      <c r="A423" s="152">
        <v>410</v>
      </c>
      <c r="B423" s="152">
        <v>18</v>
      </c>
      <c r="C423" s="152">
        <v>153</v>
      </c>
      <c r="D423" s="153">
        <v>0.95625000000000004</v>
      </c>
      <c r="E423" s="153">
        <v>2.959574325587929</v>
      </c>
      <c r="F423" s="155">
        <v>1338.5700000000002</v>
      </c>
      <c r="G423" s="155">
        <v>6048.8491000000022</v>
      </c>
      <c r="H423" s="155">
        <v>37.805306875000014</v>
      </c>
      <c r="I423" s="155">
        <v>154.92854378021707</v>
      </c>
      <c r="J423" s="155">
        <v>1600</v>
      </c>
      <c r="K423" s="155">
        <v>205200</v>
      </c>
      <c r="L423" s="155">
        <v>1282.5</v>
      </c>
      <c r="M423" s="155">
        <v>281.40483159548455</v>
      </c>
      <c r="N423" s="156">
        <v>24</v>
      </c>
      <c r="O423" s="156">
        <v>588</v>
      </c>
      <c r="P423" s="156">
        <v>3.6749999999999998</v>
      </c>
      <c r="Q423" s="156">
        <v>5.538373850297611</v>
      </c>
      <c r="R423" s="158">
        <v>0.51243781094527363</v>
      </c>
      <c r="S423" s="158">
        <v>33</v>
      </c>
      <c r="T423" s="158">
        <v>732</v>
      </c>
      <c r="U423" s="158">
        <v>4.5750000000000002</v>
      </c>
      <c r="V423" s="158">
        <v>8.0466798497127741</v>
      </c>
      <c r="W423" s="158">
        <v>0.39303482587064686</v>
      </c>
      <c r="X423" s="158">
        <v>0.9054726368159205</v>
      </c>
      <c r="Y423" s="159">
        <v>32</v>
      </c>
      <c r="Z423" s="159">
        <v>67</v>
      </c>
      <c r="AA423" s="159">
        <v>61</v>
      </c>
      <c r="AB423" s="159">
        <v>76</v>
      </c>
      <c r="AC423" s="159">
        <v>84</v>
      </c>
      <c r="AD423" s="157">
        <v>20.100000000000001</v>
      </c>
    </row>
    <row r="424" spans="1:30" s="154" customFormat="1" ht="11.35">
      <c r="A424" s="152">
        <v>411</v>
      </c>
      <c r="B424" s="152">
        <v>12</v>
      </c>
      <c r="C424" s="152">
        <v>120</v>
      </c>
      <c r="D424" s="153">
        <v>0.75</v>
      </c>
      <c r="E424" s="153">
        <v>2.0466263081674239</v>
      </c>
      <c r="F424" s="155">
        <v>535.42800000000011</v>
      </c>
      <c r="G424" s="155">
        <v>2636.9829000000013</v>
      </c>
      <c r="H424" s="155">
        <v>16.48114312500001</v>
      </c>
      <c r="I424" s="155">
        <v>59.960426061140851</v>
      </c>
      <c r="J424" s="155">
        <v>1600</v>
      </c>
      <c r="K424" s="155">
        <v>202300</v>
      </c>
      <c r="L424" s="155">
        <v>1264.375</v>
      </c>
      <c r="M424" s="155">
        <v>266.96450544934117</v>
      </c>
      <c r="N424" s="156">
        <v>15</v>
      </c>
      <c r="O424" s="156">
        <v>438</v>
      </c>
      <c r="P424" s="156">
        <v>2.7374999999999998</v>
      </c>
      <c r="Q424" s="156">
        <v>4.3400830354633744</v>
      </c>
      <c r="R424" s="158">
        <v>0.62467866323907451</v>
      </c>
      <c r="S424" s="158">
        <v>51</v>
      </c>
      <c r="T424" s="158">
        <v>666</v>
      </c>
      <c r="U424" s="158">
        <v>4.1624999999999996</v>
      </c>
      <c r="V424" s="158">
        <v>7.8547245727146633</v>
      </c>
      <c r="W424" s="158">
        <v>0.42930591259640105</v>
      </c>
      <c r="X424" s="158">
        <v>1.0539845758354756</v>
      </c>
      <c r="Y424" s="159">
        <v>30</v>
      </c>
      <c r="Z424" s="159">
        <v>78</v>
      </c>
      <c r="AA424" s="159">
        <v>52</v>
      </c>
      <c r="AB424" s="159">
        <v>83</v>
      </c>
      <c r="AC424" s="159">
        <v>77</v>
      </c>
      <c r="AD424" s="157">
        <v>19.45</v>
      </c>
    </row>
    <row r="425" spans="1:30" s="154" customFormat="1" ht="11.35">
      <c r="A425" s="152">
        <v>412</v>
      </c>
      <c r="B425" s="152">
        <v>9</v>
      </c>
      <c r="C425" s="152">
        <v>102</v>
      </c>
      <c r="D425" s="153">
        <v>0.63749999999999996</v>
      </c>
      <c r="E425" s="153">
        <v>1.8547491311826088</v>
      </c>
      <c r="F425" s="155">
        <v>803.14200000000017</v>
      </c>
      <c r="G425" s="155">
        <v>4976.5057999999999</v>
      </c>
      <c r="H425" s="155">
        <v>31.103161249999999</v>
      </c>
      <c r="I425" s="155">
        <v>119.12602575630494</v>
      </c>
      <c r="J425" s="155">
        <v>1600</v>
      </c>
      <c r="K425" s="155">
        <v>200500</v>
      </c>
      <c r="L425" s="155">
        <v>1253.125</v>
      </c>
      <c r="M425" s="155">
        <v>273.26856304223838</v>
      </c>
      <c r="N425" s="156">
        <v>24</v>
      </c>
      <c r="O425" s="156">
        <v>624</v>
      </c>
      <c r="P425" s="156">
        <v>3.9</v>
      </c>
      <c r="Q425" s="156">
        <v>5.5163564677461956</v>
      </c>
      <c r="R425" s="158">
        <v>0.49636803874092006</v>
      </c>
      <c r="S425" s="158">
        <v>39</v>
      </c>
      <c r="T425" s="158">
        <v>759</v>
      </c>
      <c r="U425" s="158">
        <v>4.7437500000000004</v>
      </c>
      <c r="V425" s="158">
        <v>8.6469879694258989</v>
      </c>
      <c r="W425" s="158">
        <v>0.38740920096852294</v>
      </c>
      <c r="X425" s="158">
        <v>0.883777239709443</v>
      </c>
      <c r="Y425" s="159">
        <v>34</v>
      </c>
      <c r="Z425" s="159">
        <v>75</v>
      </c>
      <c r="AA425" s="159">
        <v>51</v>
      </c>
      <c r="AB425" s="159">
        <v>80</v>
      </c>
      <c r="AC425" s="159">
        <v>80</v>
      </c>
      <c r="AD425" s="157">
        <v>20.65</v>
      </c>
    </row>
    <row r="426" spans="1:30" s="154" customFormat="1" ht="11.35">
      <c r="A426" s="152">
        <v>413</v>
      </c>
      <c r="B426" s="152">
        <v>12</v>
      </c>
      <c r="C426" s="152">
        <v>165</v>
      </c>
      <c r="D426" s="153">
        <v>1.03125</v>
      </c>
      <c r="E426" s="153">
        <v>2.5189142989159077</v>
      </c>
      <c r="F426" s="155">
        <v>803.14200000000017</v>
      </c>
      <c r="G426" s="155">
        <v>6155.9346999999998</v>
      </c>
      <c r="H426" s="155">
        <v>38.474591875000002</v>
      </c>
      <c r="I426" s="155">
        <v>128.19322954387175</v>
      </c>
      <c r="J426" s="155">
        <v>1600</v>
      </c>
      <c r="K426" s="155">
        <v>202250</v>
      </c>
      <c r="L426" s="155">
        <v>1264.0625</v>
      </c>
      <c r="M426" s="155">
        <v>263.69244729609966</v>
      </c>
      <c r="N426" s="156">
        <v>18</v>
      </c>
      <c r="O426" s="156">
        <v>447</v>
      </c>
      <c r="P426" s="156">
        <v>2.7937500000000002</v>
      </c>
      <c r="Q426" s="156">
        <v>4.3885168552347213</v>
      </c>
      <c r="R426" s="158">
        <v>0.62086513994910941</v>
      </c>
      <c r="S426" s="158">
        <v>42</v>
      </c>
      <c r="T426" s="158">
        <v>663</v>
      </c>
      <c r="U426" s="158">
        <v>4.1437499999999998</v>
      </c>
      <c r="V426" s="158">
        <v>7.9754709448692012</v>
      </c>
      <c r="W426" s="158">
        <v>0.43765903307888032</v>
      </c>
      <c r="X426" s="158">
        <v>1.0585241730279897</v>
      </c>
      <c r="Y426" s="159">
        <v>29</v>
      </c>
      <c r="Z426" s="159">
        <v>80</v>
      </c>
      <c r="AA426" s="159">
        <v>51</v>
      </c>
      <c r="AB426" s="159">
        <v>83</v>
      </c>
      <c r="AC426" s="159">
        <v>77</v>
      </c>
      <c r="AD426" s="157">
        <v>19.649999999999999</v>
      </c>
    </row>
    <row r="427" spans="1:30" s="154" customFormat="1" ht="11.35">
      <c r="A427" s="152">
        <v>414</v>
      </c>
      <c r="B427" s="152">
        <v>18</v>
      </c>
      <c r="C427" s="152">
        <v>171</v>
      </c>
      <c r="D427" s="153">
        <v>1.0687500000000001</v>
      </c>
      <c r="E427" s="153">
        <v>3.1083613653110689</v>
      </c>
      <c r="F427" s="155">
        <v>1338.5700000000002</v>
      </c>
      <c r="G427" s="155">
        <v>8844.9730999999992</v>
      </c>
      <c r="H427" s="155">
        <v>55.281081874999998</v>
      </c>
      <c r="I427" s="155">
        <v>196.78843131778305</v>
      </c>
      <c r="J427" s="155">
        <v>1600</v>
      </c>
      <c r="K427" s="155">
        <v>203250</v>
      </c>
      <c r="L427" s="155">
        <v>1270.3125</v>
      </c>
      <c r="M427" s="155">
        <v>278.94099345594344</v>
      </c>
      <c r="N427" s="156">
        <v>18</v>
      </c>
      <c r="O427" s="156">
        <v>507</v>
      </c>
      <c r="P427" s="156">
        <v>3.1687500000000002</v>
      </c>
      <c r="Q427" s="156">
        <v>4.8085639993504357</v>
      </c>
      <c r="R427" s="158">
        <v>0.57106598984771573</v>
      </c>
      <c r="S427" s="158">
        <v>57</v>
      </c>
      <c r="T427" s="158">
        <v>675</v>
      </c>
      <c r="U427" s="158">
        <v>4.21875</v>
      </c>
      <c r="V427" s="158">
        <v>8.1677936906844621</v>
      </c>
      <c r="W427" s="158">
        <v>0.42893401015228422</v>
      </c>
      <c r="X427" s="158">
        <v>1</v>
      </c>
      <c r="Y427" s="159">
        <v>33</v>
      </c>
      <c r="Z427" s="159">
        <v>70</v>
      </c>
      <c r="AA427" s="159">
        <v>57</v>
      </c>
      <c r="AB427" s="159">
        <v>86</v>
      </c>
      <c r="AC427" s="159">
        <v>74</v>
      </c>
      <c r="AD427" s="157">
        <v>19.7</v>
      </c>
    </row>
    <row r="428" spans="1:30" s="154" customFormat="1" ht="11.35">
      <c r="A428" s="152">
        <v>415</v>
      </c>
      <c r="B428" s="152">
        <v>33</v>
      </c>
      <c r="C428" s="152">
        <v>261</v>
      </c>
      <c r="D428" s="153">
        <v>1.6312500000000001</v>
      </c>
      <c r="E428" s="153">
        <v>4.943227213371733</v>
      </c>
      <c r="F428" s="155">
        <v>2944.8540000000003</v>
      </c>
      <c r="G428" s="155">
        <v>12603.3802</v>
      </c>
      <c r="H428" s="155">
        <v>78.771126249999995</v>
      </c>
      <c r="I428" s="155">
        <v>331.51171234948697</v>
      </c>
      <c r="J428" s="155">
        <v>1600</v>
      </c>
      <c r="K428" s="155">
        <v>202500</v>
      </c>
      <c r="L428" s="155">
        <v>1265.625</v>
      </c>
      <c r="M428" s="155">
        <v>279.66666479261772</v>
      </c>
      <c r="N428" s="156">
        <v>27</v>
      </c>
      <c r="O428" s="156">
        <v>528</v>
      </c>
      <c r="P428" s="156">
        <v>3.3</v>
      </c>
      <c r="Q428" s="156">
        <v>5.448212447025587</v>
      </c>
      <c r="R428" s="158">
        <v>0.5532994923857868</v>
      </c>
      <c r="S428" s="158">
        <v>39</v>
      </c>
      <c r="T428" s="158">
        <v>687</v>
      </c>
      <c r="U428" s="158">
        <v>4.2937500000000002</v>
      </c>
      <c r="V428" s="158">
        <v>7.8592947616782638</v>
      </c>
      <c r="W428" s="158">
        <v>0.41878172588832491</v>
      </c>
      <c r="X428" s="158">
        <v>0.97208121827411165</v>
      </c>
      <c r="Y428" s="159">
        <v>34</v>
      </c>
      <c r="Z428" s="159">
        <v>70</v>
      </c>
      <c r="AA428" s="159">
        <v>56</v>
      </c>
      <c r="AB428" s="159">
        <v>93</v>
      </c>
      <c r="AC428" s="159">
        <v>67</v>
      </c>
      <c r="AD428" s="157">
        <v>19.7</v>
      </c>
    </row>
    <row r="429" spans="1:30" s="154" customFormat="1" ht="11.35">
      <c r="A429" s="152">
        <v>416</v>
      </c>
      <c r="B429" s="152">
        <v>18</v>
      </c>
      <c r="C429" s="152">
        <v>201</v>
      </c>
      <c r="D429" s="153">
        <v>1.2562500000000001</v>
      </c>
      <c r="E429" s="153">
        <v>3.2003279607883588</v>
      </c>
      <c r="F429" s="155">
        <v>1338.5700000000002</v>
      </c>
      <c r="G429" s="155">
        <v>7919.8725000000022</v>
      </c>
      <c r="H429" s="155">
        <v>49.499203125000015</v>
      </c>
      <c r="I429" s="155">
        <v>178.50056618821762</v>
      </c>
      <c r="J429" s="155">
        <v>1600</v>
      </c>
      <c r="K429" s="155">
        <v>201300</v>
      </c>
      <c r="L429" s="155">
        <v>1258.125</v>
      </c>
      <c r="M429" s="155">
        <v>275.91400424017814</v>
      </c>
      <c r="N429" s="156">
        <v>27</v>
      </c>
      <c r="O429" s="156">
        <v>495</v>
      </c>
      <c r="P429" s="156">
        <v>3.09375</v>
      </c>
      <c r="Q429" s="156">
        <v>5.5227338902613718</v>
      </c>
      <c r="R429" s="158">
        <v>0.5758354755784062</v>
      </c>
      <c r="S429" s="158">
        <v>36</v>
      </c>
      <c r="T429" s="158">
        <v>660</v>
      </c>
      <c r="U429" s="158">
        <v>4.125</v>
      </c>
      <c r="V429" s="158">
        <v>7.2690867818116907</v>
      </c>
      <c r="W429" s="158">
        <v>0.43444730077120819</v>
      </c>
      <c r="X429" s="158">
        <v>1.0102827763496145</v>
      </c>
      <c r="Y429" s="159">
        <v>34</v>
      </c>
      <c r="Z429" s="159">
        <v>73</v>
      </c>
      <c r="AA429" s="159">
        <v>53</v>
      </c>
      <c r="AB429" s="159">
        <v>92</v>
      </c>
      <c r="AC429" s="159">
        <v>68</v>
      </c>
      <c r="AD429" s="157">
        <v>19.45</v>
      </c>
    </row>
    <row r="430" spans="1:30" s="154" customFormat="1" ht="11.35">
      <c r="A430" s="152">
        <v>417</v>
      </c>
      <c r="B430" s="152">
        <v>24</v>
      </c>
      <c r="C430" s="152">
        <v>201</v>
      </c>
      <c r="D430" s="153">
        <v>1.2562500000000001</v>
      </c>
      <c r="E430" s="153">
        <v>3.5841139269712721</v>
      </c>
      <c r="F430" s="155">
        <v>2141.7120000000004</v>
      </c>
      <c r="G430" s="155">
        <v>8929.7492000000002</v>
      </c>
      <c r="H430" s="155">
        <v>55.8109325</v>
      </c>
      <c r="I430" s="155">
        <v>221.78613743445661</v>
      </c>
      <c r="J430" s="155">
        <v>1600</v>
      </c>
      <c r="K430" s="155">
        <v>204250</v>
      </c>
      <c r="L430" s="155">
        <v>1276.5625</v>
      </c>
      <c r="M430" s="155">
        <v>269.80786752309223</v>
      </c>
      <c r="N430" s="156">
        <v>21</v>
      </c>
      <c r="O430" s="156">
        <v>477</v>
      </c>
      <c r="P430" s="156">
        <v>2.9812500000000002</v>
      </c>
      <c r="Q430" s="156">
        <v>4.9848473226557983</v>
      </c>
      <c r="R430" s="158">
        <v>0.60050251256281406</v>
      </c>
      <c r="S430" s="158">
        <v>36</v>
      </c>
      <c r="T430" s="158">
        <v>726</v>
      </c>
      <c r="U430" s="158">
        <v>4.5374999999999996</v>
      </c>
      <c r="V430" s="158">
        <v>8.0890387049272618</v>
      </c>
      <c r="W430" s="158">
        <v>0.39195979899497485</v>
      </c>
      <c r="X430" s="158">
        <v>0.99246231155778886</v>
      </c>
      <c r="Y430" s="159">
        <v>29</v>
      </c>
      <c r="Z430" s="159">
        <v>75</v>
      </c>
      <c r="AA430" s="159">
        <v>56</v>
      </c>
      <c r="AB430" s="159">
        <v>79</v>
      </c>
      <c r="AC430" s="159">
        <v>81</v>
      </c>
      <c r="AD430" s="157">
        <v>19.899999999999999</v>
      </c>
    </row>
    <row r="431" spans="1:30" s="154" customFormat="1" ht="11.35">
      <c r="A431" s="152">
        <v>418</v>
      </c>
      <c r="B431" s="152">
        <v>21</v>
      </c>
      <c r="C431" s="152">
        <v>144</v>
      </c>
      <c r="D431" s="153">
        <v>0.9</v>
      </c>
      <c r="E431" s="153">
        <v>2.7908205326181439</v>
      </c>
      <c r="F431" s="155">
        <v>1338.5700000000002</v>
      </c>
      <c r="G431" s="155">
        <v>5535.7306000000008</v>
      </c>
      <c r="H431" s="155">
        <v>34.598316250000003</v>
      </c>
      <c r="I431" s="155">
        <v>139.50021410650504</v>
      </c>
      <c r="J431" s="155">
        <v>1600</v>
      </c>
      <c r="K431" s="155">
        <v>204850</v>
      </c>
      <c r="L431" s="155">
        <v>1280.3125</v>
      </c>
      <c r="M431" s="155">
        <v>283.40344350845993</v>
      </c>
      <c r="N431" s="156">
        <v>18</v>
      </c>
      <c r="O431" s="156">
        <v>645</v>
      </c>
      <c r="P431" s="156">
        <v>4.03125</v>
      </c>
      <c r="Q431" s="156">
        <v>5.9435731105753815</v>
      </c>
      <c r="R431" s="158">
        <v>0.47303921568627449</v>
      </c>
      <c r="S431" s="158">
        <v>45</v>
      </c>
      <c r="T431" s="158">
        <v>732</v>
      </c>
      <c r="U431" s="158">
        <v>4.5750000000000002</v>
      </c>
      <c r="V431" s="158">
        <v>8.3233021386085735</v>
      </c>
      <c r="W431" s="158">
        <v>0.40196078431372551</v>
      </c>
      <c r="X431" s="158">
        <v>0.875</v>
      </c>
      <c r="Y431" s="159">
        <v>33</v>
      </c>
      <c r="Z431" s="159">
        <v>66</v>
      </c>
      <c r="AA431" s="159">
        <v>61</v>
      </c>
      <c r="AB431" s="159">
        <v>69</v>
      </c>
      <c r="AC431" s="159">
        <v>91</v>
      </c>
      <c r="AD431" s="157">
        <v>20.399999999999999</v>
      </c>
    </row>
    <row r="432" spans="1:30" s="154" customFormat="1" ht="11.35">
      <c r="A432" s="152">
        <v>419</v>
      </c>
      <c r="B432" s="152">
        <v>18</v>
      </c>
      <c r="C432" s="152">
        <v>120</v>
      </c>
      <c r="D432" s="153">
        <v>0.75</v>
      </c>
      <c r="E432" s="153">
        <v>2.4494897427831779</v>
      </c>
      <c r="F432" s="155">
        <v>1338.5700000000002</v>
      </c>
      <c r="G432" s="155">
        <v>5241.2452000000012</v>
      </c>
      <c r="H432" s="155">
        <v>32.757782500000005</v>
      </c>
      <c r="I432" s="155">
        <v>140.14948654373535</v>
      </c>
      <c r="J432" s="155">
        <v>1600</v>
      </c>
      <c r="K432" s="155">
        <v>199750</v>
      </c>
      <c r="L432" s="155">
        <v>1248.4375</v>
      </c>
      <c r="M432" s="155">
        <v>273.7132201534892</v>
      </c>
      <c r="N432" s="156">
        <v>18</v>
      </c>
      <c r="O432" s="156">
        <v>576</v>
      </c>
      <c r="P432" s="156">
        <v>3.6</v>
      </c>
      <c r="Q432" s="156">
        <v>5.1776005224245836</v>
      </c>
      <c r="R432" s="158">
        <v>0.52592592592592591</v>
      </c>
      <c r="S432" s="158">
        <v>57</v>
      </c>
      <c r="T432" s="158">
        <v>720</v>
      </c>
      <c r="U432" s="158">
        <v>4.5</v>
      </c>
      <c r="V432" s="158">
        <v>7.7751418114835209</v>
      </c>
      <c r="W432" s="158">
        <v>0.40740740740740738</v>
      </c>
      <c r="X432" s="158">
        <v>0.93333333333333335</v>
      </c>
      <c r="Y432" s="159">
        <v>35</v>
      </c>
      <c r="Z432" s="159">
        <v>75</v>
      </c>
      <c r="AA432" s="159">
        <v>50</v>
      </c>
      <c r="AB432" s="159">
        <v>85</v>
      </c>
      <c r="AC432" s="159">
        <v>75</v>
      </c>
      <c r="AD432" s="157">
        <v>20.25</v>
      </c>
    </row>
    <row r="433" spans="1:30" s="154" customFormat="1" ht="11.35">
      <c r="A433" s="152">
        <v>420</v>
      </c>
      <c r="B433" s="152">
        <v>24</v>
      </c>
      <c r="C433" s="152">
        <v>180</v>
      </c>
      <c r="D433" s="153">
        <v>1.125</v>
      </c>
      <c r="E433" s="153">
        <v>3.6665237250582594</v>
      </c>
      <c r="F433" s="155">
        <v>2141.7120000000004</v>
      </c>
      <c r="G433" s="155">
        <v>12047.13</v>
      </c>
      <c r="H433" s="155">
        <v>75.294562499999998</v>
      </c>
      <c r="I433" s="155">
        <v>313.38666451515405</v>
      </c>
      <c r="J433" s="155">
        <v>1600</v>
      </c>
      <c r="K433" s="155">
        <v>204000</v>
      </c>
      <c r="L433" s="155">
        <v>1275</v>
      </c>
      <c r="M433" s="155">
        <v>278.1339435704275</v>
      </c>
      <c r="N433" s="156">
        <v>21</v>
      </c>
      <c r="O433" s="156">
        <v>597</v>
      </c>
      <c r="P433" s="156">
        <v>3.7312500000000002</v>
      </c>
      <c r="Q433" s="156">
        <v>5.5567080827573738</v>
      </c>
      <c r="R433" s="158">
        <v>0.53720930232558139</v>
      </c>
      <c r="S433" s="158">
        <v>42</v>
      </c>
      <c r="T433" s="158">
        <v>807</v>
      </c>
      <c r="U433" s="158">
        <v>5.0437500000000002</v>
      </c>
      <c r="V433" s="158">
        <v>8.9676896437805986</v>
      </c>
      <c r="W433" s="158">
        <v>0.37441860465116283</v>
      </c>
      <c r="X433" s="158">
        <v>0.91162790697674423</v>
      </c>
      <c r="Y433" s="159">
        <v>32</v>
      </c>
      <c r="Z433" s="159">
        <v>70</v>
      </c>
      <c r="AA433" s="159">
        <v>58</v>
      </c>
      <c r="AB433" s="159">
        <v>80</v>
      </c>
      <c r="AC433" s="159">
        <v>80</v>
      </c>
      <c r="AD433" s="157">
        <v>21.5</v>
      </c>
    </row>
    <row r="434" spans="1:30" s="154" customFormat="1" ht="11.35">
      <c r="A434" s="152">
        <v>421</v>
      </c>
      <c r="B434" s="152">
        <v>12</v>
      </c>
      <c r="C434" s="152">
        <v>156</v>
      </c>
      <c r="D434" s="153">
        <v>0.97499999999999998</v>
      </c>
      <c r="E434" s="153">
        <v>2.4850496369515858</v>
      </c>
      <c r="F434" s="155">
        <v>1070.8560000000002</v>
      </c>
      <c r="G434" s="155">
        <v>6426.6233000000011</v>
      </c>
      <c r="H434" s="155">
        <v>40.166395625000007</v>
      </c>
      <c r="I434" s="155">
        <v>143.77080088765956</v>
      </c>
      <c r="J434" s="155">
        <v>1600</v>
      </c>
      <c r="K434" s="155">
        <v>199900</v>
      </c>
      <c r="L434" s="155">
        <v>1249.375</v>
      </c>
      <c r="M434" s="155">
        <v>283.11983261976104</v>
      </c>
      <c r="N434" s="156">
        <v>24</v>
      </c>
      <c r="O434" s="156">
        <v>477</v>
      </c>
      <c r="P434" s="156">
        <v>2.9812500000000002</v>
      </c>
      <c r="Q434" s="156">
        <v>5.0187972136457271</v>
      </c>
      <c r="R434" s="158">
        <v>0.59438775510204089</v>
      </c>
      <c r="S434" s="158">
        <v>27</v>
      </c>
      <c r="T434" s="158">
        <v>645</v>
      </c>
      <c r="U434" s="158">
        <v>4.03125</v>
      </c>
      <c r="V434" s="158">
        <v>6.8298474388331583</v>
      </c>
      <c r="W434" s="158">
        <v>0.45153061224489799</v>
      </c>
      <c r="X434" s="158">
        <v>1.045918367346939</v>
      </c>
      <c r="Y434" s="159">
        <v>38</v>
      </c>
      <c r="Z434" s="159">
        <v>69</v>
      </c>
      <c r="AA434" s="159">
        <v>53</v>
      </c>
      <c r="AB434" s="159">
        <v>86</v>
      </c>
      <c r="AC434" s="159">
        <v>74</v>
      </c>
      <c r="AD434" s="157">
        <v>19.600000000000001</v>
      </c>
    </row>
    <row r="435" spans="1:30" s="154" customFormat="1" ht="11.35">
      <c r="A435" s="152">
        <v>422</v>
      </c>
      <c r="B435" s="152">
        <v>12</v>
      </c>
      <c r="C435" s="152">
        <v>132</v>
      </c>
      <c r="D435" s="153">
        <v>0.82499999999999996</v>
      </c>
      <c r="E435" s="153">
        <v>2.230576539398101</v>
      </c>
      <c r="F435" s="155">
        <v>1070.8560000000002</v>
      </c>
      <c r="G435" s="155">
        <v>5950.6873000000005</v>
      </c>
      <c r="H435" s="155">
        <v>37.191795625000005</v>
      </c>
      <c r="I435" s="155">
        <v>141.23775802489899</v>
      </c>
      <c r="J435" s="155">
        <v>1600</v>
      </c>
      <c r="K435" s="155">
        <v>197850</v>
      </c>
      <c r="L435" s="155">
        <v>1236.5625</v>
      </c>
      <c r="M435" s="155">
        <v>272.86748200518332</v>
      </c>
      <c r="N435" s="156">
        <v>18</v>
      </c>
      <c r="O435" s="156">
        <v>525</v>
      </c>
      <c r="P435" s="156">
        <v>3.28125</v>
      </c>
      <c r="Q435" s="156">
        <v>5.0782206993885284</v>
      </c>
      <c r="R435" s="158">
        <v>0.58628841607565008</v>
      </c>
      <c r="S435" s="158">
        <v>33</v>
      </c>
      <c r="T435" s="158">
        <v>738</v>
      </c>
      <c r="U435" s="158">
        <v>4.6124999999999998</v>
      </c>
      <c r="V435" s="158">
        <v>7.5602298557450034</v>
      </c>
      <c r="W435" s="158">
        <v>0.41843971631205668</v>
      </c>
      <c r="X435" s="158">
        <v>1.0047281323877066</v>
      </c>
      <c r="Y435" s="159">
        <v>37</v>
      </c>
      <c r="Z435" s="159">
        <v>76</v>
      </c>
      <c r="AA435" s="159">
        <v>47</v>
      </c>
      <c r="AB435" s="159">
        <v>74</v>
      </c>
      <c r="AC435" s="159">
        <v>86</v>
      </c>
      <c r="AD435" s="157">
        <v>21.15</v>
      </c>
    </row>
    <row r="436" spans="1:30" s="154" customFormat="1" ht="11.35">
      <c r="A436" s="152">
        <v>423</v>
      </c>
      <c r="B436" s="152">
        <v>18</v>
      </c>
      <c r="C436" s="152">
        <v>195</v>
      </c>
      <c r="D436" s="153">
        <v>1.21875</v>
      </c>
      <c r="E436" s="153">
        <v>3.3527832707136556</v>
      </c>
      <c r="F436" s="155">
        <v>1606.2840000000003</v>
      </c>
      <c r="G436" s="155">
        <v>10372.430200000003</v>
      </c>
      <c r="H436" s="155">
        <v>64.827688750000021</v>
      </c>
      <c r="I436" s="155">
        <v>237.82743596697119</v>
      </c>
      <c r="J436" s="155">
        <v>1600</v>
      </c>
      <c r="K436" s="155">
        <v>204200</v>
      </c>
      <c r="L436" s="155">
        <v>1276.25</v>
      </c>
      <c r="M436" s="155">
        <v>266.58508972351228</v>
      </c>
      <c r="N436" s="156">
        <v>18</v>
      </c>
      <c r="O436" s="156">
        <v>510</v>
      </c>
      <c r="P436" s="156">
        <v>3.1875</v>
      </c>
      <c r="Q436" s="156">
        <v>4.5972202429581452</v>
      </c>
      <c r="R436" s="158">
        <v>0.59619952494061756</v>
      </c>
      <c r="S436" s="158">
        <v>54</v>
      </c>
      <c r="T436" s="158">
        <v>741</v>
      </c>
      <c r="U436" s="158">
        <v>4.6312499999999996</v>
      </c>
      <c r="V436" s="158">
        <v>8.7470547603826088</v>
      </c>
      <c r="W436" s="158">
        <v>0.41330166270783852</v>
      </c>
      <c r="X436" s="158">
        <v>1.0095011876484561</v>
      </c>
      <c r="Y436" s="159">
        <v>28</v>
      </c>
      <c r="Z436" s="159">
        <v>77</v>
      </c>
      <c r="AA436" s="159">
        <v>55</v>
      </c>
      <c r="AB436" s="159">
        <v>89</v>
      </c>
      <c r="AC436" s="159">
        <v>71</v>
      </c>
      <c r="AD436" s="157">
        <v>21.05</v>
      </c>
    </row>
    <row r="437" spans="1:30" s="154" customFormat="1" ht="11.35">
      <c r="A437" s="152">
        <v>424</v>
      </c>
      <c r="B437" s="152">
        <v>12</v>
      </c>
      <c r="C437" s="152">
        <v>117</v>
      </c>
      <c r="D437" s="153">
        <v>0.73124999999999996</v>
      </c>
      <c r="E437" s="153">
        <v>2.1477555199754246</v>
      </c>
      <c r="F437" s="155">
        <v>1070.8560000000002</v>
      </c>
      <c r="G437" s="155">
        <v>3783.6912000000011</v>
      </c>
      <c r="H437" s="155">
        <v>23.648070000000008</v>
      </c>
      <c r="I437" s="155">
        <v>117.55111871791591</v>
      </c>
      <c r="J437" s="155">
        <v>1600</v>
      </c>
      <c r="K437" s="155">
        <v>198600</v>
      </c>
      <c r="L437" s="155">
        <v>1241.25</v>
      </c>
      <c r="M437" s="155">
        <v>272.62698270368105</v>
      </c>
      <c r="N437" s="156">
        <v>18</v>
      </c>
      <c r="O437" s="156">
        <v>561</v>
      </c>
      <c r="P437" s="156">
        <v>3.5062500000000001</v>
      </c>
      <c r="Q437" s="156">
        <v>5.0606347017845161</v>
      </c>
      <c r="R437" s="158">
        <v>0.53249999999999997</v>
      </c>
      <c r="S437" s="158">
        <v>33</v>
      </c>
      <c r="T437" s="158">
        <v>669</v>
      </c>
      <c r="U437" s="158">
        <v>4.1812500000000004</v>
      </c>
      <c r="V437" s="158">
        <v>7.1777713075436047</v>
      </c>
      <c r="W437" s="158">
        <v>0.4425</v>
      </c>
      <c r="X437" s="158">
        <v>0.97499999999999998</v>
      </c>
      <c r="Y437" s="159">
        <v>36</v>
      </c>
      <c r="Z437" s="159">
        <v>76</v>
      </c>
      <c r="AA437" s="159">
        <v>48</v>
      </c>
      <c r="AB437" s="159">
        <v>76</v>
      </c>
      <c r="AC437" s="159">
        <v>84</v>
      </c>
      <c r="AD437" s="157">
        <v>20</v>
      </c>
    </row>
    <row r="438" spans="1:30" s="154" customFormat="1" ht="11.35">
      <c r="A438" s="152">
        <v>425</v>
      </c>
      <c r="B438" s="152">
        <v>33</v>
      </c>
      <c r="C438" s="152">
        <v>306</v>
      </c>
      <c r="D438" s="153">
        <v>1.9125000000000001</v>
      </c>
      <c r="E438" s="153">
        <v>4.9733724938178669</v>
      </c>
      <c r="F438" s="155">
        <v>2944.8540000000003</v>
      </c>
      <c r="G438" s="155">
        <v>13138.808199999999</v>
      </c>
      <c r="H438" s="155">
        <v>82.117551249999991</v>
      </c>
      <c r="I438" s="155">
        <v>300.70312697362164</v>
      </c>
      <c r="J438" s="155">
        <v>1600</v>
      </c>
      <c r="K438" s="155">
        <v>208100</v>
      </c>
      <c r="L438" s="155">
        <v>1300.625</v>
      </c>
      <c r="M438" s="155">
        <v>245.01235368674676</v>
      </c>
      <c r="N438" s="156">
        <v>24</v>
      </c>
      <c r="O438" s="156">
        <v>333</v>
      </c>
      <c r="P438" s="156">
        <v>2.0812499999999998</v>
      </c>
      <c r="Q438" s="156">
        <v>3.995235960160362</v>
      </c>
      <c r="R438" s="158">
        <v>0.70634920634920628</v>
      </c>
      <c r="S438" s="158">
        <v>36</v>
      </c>
      <c r="T438" s="158">
        <v>597</v>
      </c>
      <c r="U438" s="158">
        <v>3.7312500000000002</v>
      </c>
      <c r="V438" s="158">
        <v>6.9179575593127796</v>
      </c>
      <c r="W438" s="158">
        <v>0.47354497354497355</v>
      </c>
      <c r="X438" s="158">
        <v>1.1798941798941798</v>
      </c>
      <c r="Y438" s="159">
        <v>18</v>
      </c>
      <c r="Z438" s="159">
        <v>86</v>
      </c>
      <c r="AA438" s="159">
        <v>56</v>
      </c>
      <c r="AB438" s="159">
        <v>86</v>
      </c>
      <c r="AC438" s="159">
        <v>74</v>
      </c>
      <c r="AD438" s="157">
        <v>18.899999999999999</v>
      </c>
    </row>
    <row r="439" spans="1:30" s="154" customFormat="1" ht="11.35">
      <c r="A439" s="152">
        <v>426</v>
      </c>
      <c r="B439" s="152">
        <v>18</v>
      </c>
      <c r="C439" s="152">
        <v>171</v>
      </c>
      <c r="D439" s="153">
        <v>1.0687500000000001</v>
      </c>
      <c r="E439" s="153">
        <v>2.7406143437434016</v>
      </c>
      <c r="F439" s="155">
        <v>803.14200000000017</v>
      </c>
      <c r="G439" s="155">
        <v>6782.0880000000034</v>
      </c>
      <c r="H439" s="155">
        <v>42.388050000000021</v>
      </c>
      <c r="I439" s="155">
        <v>148.05525572483671</v>
      </c>
      <c r="J439" s="155">
        <v>1600</v>
      </c>
      <c r="K439" s="155">
        <v>204300</v>
      </c>
      <c r="L439" s="155">
        <v>1276.875</v>
      </c>
      <c r="M439" s="155">
        <v>272.99224192446093</v>
      </c>
      <c r="N439" s="156">
        <v>21</v>
      </c>
      <c r="O439" s="156">
        <v>426</v>
      </c>
      <c r="P439" s="156">
        <v>2.6625000000000001</v>
      </c>
      <c r="Q439" s="156">
        <v>4.4508320188901038</v>
      </c>
      <c r="R439" s="158">
        <v>0.63307493540051685</v>
      </c>
      <c r="S439" s="158">
        <v>60</v>
      </c>
      <c r="T439" s="158">
        <v>684</v>
      </c>
      <c r="U439" s="158">
        <v>4.2750000000000004</v>
      </c>
      <c r="V439" s="158">
        <v>8.8927572819385841</v>
      </c>
      <c r="W439" s="158">
        <v>0.41085271317829458</v>
      </c>
      <c r="X439" s="158">
        <v>1.0439276485788114</v>
      </c>
      <c r="Y439" s="159">
        <v>30</v>
      </c>
      <c r="Z439" s="159">
        <v>73</v>
      </c>
      <c r="AA439" s="159">
        <v>57</v>
      </c>
      <c r="AB439" s="159">
        <v>81</v>
      </c>
      <c r="AC439" s="159">
        <v>79</v>
      </c>
      <c r="AD439" s="157">
        <v>19.350000000000001</v>
      </c>
    </row>
    <row r="440" spans="1:30" s="154" customFormat="1" ht="11.35">
      <c r="A440" s="152">
        <v>427</v>
      </c>
      <c r="B440" s="152">
        <v>18</v>
      </c>
      <c r="C440" s="152">
        <v>234</v>
      </c>
      <c r="D440" s="153">
        <v>1.4624999999999999</v>
      </c>
      <c r="E440" s="153">
        <v>3.3306042287101429</v>
      </c>
      <c r="F440" s="155">
        <v>1070.8560000000002</v>
      </c>
      <c r="G440" s="155">
        <v>9051.7078000000038</v>
      </c>
      <c r="H440" s="155">
        <v>56.573173750000024</v>
      </c>
      <c r="I440" s="155">
        <v>174.45656846069798</v>
      </c>
      <c r="J440" s="155">
        <v>1600</v>
      </c>
      <c r="K440" s="155">
        <v>197600</v>
      </c>
      <c r="L440" s="155">
        <v>1235</v>
      </c>
      <c r="M440" s="155">
        <v>280.87912304229076</v>
      </c>
      <c r="N440" s="156">
        <v>21</v>
      </c>
      <c r="O440" s="156">
        <v>360</v>
      </c>
      <c r="P440" s="156">
        <v>2.25</v>
      </c>
      <c r="Q440" s="156">
        <v>4.5266506423332302</v>
      </c>
      <c r="R440" s="158">
        <v>0.68253968253968256</v>
      </c>
      <c r="S440" s="158">
        <v>24</v>
      </c>
      <c r="T440" s="158">
        <v>564</v>
      </c>
      <c r="U440" s="158">
        <v>3.5249999999999999</v>
      </c>
      <c r="V440" s="158">
        <v>5.8620944161106978</v>
      </c>
      <c r="W440" s="158">
        <v>0.50264550264550256</v>
      </c>
      <c r="X440" s="158">
        <v>1.1851851851851851</v>
      </c>
      <c r="Y440" s="159">
        <v>40</v>
      </c>
      <c r="Z440" s="159">
        <v>71</v>
      </c>
      <c r="AA440" s="159">
        <v>49</v>
      </c>
      <c r="AB440" s="159">
        <v>86</v>
      </c>
      <c r="AC440" s="159">
        <v>74</v>
      </c>
      <c r="AD440" s="157">
        <v>18.899999999999999</v>
      </c>
    </row>
    <row r="441" spans="1:30" s="154" customFormat="1" ht="11.35">
      <c r="A441" s="152">
        <v>428</v>
      </c>
      <c r="B441" s="152">
        <v>18</v>
      </c>
      <c r="C441" s="152">
        <v>111</v>
      </c>
      <c r="D441" s="153">
        <v>0.69374999999999998</v>
      </c>
      <c r="E441" s="153">
        <v>2.5228437458625406</v>
      </c>
      <c r="F441" s="155">
        <v>1606.2840000000003</v>
      </c>
      <c r="G441" s="155">
        <v>6202.041000000002</v>
      </c>
      <c r="H441" s="155">
        <v>38.76275625000001</v>
      </c>
      <c r="I441" s="155">
        <v>194.25348890496872</v>
      </c>
      <c r="J441" s="155">
        <v>1600</v>
      </c>
      <c r="K441" s="155">
        <v>202650</v>
      </c>
      <c r="L441" s="155">
        <v>1266.5625</v>
      </c>
      <c r="M441" s="155">
        <v>288.82334892939741</v>
      </c>
      <c r="N441" s="156">
        <v>18</v>
      </c>
      <c r="O441" s="156">
        <v>459</v>
      </c>
      <c r="P441" s="156">
        <v>2.8687499999999999</v>
      </c>
      <c r="Q441" s="156">
        <v>4.3525773106612382</v>
      </c>
      <c r="R441" s="158">
        <v>0.63043478260869568</v>
      </c>
      <c r="S441" s="158">
        <v>33</v>
      </c>
      <c r="T441" s="158">
        <v>768</v>
      </c>
      <c r="U441" s="158">
        <v>4.8</v>
      </c>
      <c r="V441" s="158">
        <v>8.0273118694278107</v>
      </c>
      <c r="W441" s="158">
        <v>0.3816425120772946</v>
      </c>
      <c r="X441" s="158">
        <v>1.0120772946859904</v>
      </c>
      <c r="Y441" s="159">
        <v>37</v>
      </c>
      <c r="Z441" s="159">
        <v>64</v>
      </c>
      <c r="AA441" s="159">
        <v>59</v>
      </c>
      <c r="AB441" s="159">
        <v>84</v>
      </c>
      <c r="AC441" s="159">
        <v>76</v>
      </c>
      <c r="AD441" s="157">
        <v>20.7</v>
      </c>
    </row>
    <row r="442" spans="1:30" s="154" customFormat="1" ht="11.35">
      <c r="A442" s="152">
        <v>429</v>
      </c>
      <c r="B442" s="152">
        <v>18</v>
      </c>
      <c r="C442" s="152">
        <v>204</v>
      </c>
      <c r="D442" s="153">
        <v>1.2749999999999999</v>
      </c>
      <c r="E442" s="153">
        <v>3.2368748030416681</v>
      </c>
      <c r="F442" s="155">
        <v>1338.5700000000002</v>
      </c>
      <c r="G442" s="155">
        <v>9316.4472000000023</v>
      </c>
      <c r="H442" s="155">
        <v>58.227795000000015</v>
      </c>
      <c r="I442" s="155">
        <v>209.90675079016728</v>
      </c>
      <c r="J442" s="155">
        <v>1600</v>
      </c>
      <c r="K442" s="155">
        <v>199150</v>
      </c>
      <c r="L442" s="155">
        <v>1244.6875</v>
      </c>
      <c r="M442" s="155">
        <v>283.48665154425453</v>
      </c>
      <c r="N442" s="156">
        <v>18</v>
      </c>
      <c r="O442" s="156">
        <v>411</v>
      </c>
      <c r="P442" s="156">
        <v>2.5687500000000001</v>
      </c>
      <c r="Q442" s="156">
        <v>4.2405972567952768</v>
      </c>
      <c r="R442" s="158">
        <v>0.64322916666666663</v>
      </c>
      <c r="S442" s="158">
        <v>66</v>
      </c>
      <c r="T442" s="158">
        <v>633</v>
      </c>
      <c r="U442" s="158">
        <v>3.9562499999999998</v>
      </c>
      <c r="V442" s="158">
        <v>7.9292047353974322</v>
      </c>
      <c r="W442" s="158">
        <v>0.45052083333333326</v>
      </c>
      <c r="X442" s="158">
        <v>1.09375</v>
      </c>
      <c r="Y442" s="159">
        <v>39</v>
      </c>
      <c r="Z442" s="159">
        <v>69</v>
      </c>
      <c r="AA442" s="159">
        <v>52</v>
      </c>
      <c r="AB442" s="159">
        <v>81</v>
      </c>
      <c r="AC442" s="159">
        <v>79</v>
      </c>
      <c r="AD442" s="157">
        <v>19.2</v>
      </c>
    </row>
    <row r="443" spans="1:30" s="154" customFormat="1" ht="11.35">
      <c r="A443" s="152">
        <v>430</v>
      </c>
      <c r="B443" s="152">
        <v>6</v>
      </c>
      <c r="C443" s="152">
        <v>48</v>
      </c>
      <c r="D443" s="153">
        <v>0.3</v>
      </c>
      <c r="E443" s="153">
        <v>1.0205436952733891</v>
      </c>
      <c r="F443" s="155">
        <v>535.42800000000011</v>
      </c>
      <c r="G443" s="155">
        <v>2184.8437000000004</v>
      </c>
      <c r="H443" s="155">
        <v>13.655273125000003</v>
      </c>
      <c r="I443" s="155">
        <v>67.443564664253543</v>
      </c>
      <c r="J443" s="155">
        <v>1600</v>
      </c>
      <c r="K443" s="155">
        <v>205450</v>
      </c>
      <c r="L443" s="155">
        <v>1284.0625</v>
      </c>
      <c r="M443" s="155">
        <v>273.13529459032458</v>
      </c>
      <c r="N443" s="156">
        <v>24</v>
      </c>
      <c r="O443" s="156">
        <v>492</v>
      </c>
      <c r="P443" s="156">
        <v>3.0750000000000002</v>
      </c>
      <c r="Q443" s="156">
        <v>4.7338603657336735</v>
      </c>
      <c r="R443" s="158">
        <v>0.60386473429951693</v>
      </c>
      <c r="S443" s="158">
        <v>72</v>
      </c>
      <c r="T443" s="158">
        <v>798</v>
      </c>
      <c r="U443" s="158">
        <v>4.9874999999999998</v>
      </c>
      <c r="V443" s="158">
        <v>10.104477804325823</v>
      </c>
      <c r="W443" s="158">
        <v>0.35748792270531393</v>
      </c>
      <c r="X443" s="158">
        <v>0.96135265700483086</v>
      </c>
      <c r="Y443" s="159">
        <v>29</v>
      </c>
      <c r="Z443" s="159">
        <v>72</v>
      </c>
      <c r="AA443" s="159">
        <v>59</v>
      </c>
      <c r="AB443" s="159">
        <v>84</v>
      </c>
      <c r="AC443" s="159">
        <v>76</v>
      </c>
      <c r="AD443" s="157">
        <v>20.7</v>
      </c>
    </row>
    <row r="444" spans="1:30" s="154" customFormat="1" ht="11.35">
      <c r="A444" s="152">
        <v>431</v>
      </c>
      <c r="B444" s="152">
        <v>36</v>
      </c>
      <c r="C444" s="152">
        <v>327</v>
      </c>
      <c r="D444" s="153">
        <v>2.0437500000000002</v>
      </c>
      <c r="E444" s="153">
        <v>5.4603739764107875</v>
      </c>
      <c r="F444" s="155">
        <v>3212.5680000000007</v>
      </c>
      <c r="G444" s="155">
        <v>17291.3498</v>
      </c>
      <c r="H444" s="155">
        <v>108.07093625</v>
      </c>
      <c r="I444" s="155">
        <v>373.86696130176233</v>
      </c>
      <c r="J444" s="155">
        <v>1600</v>
      </c>
      <c r="K444" s="155">
        <v>204400</v>
      </c>
      <c r="L444" s="155">
        <v>1277.5</v>
      </c>
      <c r="M444" s="155">
        <v>279.2510198288839</v>
      </c>
      <c r="N444" s="156">
        <v>18</v>
      </c>
      <c r="O444" s="156">
        <v>444</v>
      </c>
      <c r="P444" s="156">
        <v>2.7749999999999999</v>
      </c>
      <c r="Q444" s="156">
        <v>4.6445342191879204</v>
      </c>
      <c r="R444" s="158">
        <v>0.62814070351758788</v>
      </c>
      <c r="S444" s="158">
        <v>96</v>
      </c>
      <c r="T444" s="158">
        <v>726</v>
      </c>
      <c r="U444" s="158">
        <v>4.5374999999999996</v>
      </c>
      <c r="V444" s="158">
        <v>10.155326699686155</v>
      </c>
      <c r="W444" s="158">
        <v>0.39195979899497485</v>
      </c>
      <c r="X444" s="158">
        <v>1.0201005025125627</v>
      </c>
      <c r="Y444" s="159">
        <v>32</v>
      </c>
      <c r="Z444" s="159">
        <v>69</v>
      </c>
      <c r="AA444" s="159">
        <v>59</v>
      </c>
      <c r="AB444" s="159">
        <v>75</v>
      </c>
      <c r="AC444" s="159">
        <v>85</v>
      </c>
      <c r="AD444" s="157">
        <v>19.899999999999999</v>
      </c>
    </row>
    <row r="445" spans="1:30" s="154" customFormat="1" ht="11.35">
      <c r="A445" s="152">
        <v>432</v>
      </c>
      <c r="B445" s="152">
        <v>6</v>
      </c>
      <c r="C445" s="152">
        <v>48</v>
      </c>
      <c r="D445" s="153">
        <v>0.3</v>
      </c>
      <c r="E445" s="153">
        <v>1.1260215487733292</v>
      </c>
      <c r="F445" s="155">
        <v>535.42800000000011</v>
      </c>
      <c r="G445" s="155">
        <v>2462.9688000000006</v>
      </c>
      <c r="H445" s="155">
        <v>15.393555000000003</v>
      </c>
      <c r="I445" s="155">
        <v>71.204283871225513</v>
      </c>
      <c r="J445" s="155">
        <v>1600</v>
      </c>
      <c r="K445" s="155">
        <v>207400</v>
      </c>
      <c r="L445" s="155">
        <v>1296.25</v>
      </c>
      <c r="M445" s="155">
        <v>275.03859077426631</v>
      </c>
      <c r="N445" s="156">
        <v>18</v>
      </c>
      <c r="O445" s="156">
        <v>669</v>
      </c>
      <c r="P445" s="156">
        <v>4.1812500000000004</v>
      </c>
      <c r="Q445" s="156">
        <v>5.2996640156943231</v>
      </c>
      <c r="R445" s="158">
        <v>0.48617511520737322</v>
      </c>
      <c r="S445" s="158">
        <v>51</v>
      </c>
      <c r="T445" s="158">
        <v>867</v>
      </c>
      <c r="U445" s="158">
        <v>5.4187500000000002</v>
      </c>
      <c r="V445" s="158">
        <v>9.3030541241968407</v>
      </c>
      <c r="W445" s="158">
        <v>0.33410138248847926</v>
      </c>
      <c r="X445" s="158">
        <v>0.82027649769585254</v>
      </c>
      <c r="Y445" s="159">
        <v>28</v>
      </c>
      <c r="Z445" s="159">
        <v>69</v>
      </c>
      <c r="AA445" s="159">
        <v>63</v>
      </c>
      <c r="AB445" s="159">
        <v>81</v>
      </c>
      <c r="AC445" s="159">
        <v>79</v>
      </c>
      <c r="AD445" s="157">
        <v>21.7</v>
      </c>
    </row>
    <row r="446" spans="1:30" s="154" customFormat="1" ht="11.35">
      <c r="A446" s="152">
        <v>433</v>
      </c>
      <c r="B446" s="152">
        <v>15</v>
      </c>
      <c r="C446" s="152">
        <v>120</v>
      </c>
      <c r="D446" s="153">
        <v>0.75</v>
      </c>
      <c r="E446" s="153">
        <v>2.5844235881563353</v>
      </c>
      <c r="F446" s="155">
        <v>1338.5700000000002</v>
      </c>
      <c r="G446" s="155">
        <v>6663.1039999999994</v>
      </c>
      <c r="H446" s="155">
        <v>41.644399999999997</v>
      </c>
      <c r="I446" s="155">
        <v>174.70704149563056</v>
      </c>
      <c r="J446" s="155">
        <v>1600</v>
      </c>
      <c r="K446" s="155">
        <v>205850</v>
      </c>
      <c r="L446" s="155">
        <v>1286.5625</v>
      </c>
      <c r="M446" s="155">
        <v>297.30032012413295</v>
      </c>
      <c r="N446" s="156">
        <v>18</v>
      </c>
      <c r="O446" s="156">
        <v>618</v>
      </c>
      <c r="P446" s="156">
        <v>3.8624999999999998</v>
      </c>
      <c r="Q446" s="156">
        <v>5.1621353633388924</v>
      </c>
      <c r="R446" s="158">
        <v>0.51184834123222744</v>
      </c>
      <c r="S446" s="158">
        <v>45</v>
      </c>
      <c r="T446" s="158">
        <v>816</v>
      </c>
      <c r="U446" s="158">
        <v>5.0999999999999996</v>
      </c>
      <c r="V446" s="158">
        <v>9.0957174247938308</v>
      </c>
      <c r="W446" s="158">
        <v>0.35545023696682471</v>
      </c>
      <c r="X446" s="158">
        <v>0.86729857819905209</v>
      </c>
      <c r="Y446" s="159">
        <v>37</v>
      </c>
      <c r="Z446" s="159">
        <v>56</v>
      </c>
      <c r="AA446" s="159">
        <v>67</v>
      </c>
      <c r="AB446" s="159">
        <v>87</v>
      </c>
      <c r="AC446" s="159">
        <v>73</v>
      </c>
      <c r="AD446" s="157">
        <v>21.1</v>
      </c>
    </row>
    <row r="447" spans="1:30" s="154" customFormat="1" ht="11.35">
      <c r="A447" s="152">
        <v>434</v>
      </c>
      <c r="B447" s="152">
        <v>21</v>
      </c>
      <c r="C447" s="152">
        <v>177</v>
      </c>
      <c r="D447" s="153">
        <v>1.10625</v>
      </c>
      <c r="E447" s="153">
        <v>3.039771745403089</v>
      </c>
      <c r="F447" s="155">
        <v>1873.9980000000003</v>
      </c>
      <c r="G447" s="155">
        <v>6190.1426000000001</v>
      </c>
      <c r="H447" s="155">
        <v>38.688391250000002</v>
      </c>
      <c r="I447" s="155">
        <v>174.38231645865494</v>
      </c>
      <c r="J447" s="155">
        <v>1600</v>
      </c>
      <c r="K447" s="155">
        <v>197900</v>
      </c>
      <c r="L447" s="155">
        <v>1236.875</v>
      </c>
      <c r="M447" s="155">
        <v>276.06212840978088</v>
      </c>
      <c r="N447" s="156">
        <v>21</v>
      </c>
      <c r="O447" s="156">
        <v>591</v>
      </c>
      <c r="P447" s="156">
        <v>3.6937500000000001</v>
      </c>
      <c r="Q447" s="156">
        <v>5.3116661387752258</v>
      </c>
      <c r="R447" s="158">
        <v>0.52184466019417486</v>
      </c>
      <c r="S447" s="158">
        <v>36</v>
      </c>
      <c r="T447" s="158">
        <v>726</v>
      </c>
      <c r="U447" s="158">
        <v>4.5374999999999996</v>
      </c>
      <c r="V447" s="158">
        <v>7.6871922395827914</v>
      </c>
      <c r="W447" s="158">
        <v>0.41262135922330101</v>
      </c>
      <c r="X447" s="158">
        <v>0.93446601941747587</v>
      </c>
      <c r="Y447" s="159">
        <v>38</v>
      </c>
      <c r="Z447" s="159">
        <v>74</v>
      </c>
      <c r="AA447" s="159">
        <v>48</v>
      </c>
      <c r="AB447" s="159">
        <v>74</v>
      </c>
      <c r="AC447" s="159">
        <v>86</v>
      </c>
      <c r="AD447" s="157">
        <v>20.6</v>
      </c>
    </row>
    <row r="448" spans="1:30" s="154" customFormat="1" ht="11.35">
      <c r="A448" s="152">
        <v>435</v>
      </c>
      <c r="B448" s="152">
        <v>21</v>
      </c>
      <c r="C448" s="152">
        <v>129</v>
      </c>
      <c r="D448" s="153">
        <v>0.80625000000000002</v>
      </c>
      <c r="E448" s="153">
        <v>2.7068440511010481</v>
      </c>
      <c r="F448" s="155">
        <v>1873.9980000000003</v>
      </c>
      <c r="G448" s="155">
        <v>6556.0184000000008</v>
      </c>
      <c r="H448" s="155">
        <v>40.975115000000002</v>
      </c>
      <c r="I448" s="155">
        <v>198.27428484704038</v>
      </c>
      <c r="J448" s="155">
        <v>1600</v>
      </c>
      <c r="K448" s="155">
        <v>195600</v>
      </c>
      <c r="L448" s="155">
        <v>1222.5</v>
      </c>
      <c r="M448" s="155">
        <v>273.102372125138</v>
      </c>
      <c r="N448" s="156">
        <v>21</v>
      </c>
      <c r="O448" s="156">
        <v>432</v>
      </c>
      <c r="P448" s="156">
        <v>2.7</v>
      </c>
      <c r="Q448" s="156">
        <v>4.4280410081447208</v>
      </c>
      <c r="R448" s="158">
        <v>0.62402088772845954</v>
      </c>
      <c r="S448" s="158">
        <v>30</v>
      </c>
      <c r="T448" s="158">
        <v>597</v>
      </c>
      <c r="U448" s="158">
        <v>3.7312500000000002</v>
      </c>
      <c r="V448" s="158">
        <v>6.1834856903706727</v>
      </c>
      <c r="W448" s="158">
        <v>0.48041775456919061</v>
      </c>
      <c r="X448" s="158">
        <v>1.1044386422976502</v>
      </c>
      <c r="Y448" s="159">
        <v>40</v>
      </c>
      <c r="Z448" s="159">
        <v>76</v>
      </c>
      <c r="AA448" s="159">
        <v>44</v>
      </c>
      <c r="AB448" s="159">
        <v>81</v>
      </c>
      <c r="AC448" s="159">
        <v>79</v>
      </c>
      <c r="AD448" s="157">
        <v>19.149999999999999</v>
      </c>
    </row>
    <row r="449" spans="1:30" s="154" customFormat="1" ht="11.35">
      <c r="A449" s="152">
        <v>436</v>
      </c>
      <c r="B449" s="152">
        <v>12</v>
      </c>
      <c r="C449" s="152">
        <v>114</v>
      </c>
      <c r="D449" s="153">
        <v>0.71250000000000002</v>
      </c>
      <c r="E449" s="153">
        <v>1.9759163147812884</v>
      </c>
      <c r="F449" s="155">
        <v>803.14200000000017</v>
      </c>
      <c r="G449" s="155">
        <v>5453.9291000000012</v>
      </c>
      <c r="H449" s="155">
        <v>34.087056875000009</v>
      </c>
      <c r="I449" s="155">
        <v>124.35535919876217</v>
      </c>
      <c r="J449" s="155">
        <v>1600</v>
      </c>
      <c r="K449" s="155">
        <v>204700</v>
      </c>
      <c r="L449" s="155">
        <v>1279.375</v>
      </c>
      <c r="M449" s="155">
        <v>274.11306371297451</v>
      </c>
      <c r="N449" s="156">
        <v>21</v>
      </c>
      <c r="O449" s="156">
        <v>522</v>
      </c>
      <c r="P449" s="156">
        <v>3.2625000000000002</v>
      </c>
      <c r="Q449" s="156">
        <v>4.8102190747584261</v>
      </c>
      <c r="R449" s="158">
        <v>0.56281407035175879</v>
      </c>
      <c r="S449" s="158">
        <v>27</v>
      </c>
      <c r="T449" s="158">
        <v>681</v>
      </c>
      <c r="U449" s="158">
        <v>4.2562499999999996</v>
      </c>
      <c r="V449" s="158">
        <v>7.227869607055994</v>
      </c>
      <c r="W449" s="158">
        <v>0.42964824120603012</v>
      </c>
      <c r="X449" s="158">
        <v>0.99246231155778886</v>
      </c>
      <c r="Y449" s="159">
        <v>30</v>
      </c>
      <c r="Z449" s="159">
        <v>72</v>
      </c>
      <c r="AA449" s="159">
        <v>58</v>
      </c>
      <c r="AB449" s="159">
        <v>80</v>
      </c>
      <c r="AC449" s="159">
        <v>80</v>
      </c>
      <c r="AD449" s="157">
        <v>19.899999999999999</v>
      </c>
    </row>
    <row r="450" spans="1:30" s="154" customFormat="1" ht="11.35">
      <c r="A450" s="152">
        <v>437</v>
      </c>
      <c r="B450" s="152">
        <v>27</v>
      </c>
      <c r="C450" s="152">
        <v>273</v>
      </c>
      <c r="D450" s="153">
        <v>1.70625</v>
      </c>
      <c r="E450" s="153">
        <v>4.4842097177153555</v>
      </c>
      <c r="F450" s="155">
        <v>1606.2840000000003</v>
      </c>
      <c r="G450" s="155">
        <v>13998.467600000004</v>
      </c>
      <c r="H450" s="155">
        <v>87.490422500000022</v>
      </c>
      <c r="I450" s="155">
        <v>282.46229479819453</v>
      </c>
      <c r="J450" s="155">
        <v>1600</v>
      </c>
      <c r="K450" s="155">
        <v>207750</v>
      </c>
      <c r="L450" s="155">
        <v>1298.4375</v>
      </c>
      <c r="M450" s="155">
        <v>272.85019474719991</v>
      </c>
      <c r="N450" s="156">
        <v>21</v>
      </c>
      <c r="O450" s="156">
        <v>516</v>
      </c>
      <c r="P450" s="156">
        <v>3.2250000000000001</v>
      </c>
      <c r="Q450" s="156">
        <v>5.4518475317486601</v>
      </c>
      <c r="R450" s="158">
        <v>0.59047619047619049</v>
      </c>
      <c r="S450" s="158">
        <v>42</v>
      </c>
      <c r="T450" s="158">
        <v>780</v>
      </c>
      <c r="U450" s="158">
        <v>4.875</v>
      </c>
      <c r="V450" s="158">
        <v>9.0266899844556363</v>
      </c>
      <c r="W450" s="158">
        <v>0.38095238095238093</v>
      </c>
      <c r="X450" s="158">
        <v>0.97142857142857142</v>
      </c>
      <c r="Y450" s="159">
        <v>27</v>
      </c>
      <c r="Z450" s="159">
        <v>70</v>
      </c>
      <c r="AA450" s="159">
        <v>63</v>
      </c>
      <c r="AB450" s="159">
        <v>89</v>
      </c>
      <c r="AC450" s="159">
        <v>71</v>
      </c>
      <c r="AD450" s="157">
        <v>21</v>
      </c>
    </row>
    <row r="451" spans="1:30" s="154" customFormat="1" ht="11.35">
      <c r="A451" s="152">
        <v>438</v>
      </c>
      <c r="B451" s="152">
        <v>30</v>
      </c>
      <c r="C451" s="152">
        <v>318</v>
      </c>
      <c r="D451" s="153">
        <v>1.9875</v>
      </c>
      <c r="E451" s="153">
        <v>4.756971051510158</v>
      </c>
      <c r="F451" s="155">
        <v>2677.1400000000003</v>
      </c>
      <c r="G451" s="155">
        <v>18823.268799999998</v>
      </c>
      <c r="H451" s="155">
        <v>117.64542999999999</v>
      </c>
      <c r="I451" s="155">
        <v>346.00765598610002</v>
      </c>
      <c r="J451" s="155">
        <v>1600</v>
      </c>
      <c r="K451" s="155">
        <v>205000</v>
      </c>
      <c r="L451" s="155">
        <v>1281.25</v>
      </c>
      <c r="M451" s="155">
        <v>268.86378679371569</v>
      </c>
      <c r="N451" s="156">
        <v>24</v>
      </c>
      <c r="O451" s="156">
        <v>402</v>
      </c>
      <c r="P451" s="156">
        <v>2.5125000000000002</v>
      </c>
      <c r="Q451" s="156">
        <v>4.5127178774558283</v>
      </c>
      <c r="R451" s="158">
        <v>0.67554479418886204</v>
      </c>
      <c r="S451" s="158">
        <v>39</v>
      </c>
      <c r="T451" s="158">
        <v>729</v>
      </c>
      <c r="U451" s="158">
        <v>4.5562500000000004</v>
      </c>
      <c r="V451" s="158">
        <v>8.3098387355784915</v>
      </c>
      <c r="W451" s="158">
        <v>0.41162227602905566</v>
      </c>
      <c r="X451" s="158">
        <v>1.0871670702179177</v>
      </c>
      <c r="Y451" s="159">
        <v>28</v>
      </c>
      <c r="Z451" s="159">
        <v>75</v>
      </c>
      <c r="AA451" s="159">
        <v>57</v>
      </c>
      <c r="AB451" s="159">
        <v>78</v>
      </c>
      <c r="AC451" s="159">
        <v>82</v>
      </c>
      <c r="AD451" s="157">
        <v>20.65</v>
      </c>
    </row>
    <row r="452" spans="1:30" s="154" customFormat="1" ht="11.35">
      <c r="A452" s="152">
        <v>439</v>
      </c>
      <c r="B452" s="152">
        <v>12</v>
      </c>
      <c r="C452" s="152">
        <v>66</v>
      </c>
      <c r="D452" s="153">
        <v>0.41249999999999998</v>
      </c>
      <c r="E452" s="153">
        <v>1.6306324736589</v>
      </c>
      <c r="F452" s="155">
        <v>1070.8560000000002</v>
      </c>
      <c r="G452" s="155">
        <v>2813.9716000000008</v>
      </c>
      <c r="H452" s="155">
        <v>17.587322500000006</v>
      </c>
      <c r="I452" s="155">
        <v>95.20905536389661</v>
      </c>
      <c r="J452" s="155">
        <v>1600</v>
      </c>
      <c r="K452" s="155">
        <v>202450</v>
      </c>
      <c r="L452" s="155">
        <v>1265.3125</v>
      </c>
      <c r="M452" s="155">
        <v>276.54635985842123</v>
      </c>
      <c r="N452" s="156">
        <v>24</v>
      </c>
      <c r="O452" s="156">
        <v>636</v>
      </c>
      <c r="P452" s="156">
        <v>3.9750000000000001</v>
      </c>
      <c r="Q452" s="156">
        <v>5.4725731245707063</v>
      </c>
      <c r="R452" s="158">
        <v>0.49403341288782815</v>
      </c>
      <c r="S452" s="158">
        <v>30</v>
      </c>
      <c r="T452" s="158">
        <v>762</v>
      </c>
      <c r="U452" s="158">
        <v>4.7625000000000002</v>
      </c>
      <c r="V452" s="158">
        <v>7.3975072293000954</v>
      </c>
      <c r="W452" s="158">
        <v>0.3937947494033413</v>
      </c>
      <c r="X452" s="158">
        <v>0.88782816229116945</v>
      </c>
      <c r="Y452" s="159">
        <v>33</v>
      </c>
      <c r="Z452" s="159">
        <v>72</v>
      </c>
      <c r="AA452" s="159">
        <v>55</v>
      </c>
      <c r="AB452" s="159">
        <v>83</v>
      </c>
      <c r="AC452" s="159">
        <v>77</v>
      </c>
      <c r="AD452" s="157">
        <v>20.95</v>
      </c>
    </row>
    <row r="453" spans="1:30" s="154" customFormat="1" ht="11.35">
      <c r="A453" s="152">
        <v>440</v>
      </c>
      <c r="B453" s="152">
        <v>9</v>
      </c>
      <c r="C453" s="152">
        <v>138</v>
      </c>
      <c r="D453" s="153">
        <v>0.86250000000000004</v>
      </c>
      <c r="E453" s="153">
        <v>2.2416511771459895</v>
      </c>
      <c r="F453" s="155">
        <v>803.14200000000017</v>
      </c>
      <c r="G453" s="155">
        <v>5385.5133000000023</v>
      </c>
      <c r="H453" s="155">
        <v>33.659458125000015</v>
      </c>
      <c r="I453" s="155">
        <v>121.12559377306755</v>
      </c>
      <c r="J453" s="155">
        <v>1600</v>
      </c>
      <c r="K453" s="155">
        <v>206850</v>
      </c>
      <c r="L453" s="155">
        <v>1292.8125</v>
      </c>
      <c r="M453" s="155">
        <v>288.39432272040045</v>
      </c>
      <c r="N453" s="156">
        <v>18</v>
      </c>
      <c r="O453" s="156">
        <v>504</v>
      </c>
      <c r="P453" s="156">
        <v>3.15</v>
      </c>
      <c r="Q453" s="156">
        <v>4.803300751900462</v>
      </c>
      <c r="R453" s="158">
        <v>0.57894736842105254</v>
      </c>
      <c r="S453" s="158">
        <v>39</v>
      </c>
      <c r="T453" s="158">
        <v>717</v>
      </c>
      <c r="U453" s="158">
        <v>4.4812500000000002</v>
      </c>
      <c r="V453" s="158">
        <v>8.8124924728992333</v>
      </c>
      <c r="W453" s="158">
        <v>0.40100250626566419</v>
      </c>
      <c r="X453" s="158">
        <v>0.97994987468671679</v>
      </c>
      <c r="Y453" s="159">
        <v>33</v>
      </c>
      <c r="Z453" s="159">
        <v>61</v>
      </c>
      <c r="AA453" s="159">
        <v>66</v>
      </c>
      <c r="AB453" s="159">
        <v>73</v>
      </c>
      <c r="AC453" s="159">
        <v>87</v>
      </c>
      <c r="AD453" s="157">
        <v>19.95</v>
      </c>
    </row>
    <row r="454" spans="1:30" s="154" customFormat="1" ht="11.35">
      <c r="A454" s="152">
        <v>441</v>
      </c>
      <c r="B454" s="152">
        <v>24</v>
      </c>
      <c r="C454" s="152">
        <v>165</v>
      </c>
      <c r="D454" s="153">
        <v>1.03125</v>
      </c>
      <c r="E454" s="153">
        <v>3.2455521087429853</v>
      </c>
      <c r="F454" s="155">
        <v>1070.8560000000002</v>
      </c>
      <c r="G454" s="155">
        <v>6927.8434000000007</v>
      </c>
      <c r="H454" s="155">
        <v>43.299021250000003</v>
      </c>
      <c r="I454" s="155">
        <v>156.91299720784122</v>
      </c>
      <c r="J454" s="155">
        <v>1600</v>
      </c>
      <c r="K454" s="155">
        <v>205600</v>
      </c>
      <c r="L454" s="155">
        <v>1285</v>
      </c>
      <c r="M454" s="155">
        <v>282.44217975660149</v>
      </c>
      <c r="N454" s="156">
        <v>21</v>
      </c>
      <c r="O454" s="156">
        <v>414</v>
      </c>
      <c r="P454" s="156">
        <v>2.5874999999999999</v>
      </c>
      <c r="Q454" s="156">
        <v>4.3152319074522918</v>
      </c>
      <c r="R454" s="158">
        <v>0.6424870466321243</v>
      </c>
      <c r="S454" s="158">
        <v>42</v>
      </c>
      <c r="T454" s="158">
        <v>684</v>
      </c>
      <c r="U454" s="158">
        <v>4.2750000000000004</v>
      </c>
      <c r="V454" s="158">
        <v>8.3273815223555072</v>
      </c>
      <c r="W454" s="158">
        <v>0.40932642487046633</v>
      </c>
      <c r="X454" s="158">
        <v>1.0518134715025906</v>
      </c>
      <c r="Y454" s="159">
        <v>32</v>
      </c>
      <c r="Z454" s="159">
        <v>66</v>
      </c>
      <c r="AA454" s="159">
        <v>62</v>
      </c>
      <c r="AB454" s="159">
        <v>76</v>
      </c>
      <c r="AC454" s="159">
        <v>84</v>
      </c>
      <c r="AD454" s="157">
        <v>19.3</v>
      </c>
    </row>
    <row r="455" spans="1:30" s="154" customFormat="1" ht="11.35">
      <c r="A455" s="152">
        <v>442</v>
      </c>
      <c r="B455" s="152">
        <v>15</v>
      </c>
      <c r="C455" s="152">
        <v>147</v>
      </c>
      <c r="D455" s="153">
        <v>0.91874999999999996</v>
      </c>
      <c r="E455" s="153">
        <v>2.4724186080809427</v>
      </c>
      <c r="F455" s="155">
        <v>1338.5700000000002</v>
      </c>
      <c r="G455" s="155">
        <v>6970.9751000000006</v>
      </c>
      <c r="H455" s="155">
        <v>43.568594375000004</v>
      </c>
      <c r="I455" s="155">
        <v>169.84017597386818</v>
      </c>
      <c r="J455" s="155">
        <v>1600</v>
      </c>
      <c r="K455" s="155">
        <v>199800</v>
      </c>
      <c r="L455" s="155">
        <v>1248.75</v>
      </c>
      <c r="M455" s="155">
        <v>276.88462279372368</v>
      </c>
      <c r="N455" s="156">
        <v>24</v>
      </c>
      <c r="O455" s="156">
        <v>486</v>
      </c>
      <c r="P455" s="156">
        <v>3.0375000000000001</v>
      </c>
      <c r="Q455" s="156">
        <v>5.0130490100694702</v>
      </c>
      <c r="R455" s="158">
        <v>0.5856777493606139</v>
      </c>
      <c r="S455" s="158">
        <v>42</v>
      </c>
      <c r="T455" s="158">
        <v>666</v>
      </c>
      <c r="U455" s="158">
        <v>4.1624999999999996</v>
      </c>
      <c r="V455" s="158">
        <v>7.3637626251801462</v>
      </c>
      <c r="W455" s="158">
        <v>0.43222506393861898</v>
      </c>
      <c r="X455" s="158">
        <v>1.0179028132992329</v>
      </c>
      <c r="Y455" s="159">
        <v>36</v>
      </c>
      <c r="Z455" s="159">
        <v>73</v>
      </c>
      <c r="AA455" s="159">
        <v>51</v>
      </c>
      <c r="AB455" s="159">
        <v>85</v>
      </c>
      <c r="AC455" s="159">
        <v>75</v>
      </c>
      <c r="AD455" s="157">
        <v>19.55</v>
      </c>
    </row>
    <row r="456" spans="1:30" s="154" customFormat="1" ht="11.35">
      <c r="A456" s="152">
        <v>443</v>
      </c>
      <c r="B456" s="152">
        <v>15</v>
      </c>
      <c r="C456" s="152">
        <v>195</v>
      </c>
      <c r="D456" s="153">
        <v>1.21875</v>
      </c>
      <c r="E456" s="153">
        <v>2.8410111473949975</v>
      </c>
      <c r="F456" s="155">
        <v>1338.5700000000002</v>
      </c>
      <c r="G456" s="155">
        <v>12401.107400000001</v>
      </c>
      <c r="H456" s="155">
        <v>77.506921250000005</v>
      </c>
      <c r="I456" s="155">
        <v>217.0770421730133</v>
      </c>
      <c r="J456" s="155">
        <v>1600</v>
      </c>
      <c r="K456" s="155">
        <v>205850</v>
      </c>
      <c r="L456" s="155">
        <v>1286.5625</v>
      </c>
      <c r="M456" s="155">
        <v>274.18959348615078</v>
      </c>
      <c r="N456" s="156">
        <v>27</v>
      </c>
      <c r="O456" s="156">
        <v>480</v>
      </c>
      <c r="P456" s="156">
        <v>3</v>
      </c>
      <c r="Q456" s="156">
        <v>5.2986292282167859</v>
      </c>
      <c r="R456" s="158">
        <v>0.59493670886075944</v>
      </c>
      <c r="S456" s="158">
        <v>51</v>
      </c>
      <c r="T456" s="158">
        <v>702</v>
      </c>
      <c r="U456" s="158">
        <v>4.3875000000000002</v>
      </c>
      <c r="V456" s="158">
        <v>8.2751332429562279</v>
      </c>
      <c r="W456" s="158">
        <v>0.40759493670886082</v>
      </c>
      <c r="X456" s="158">
        <v>1.0025316455696203</v>
      </c>
      <c r="Y456" s="159">
        <v>29</v>
      </c>
      <c r="Z456" s="159">
        <v>71</v>
      </c>
      <c r="AA456" s="159">
        <v>60</v>
      </c>
      <c r="AB456" s="159">
        <v>80</v>
      </c>
      <c r="AC456" s="159">
        <v>80</v>
      </c>
      <c r="AD456" s="157">
        <v>19.75</v>
      </c>
    </row>
    <row r="457" spans="1:30" s="154" customFormat="1" ht="11.35">
      <c r="A457" s="152">
        <v>444</v>
      </c>
      <c r="B457" s="152">
        <v>18</v>
      </c>
      <c r="C457" s="152">
        <v>249</v>
      </c>
      <c r="D457" s="153">
        <v>1.5562499999999999</v>
      </c>
      <c r="E457" s="153">
        <v>3.6077255940916784</v>
      </c>
      <c r="F457" s="155">
        <v>1606.2840000000003</v>
      </c>
      <c r="G457" s="155">
        <v>13684.647300000001</v>
      </c>
      <c r="H457" s="155">
        <v>85.529045625000009</v>
      </c>
      <c r="I457" s="155">
        <v>251.86690353093564</v>
      </c>
      <c r="J457" s="155">
        <v>1600</v>
      </c>
      <c r="K457" s="155">
        <v>208500</v>
      </c>
      <c r="L457" s="155">
        <v>1303.125</v>
      </c>
      <c r="M457" s="155">
        <v>271.53694282869634</v>
      </c>
      <c r="N457" s="156">
        <v>15</v>
      </c>
      <c r="O457" s="156">
        <v>360</v>
      </c>
      <c r="P457" s="156">
        <v>2.25</v>
      </c>
      <c r="Q457" s="156">
        <v>3.9238025453753838</v>
      </c>
      <c r="R457" s="158">
        <v>0.69620253164556967</v>
      </c>
      <c r="S457" s="158">
        <v>39</v>
      </c>
      <c r="T457" s="158">
        <v>690</v>
      </c>
      <c r="U457" s="158">
        <v>4.3125</v>
      </c>
      <c r="V457" s="158">
        <v>7.8956938347478669</v>
      </c>
      <c r="W457" s="158">
        <v>0.41772151898734178</v>
      </c>
      <c r="X457" s="158">
        <v>1.1139240506329116</v>
      </c>
      <c r="Y457" s="159">
        <v>26</v>
      </c>
      <c r="Z457" s="159">
        <v>70</v>
      </c>
      <c r="AA457" s="159">
        <v>64</v>
      </c>
      <c r="AB457" s="159">
        <v>88</v>
      </c>
      <c r="AC457" s="159">
        <v>72</v>
      </c>
      <c r="AD457" s="157">
        <v>19.75</v>
      </c>
    </row>
    <row r="458" spans="1:30" s="154" customFormat="1" ht="11.35">
      <c r="A458" s="152">
        <v>445</v>
      </c>
      <c r="B458" s="152">
        <v>12</v>
      </c>
      <c r="C458" s="152">
        <v>57</v>
      </c>
      <c r="D458" s="153">
        <v>0.35625000000000001</v>
      </c>
      <c r="E458" s="153">
        <v>1.4421632728856941</v>
      </c>
      <c r="F458" s="155">
        <v>1070.8560000000002</v>
      </c>
      <c r="G458" s="155">
        <v>3721.2246000000005</v>
      </c>
      <c r="H458" s="155">
        <v>23.257653750000003</v>
      </c>
      <c r="I458" s="155">
        <v>116.25971008553952</v>
      </c>
      <c r="J458" s="155">
        <v>1600</v>
      </c>
      <c r="K458" s="155">
        <v>204200</v>
      </c>
      <c r="L458" s="155">
        <v>1276.25</v>
      </c>
      <c r="M458" s="155">
        <v>266.58508972351228</v>
      </c>
      <c r="N458" s="156">
        <v>21</v>
      </c>
      <c r="O458" s="156">
        <v>666</v>
      </c>
      <c r="P458" s="156">
        <v>4.1624999999999996</v>
      </c>
      <c r="Q458" s="156">
        <v>5.3410567112185605</v>
      </c>
      <c r="R458" s="158">
        <v>0.48847926267281105</v>
      </c>
      <c r="S458" s="158">
        <v>30</v>
      </c>
      <c r="T458" s="158">
        <v>789</v>
      </c>
      <c r="U458" s="158">
        <v>4.9312500000000004</v>
      </c>
      <c r="V458" s="158">
        <v>7.6603380018042797</v>
      </c>
      <c r="W458" s="158">
        <v>0.39400921658986171</v>
      </c>
      <c r="X458" s="158">
        <v>0.88248847926267282</v>
      </c>
      <c r="Y458" s="159">
        <v>28</v>
      </c>
      <c r="Z458" s="159">
        <v>77</v>
      </c>
      <c r="AA458" s="159">
        <v>55</v>
      </c>
      <c r="AB458" s="159">
        <v>80</v>
      </c>
      <c r="AC458" s="159">
        <v>80</v>
      </c>
      <c r="AD458" s="157">
        <v>21.7</v>
      </c>
    </row>
    <row r="459" spans="1:30" s="154" customFormat="1" ht="11.35">
      <c r="A459" s="152">
        <v>446</v>
      </c>
      <c r="B459" s="152">
        <v>12</v>
      </c>
      <c r="C459" s="152">
        <v>111</v>
      </c>
      <c r="D459" s="153">
        <v>0.69374999999999998</v>
      </c>
      <c r="E459" s="153">
        <v>1.9393212681585472</v>
      </c>
      <c r="F459" s="155">
        <v>1070.8560000000002</v>
      </c>
      <c r="G459" s="155">
        <v>5575.8877000000011</v>
      </c>
      <c r="H459" s="155">
        <v>34.849298125000004</v>
      </c>
      <c r="I459" s="155">
        <v>130.59216757757332</v>
      </c>
      <c r="J459" s="155">
        <v>1600</v>
      </c>
      <c r="K459" s="155">
        <v>199400</v>
      </c>
      <c r="L459" s="155">
        <v>1246.25</v>
      </c>
      <c r="M459" s="155">
        <v>275.49555122022997</v>
      </c>
      <c r="N459" s="156">
        <v>24</v>
      </c>
      <c r="O459" s="156">
        <v>423</v>
      </c>
      <c r="P459" s="156">
        <v>2.6437499999999998</v>
      </c>
      <c r="Q459" s="156">
        <v>4.2873910129720159</v>
      </c>
      <c r="R459" s="158">
        <v>0.64661654135338342</v>
      </c>
      <c r="S459" s="158">
        <v>36</v>
      </c>
      <c r="T459" s="158">
        <v>675</v>
      </c>
      <c r="U459" s="158">
        <v>4.21875</v>
      </c>
      <c r="V459" s="158">
        <v>7.3891573421070884</v>
      </c>
      <c r="W459" s="158">
        <v>0.43609022556390975</v>
      </c>
      <c r="X459" s="158">
        <v>1.0827067669172932</v>
      </c>
      <c r="Y459" s="159">
        <v>36</v>
      </c>
      <c r="Z459" s="159">
        <v>74</v>
      </c>
      <c r="AA459" s="159">
        <v>50</v>
      </c>
      <c r="AB459" s="159">
        <v>67</v>
      </c>
      <c r="AC459" s="159">
        <v>93</v>
      </c>
      <c r="AD459" s="157">
        <v>19.95</v>
      </c>
    </row>
    <row r="460" spans="1:30" s="154" customFormat="1" ht="11.35">
      <c r="A460" s="152">
        <v>447</v>
      </c>
      <c r="B460" s="152">
        <v>12</v>
      </c>
      <c r="C460" s="152">
        <v>153</v>
      </c>
      <c r="D460" s="153">
        <v>0.95625000000000004</v>
      </c>
      <c r="E460" s="153">
        <v>2.4115729228584715</v>
      </c>
      <c r="F460" s="155">
        <v>1070.8560000000002</v>
      </c>
      <c r="G460" s="155">
        <v>6527.7597000000014</v>
      </c>
      <c r="H460" s="155">
        <v>40.798498125000009</v>
      </c>
      <c r="I460" s="155">
        <v>149.38601670316044</v>
      </c>
      <c r="J460" s="155">
        <v>1600</v>
      </c>
      <c r="K460" s="155">
        <v>201300</v>
      </c>
      <c r="L460" s="155">
        <v>1258.125</v>
      </c>
      <c r="M460" s="155">
        <v>275.91400424017814</v>
      </c>
      <c r="N460" s="156">
        <v>18</v>
      </c>
      <c r="O460" s="156">
        <v>510</v>
      </c>
      <c r="P460" s="156">
        <v>3.1875</v>
      </c>
      <c r="Q460" s="156">
        <v>4.9299335982362749</v>
      </c>
      <c r="R460" s="158">
        <v>0.57499999999999996</v>
      </c>
      <c r="S460" s="158">
        <v>36</v>
      </c>
      <c r="T460" s="158">
        <v>681</v>
      </c>
      <c r="U460" s="158">
        <v>4.2562499999999996</v>
      </c>
      <c r="V460" s="158">
        <v>7.6242305519595854</v>
      </c>
      <c r="W460" s="158">
        <v>0.4325</v>
      </c>
      <c r="X460" s="158">
        <v>1.0074999999999998</v>
      </c>
      <c r="Y460" s="159">
        <v>34</v>
      </c>
      <c r="Z460" s="159">
        <v>73</v>
      </c>
      <c r="AA460" s="159">
        <v>53</v>
      </c>
      <c r="AB460" s="159">
        <v>92</v>
      </c>
      <c r="AC460" s="159">
        <v>68</v>
      </c>
      <c r="AD460" s="157">
        <v>20</v>
      </c>
    </row>
    <row r="461" spans="1:30" s="154" customFormat="1" ht="11.35">
      <c r="A461" s="152">
        <v>448</v>
      </c>
      <c r="B461" s="152">
        <v>9</v>
      </c>
      <c r="C461" s="152">
        <v>93</v>
      </c>
      <c r="D461" s="153">
        <v>0.58125000000000004</v>
      </c>
      <c r="E461" s="153">
        <v>1.7319486789206817</v>
      </c>
      <c r="F461" s="155">
        <v>803.14200000000017</v>
      </c>
      <c r="G461" s="155">
        <v>3495.155000000002</v>
      </c>
      <c r="H461" s="155">
        <v>21.844718750000013</v>
      </c>
      <c r="I461" s="155">
        <v>89.065122951788823</v>
      </c>
      <c r="J461" s="155">
        <v>1600</v>
      </c>
      <c r="K461" s="155">
        <v>206500</v>
      </c>
      <c r="L461" s="155">
        <v>1290.625</v>
      </c>
      <c r="M461" s="155">
        <v>266.7170255122706</v>
      </c>
      <c r="N461" s="156">
        <v>24</v>
      </c>
      <c r="O461" s="156">
        <v>588</v>
      </c>
      <c r="P461" s="156">
        <v>3.6749999999999998</v>
      </c>
      <c r="Q461" s="156">
        <v>4.9899899799498595</v>
      </c>
      <c r="R461" s="158">
        <v>0.53110047846889941</v>
      </c>
      <c r="S461" s="158">
        <v>48</v>
      </c>
      <c r="T461" s="158">
        <v>756</v>
      </c>
      <c r="U461" s="158">
        <v>4.7249999999999996</v>
      </c>
      <c r="V461" s="158">
        <v>8.4555441229464545</v>
      </c>
      <c r="W461" s="158">
        <v>0.39712918660287078</v>
      </c>
      <c r="X461" s="158">
        <v>0.92822966507177018</v>
      </c>
      <c r="Y461" s="159">
        <v>26</v>
      </c>
      <c r="Z461" s="159">
        <v>75</v>
      </c>
      <c r="AA461" s="159">
        <v>59</v>
      </c>
      <c r="AB461" s="159">
        <v>88</v>
      </c>
      <c r="AC461" s="159">
        <v>72</v>
      </c>
      <c r="AD461" s="157">
        <v>20.9</v>
      </c>
    </row>
    <row r="462" spans="1:30" s="154" customFormat="1" ht="11.35">
      <c r="A462" s="152">
        <v>449</v>
      </c>
      <c r="B462" s="152">
        <v>15</v>
      </c>
      <c r="C462" s="152">
        <v>183</v>
      </c>
      <c r="D462" s="153">
        <v>1.14375</v>
      </c>
      <c r="E462" s="153">
        <v>3.007008323334635</v>
      </c>
      <c r="F462" s="155">
        <v>1338.5700000000002</v>
      </c>
      <c r="G462" s="155">
        <v>8376.473600000003</v>
      </c>
      <c r="H462" s="155">
        <v>52.352960000000017</v>
      </c>
      <c r="I462" s="155">
        <v>196.9372329389831</v>
      </c>
      <c r="J462" s="155">
        <v>1600</v>
      </c>
      <c r="K462" s="155">
        <v>207200</v>
      </c>
      <c r="L462" s="155">
        <v>1295</v>
      </c>
      <c r="M462" s="155">
        <v>262.25917374581292</v>
      </c>
      <c r="N462" s="156">
        <v>30</v>
      </c>
      <c r="O462" s="156">
        <v>636</v>
      </c>
      <c r="P462" s="156">
        <v>3.9750000000000001</v>
      </c>
      <c r="Q462" s="156">
        <v>6.1264967366473755</v>
      </c>
      <c r="R462" s="158">
        <v>0.48292682926829272</v>
      </c>
      <c r="S462" s="158">
        <v>57</v>
      </c>
      <c r="T462" s="158">
        <v>735</v>
      </c>
      <c r="U462" s="158">
        <v>4.59375</v>
      </c>
      <c r="V462" s="158">
        <v>9.4624693115326988</v>
      </c>
      <c r="W462" s="158">
        <v>0.40243902439024393</v>
      </c>
      <c r="X462" s="158">
        <v>0.88536585365853671</v>
      </c>
      <c r="Y462" s="159">
        <v>24</v>
      </c>
      <c r="Z462" s="159">
        <v>77</v>
      </c>
      <c r="AA462" s="159">
        <v>59</v>
      </c>
      <c r="AB462" s="159">
        <v>87</v>
      </c>
      <c r="AC462" s="159">
        <v>73</v>
      </c>
      <c r="AD462" s="157">
        <v>20.5</v>
      </c>
    </row>
    <row r="463" spans="1:30" s="154" customFormat="1" ht="11.35">
      <c r="A463" s="152">
        <v>450</v>
      </c>
      <c r="B463" s="152">
        <v>27</v>
      </c>
      <c r="C463" s="152">
        <v>438</v>
      </c>
      <c r="D463" s="153">
        <v>2.7374999999999998</v>
      </c>
      <c r="E463" s="153">
        <v>5.9277489443438656</v>
      </c>
      <c r="F463" s="155">
        <v>2141.7120000000004</v>
      </c>
      <c r="G463" s="155">
        <v>21745.813300000005</v>
      </c>
      <c r="H463" s="155">
        <v>135.91133312500003</v>
      </c>
      <c r="I463" s="155">
        <v>376.26938829139448</v>
      </c>
      <c r="J463" s="155">
        <v>1600</v>
      </c>
      <c r="K463" s="155">
        <v>206900</v>
      </c>
      <c r="L463" s="155">
        <v>1293.125</v>
      </c>
      <c r="M463" s="155">
        <v>267.73493768155458</v>
      </c>
      <c r="N463" s="156">
        <v>21</v>
      </c>
      <c r="O463" s="156">
        <v>558</v>
      </c>
      <c r="P463" s="156">
        <v>3.4874999999999998</v>
      </c>
      <c r="Q463" s="156">
        <v>5.7187625657146208</v>
      </c>
      <c r="R463" s="158">
        <v>0.53383458646616533</v>
      </c>
      <c r="S463" s="158">
        <v>81</v>
      </c>
      <c r="T463" s="158">
        <v>690</v>
      </c>
      <c r="U463" s="158">
        <v>4.3125</v>
      </c>
      <c r="V463" s="158">
        <v>9.431105699597536</v>
      </c>
      <c r="W463" s="158">
        <v>0.42355889724310775</v>
      </c>
      <c r="X463" s="158">
        <v>0.95739348370927302</v>
      </c>
      <c r="Y463" s="159">
        <v>26</v>
      </c>
      <c r="Z463" s="159">
        <v>74</v>
      </c>
      <c r="AA463" s="159">
        <v>60</v>
      </c>
      <c r="AB463" s="159">
        <v>73</v>
      </c>
      <c r="AC463" s="159">
        <v>87</v>
      </c>
      <c r="AD463" s="157">
        <v>19.95</v>
      </c>
    </row>
    <row r="464" spans="1:30" s="154" customFormat="1" ht="11.35">
      <c r="A464" s="152">
        <v>451</v>
      </c>
      <c r="B464" s="152">
        <v>12</v>
      </c>
      <c r="C464" s="152">
        <v>189</v>
      </c>
      <c r="D464" s="153">
        <v>1.1812499999999999</v>
      </c>
      <c r="E464" s="153">
        <v>2.6299481665026341</v>
      </c>
      <c r="F464" s="155">
        <v>1070.8560000000002</v>
      </c>
      <c r="G464" s="155">
        <v>8499.9195</v>
      </c>
      <c r="H464" s="155">
        <v>53.124496874999998</v>
      </c>
      <c r="I464" s="155">
        <v>164.82637722981747</v>
      </c>
      <c r="J464" s="155">
        <v>1600</v>
      </c>
      <c r="K464" s="155">
        <v>201350</v>
      </c>
      <c r="L464" s="155">
        <v>1258.4375</v>
      </c>
      <c r="M464" s="155">
        <v>279.04948023851188</v>
      </c>
      <c r="N464" s="156">
        <v>18</v>
      </c>
      <c r="O464" s="156">
        <v>420</v>
      </c>
      <c r="P464" s="156">
        <v>2.625</v>
      </c>
      <c r="Q464" s="156">
        <v>4.5235234221725209</v>
      </c>
      <c r="R464" s="158">
        <v>0.63541666666666663</v>
      </c>
      <c r="S464" s="158">
        <v>36</v>
      </c>
      <c r="T464" s="158">
        <v>654</v>
      </c>
      <c r="U464" s="158">
        <v>4.0875000000000004</v>
      </c>
      <c r="V464" s="158">
        <v>7.0052877602403729</v>
      </c>
      <c r="W464" s="158">
        <v>0.43229166666666663</v>
      </c>
      <c r="X464" s="158">
        <v>1.0677083333333333</v>
      </c>
      <c r="Y464" s="159">
        <v>35</v>
      </c>
      <c r="Z464" s="159">
        <v>71</v>
      </c>
      <c r="AA464" s="159">
        <v>54</v>
      </c>
      <c r="AB464" s="159">
        <v>75</v>
      </c>
      <c r="AC464" s="159">
        <v>85</v>
      </c>
      <c r="AD464" s="157">
        <v>19.2</v>
      </c>
    </row>
    <row r="465" spans="1:30" s="154" customFormat="1" ht="11.35">
      <c r="A465" s="152">
        <v>452</v>
      </c>
      <c r="B465" s="152">
        <v>15</v>
      </c>
      <c r="C465" s="152">
        <v>150</v>
      </c>
      <c r="D465" s="153">
        <v>0.9375</v>
      </c>
      <c r="E465" s="153">
        <v>2.8188215120828657</v>
      </c>
      <c r="F465" s="155">
        <v>1338.5700000000002</v>
      </c>
      <c r="G465" s="155">
        <v>5972.9968000000008</v>
      </c>
      <c r="H465" s="155">
        <v>37.331230000000005</v>
      </c>
      <c r="I465" s="155">
        <v>152.31498269185877</v>
      </c>
      <c r="J465" s="155">
        <v>1600</v>
      </c>
      <c r="K465" s="155">
        <v>204900</v>
      </c>
      <c r="L465" s="155">
        <v>1280.625</v>
      </c>
      <c r="M465" s="155">
        <v>262.36631816157421</v>
      </c>
      <c r="N465" s="156">
        <v>24</v>
      </c>
      <c r="O465" s="156">
        <v>456</v>
      </c>
      <c r="P465" s="156">
        <v>2.85</v>
      </c>
      <c r="Q465" s="156">
        <v>5.100499420608009</v>
      </c>
      <c r="R465" s="158">
        <v>0.62</v>
      </c>
      <c r="S465" s="158">
        <v>33</v>
      </c>
      <c r="T465" s="158">
        <v>702</v>
      </c>
      <c r="U465" s="158">
        <v>4.3875000000000002</v>
      </c>
      <c r="V465" s="158">
        <v>7.7597473699395021</v>
      </c>
      <c r="W465" s="158">
        <v>0.41500000000000004</v>
      </c>
      <c r="X465" s="158">
        <v>1.0350000000000001</v>
      </c>
      <c r="Y465" s="159">
        <v>26</v>
      </c>
      <c r="Z465" s="159">
        <v>79</v>
      </c>
      <c r="AA465" s="159">
        <v>55</v>
      </c>
      <c r="AB465" s="159">
        <v>82</v>
      </c>
      <c r="AC465" s="159">
        <v>78</v>
      </c>
      <c r="AD465" s="157">
        <v>20</v>
      </c>
    </row>
    <row r="466" spans="1:30" s="154" customFormat="1" ht="11.35">
      <c r="A466" s="152">
        <v>453</v>
      </c>
      <c r="B466" s="152">
        <v>15</v>
      </c>
      <c r="C466" s="152">
        <v>159</v>
      </c>
      <c r="D466" s="153">
        <v>0.99375000000000002</v>
      </c>
      <c r="E466" s="153">
        <v>2.6646931573150239</v>
      </c>
      <c r="F466" s="155">
        <v>803.14200000000017</v>
      </c>
      <c r="G466" s="155">
        <v>5613.070200000001</v>
      </c>
      <c r="H466" s="155">
        <v>35.081688750000005</v>
      </c>
      <c r="I466" s="155">
        <v>123.50098526051673</v>
      </c>
      <c r="J466" s="155">
        <v>1600</v>
      </c>
      <c r="K466" s="155">
        <v>206350</v>
      </c>
      <c r="L466" s="155">
        <v>1289.6875</v>
      </c>
      <c r="M466" s="155">
        <v>281.39906950939746</v>
      </c>
      <c r="N466" s="156">
        <v>21</v>
      </c>
      <c r="O466" s="156">
        <v>495</v>
      </c>
      <c r="P466" s="156">
        <v>3.09375</v>
      </c>
      <c r="Q466" s="156">
        <v>4.9153806547542249</v>
      </c>
      <c r="R466" s="158">
        <v>0.60900473933649291</v>
      </c>
      <c r="S466" s="158">
        <v>60</v>
      </c>
      <c r="T466" s="158">
        <v>819</v>
      </c>
      <c r="U466" s="158">
        <v>5.1187500000000004</v>
      </c>
      <c r="V466" s="158">
        <v>10.253008072185542</v>
      </c>
      <c r="W466" s="158">
        <v>0.35308056872037918</v>
      </c>
      <c r="X466" s="158">
        <v>0.96208530805687209</v>
      </c>
      <c r="Y466" s="159">
        <v>31</v>
      </c>
      <c r="Z466" s="159">
        <v>66</v>
      </c>
      <c r="AA466" s="159">
        <v>63</v>
      </c>
      <c r="AB466" s="159">
        <v>92</v>
      </c>
      <c r="AC466" s="159">
        <v>68</v>
      </c>
      <c r="AD466" s="157">
        <v>21.1</v>
      </c>
    </row>
    <row r="467" spans="1:30" s="154" customFormat="1" ht="11.35">
      <c r="A467" s="152">
        <v>454</v>
      </c>
      <c r="B467" s="152">
        <v>12</v>
      </c>
      <c r="C467" s="152">
        <v>96</v>
      </c>
      <c r="D467" s="153">
        <v>0.6</v>
      </c>
      <c r="E467" s="153">
        <v>2.2012003586379691</v>
      </c>
      <c r="F467" s="155">
        <v>1070.8560000000002</v>
      </c>
      <c r="G467" s="155">
        <v>4961.6328000000021</v>
      </c>
      <c r="H467" s="155">
        <v>31.010205000000013</v>
      </c>
      <c r="I467" s="155">
        <v>151.6084792206706</v>
      </c>
      <c r="J467" s="155">
        <v>1600</v>
      </c>
      <c r="K467" s="155">
        <v>197350</v>
      </c>
      <c r="L467" s="155">
        <v>1233.4375</v>
      </c>
      <c r="M467" s="155">
        <v>288.65998556112856</v>
      </c>
      <c r="N467" s="156">
        <v>21</v>
      </c>
      <c r="O467" s="156">
        <v>558</v>
      </c>
      <c r="P467" s="156">
        <v>3.4874999999999998</v>
      </c>
      <c r="Q467" s="156">
        <v>5.079230739556964</v>
      </c>
      <c r="R467" s="158">
        <v>0.53499999999999992</v>
      </c>
      <c r="S467" s="158">
        <v>33</v>
      </c>
      <c r="T467" s="158">
        <v>717</v>
      </c>
      <c r="U467" s="158">
        <v>4.4812500000000002</v>
      </c>
      <c r="V467" s="158">
        <v>7.4250738513575207</v>
      </c>
      <c r="W467" s="158">
        <v>0.40250000000000002</v>
      </c>
      <c r="X467" s="158">
        <v>0.9375</v>
      </c>
      <c r="Y467" s="159">
        <v>43</v>
      </c>
      <c r="Z467" s="159">
        <v>66</v>
      </c>
      <c r="AA467" s="159">
        <v>51</v>
      </c>
      <c r="AB467" s="159">
        <v>89</v>
      </c>
      <c r="AC467" s="159">
        <v>71</v>
      </c>
      <c r="AD467" s="157">
        <v>20</v>
      </c>
    </row>
    <row r="468" spans="1:30" s="154" customFormat="1" ht="11.35">
      <c r="A468" s="152">
        <v>455</v>
      </c>
      <c r="B468" s="152">
        <v>12</v>
      </c>
      <c r="C468" s="152">
        <v>105</v>
      </c>
      <c r="D468" s="153">
        <v>0.65625</v>
      </c>
      <c r="E468" s="153">
        <v>2.1719969508995587</v>
      </c>
      <c r="F468" s="155">
        <v>803.14200000000017</v>
      </c>
      <c r="G468" s="155">
        <v>4754.8981000000013</v>
      </c>
      <c r="H468" s="155">
        <v>29.718113125000009</v>
      </c>
      <c r="I468" s="155">
        <v>125.3164051747015</v>
      </c>
      <c r="J468" s="155">
        <v>1600</v>
      </c>
      <c r="K468" s="155">
        <v>199100</v>
      </c>
      <c r="L468" s="155">
        <v>1244.375</v>
      </c>
      <c r="M468" s="155">
        <v>303.02393682563786</v>
      </c>
      <c r="N468" s="156">
        <v>24</v>
      </c>
      <c r="O468" s="156">
        <v>684</v>
      </c>
      <c r="P468" s="156">
        <v>4.2750000000000004</v>
      </c>
      <c r="Q468" s="156">
        <v>6.0146048663327178</v>
      </c>
      <c r="R468" s="158">
        <v>0.44660194174757284</v>
      </c>
      <c r="S468" s="158">
        <v>33</v>
      </c>
      <c r="T468" s="158">
        <v>747</v>
      </c>
      <c r="U468" s="158">
        <v>4.6687500000000002</v>
      </c>
      <c r="V468" s="158">
        <v>7.8889476663886464</v>
      </c>
      <c r="W468" s="158">
        <v>0.39563106796116515</v>
      </c>
      <c r="X468" s="158">
        <v>0.84223300970873805</v>
      </c>
      <c r="Y468" s="159">
        <v>46</v>
      </c>
      <c r="Z468" s="159">
        <v>56</v>
      </c>
      <c r="AA468" s="159">
        <v>58</v>
      </c>
      <c r="AB468" s="159">
        <v>87</v>
      </c>
      <c r="AC468" s="159">
        <v>73</v>
      </c>
      <c r="AD468" s="157">
        <v>20.6</v>
      </c>
    </row>
    <row r="469" spans="1:30" s="154" customFormat="1" ht="11.35">
      <c r="A469" s="152">
        <v>456</v>
      </c>
      <c r="B469" s="152">
        <v>21</v>
      </c>
      <c r="C469" s="152">
        <v>132</v>
      </c>
      <c r="D469" s="153">
        <v>0.82499999999999996</v>
      </c>
      <c r="E469" s="153">
        <v>2.8933886903089165</v>
      </c>
      <c r="F469" s="155">
        <v>1873.9980000000003</v>
      </c>
      <c r="G469" s="155">
        <v>5824.2668000000012</v>
      </c>
      <c r="H469" s="155">
        <v>36.401667500000009</v>
      </c>
      <c r="I469" s="155">
        <v>179.83542438377242</v>
      </c>
      <c r="J469" s="155">
        <v>1600</v>
      </c>
      <c r="K469" s="155">
        <v>203850</v>
      </c>
      <c r="L469" s="155">
        <v>1274.0625</v>
      </c>
      <c r="M469" s="155">
        <v>268.64274955187688</v>
      </c>
      <c r="N469" s="156">
        <v>24</v>
      </c>
      <c r="O469" s="156">
        <v>654</v>
      </c>
      <c r="P469" s="156">
        <v>4.0875000000000004</v>
      </c>
      <c r="Q469" s="156">
        <v>5.3885360493103303</v>
      </c>
      <c r="R469" s="158">
        <v>0.47596153846153844</v>
      </c>
      <c r="S469" s="158">
        <v>42</v>
      </c>
      <c r="T469" s="158">
        <v>753</v>
      </c>
      <c r="U469" s="158">
        <v>4.7062499999999998</v>
      </c>
      <c r="V469" s="158">
        <v>8.4894287760364779</v>
      </c>
      <c r="W469" s="158">
        <v>0.39663461538461536</v>
      </c>
      <c r="X469" s="158">
        <v>0.87259615384615374</v>
      </c>
      <c r="Y469" s="159">
        <v>29</v>
      </c>
      <c r="Z469" s="159">
        <v>76</v>
      </c>
      <c r="AA469" s="159">
        <v>55</v>
      </c>
      <c r="AB469" s="159">
        <v>81</v>
      </c>
      <c r="AC469" s="159">
        <v>79</v>
      </c>
      <c r="AD469" s="157">
        <v>20.8</v>
      </c>
    </row>
    <row r="470" spans="1:30" s="154" customFormat="1" ht="11.35">
      <c r="A470" s="152">
        <v>457</v>
      </c>
      <c r="B470" s="152">
        <v>21</v>
      </c>
      <c r="C470" s="152">
        <v>219</v>
      </c>
      <c r="D470" s="153">
        <v>1.3687499999999999</v>
      </c>
      <c r="E470" s="153">
        <v>3.4121902720730843</v>
      </c>
      <c r="F470" s="155">
        <v>1873.9980000000003</v>
      </c>
      <c r="G470" s="155">
        <v>9307.5234000000019</v>
      </c>
      <c r="H470" s="155">
        <v>58.172021250000014</v>
      </c>
      <c r="I470" s="155">
        <v>233.80187646635505</v>
      </c>
      <c r="J470" s="155">
        <v>1600</v>
      </c>
      <c r="K470" s="155">
        <v>204700</v>
      </c>
      <c r="L470" s="155">
        <v>1279.375</v>
      </c>
      <c r="M470" s="155">
        <v>274.11306371297451</v>
      </c>
      <c r="N470" s="156">
        <v>24</v>
      </c>
      <c r="O470" s="156">
        <v>471</v>
      </c>
      <c r="P470" s="156">
        <v>2.9437500000000001</v>
      </c>
      <c r="Q470" s="156">
        <v>4.9159564032333085</v>
      </c>
      <c r="R470" s="158">
        <v>0.59220779220779218</v>
      </c>
      <c r="S470" s="158">
        <v>39</v>
      </c>
      <c r="T470" s="158">
        <v>642</v>
      </c>
      <c r="U470" s="158">
        <v>4.0125000000000002</v>
      </c>
      <c r="V470" s="158">
        <v>7.3089825841285423</v>
      </c>
      <c r="W470" s="158">
        <v>0.44415584415584419</v>
      </c>
      <c r="X470" s="158">
        <v>1.0363636363636364</v>
      </c>
      <c r="Y470" s="159">
        <v>30</v>
      </c>
      <c r="Z470" s="159">
        <v>72</v>
      </c>
      <c r="AA470" s="159">
        <v>58</v>
      </c>
      <c r="AB470" s="159">
        <v>73</v>
      </c>
      <c r="AC470" s="159">
        <v>87</v>
      </c>
      <c r="AD470" s="157">
        <v>19.25</v>
      </c>
    </row>
    <row r="471" spans="1:30" s="154" customFormat="1" ht="11.35">
      <c r="A471" s="152">
        <v>458</v>
      </c>
      <c r="B471" s="152">
        <v>21</v>
      </c>
      <c r="C471" s="152">
        <v>198</v>
      </c>
      <c r="D471" s="153">
        <v>1.2375</v>
      </c>
      <c r="E471" s="153">
        <v>3.1453019772832445</v>
      </c>
      <c r="F471" s="155">
        <v>1338.5700000000002</v>
      </c>
      <c r="G471" s="155">
        <v>10299.552500000002</v>
      </c>
      <c r="H471" s="155">
        <v>64.372203125000013</v>
      </c>
      <c r="I471" s="155">
        <v>207.67508128455003</v>
      </c>
      <c r="J471" s="155">
        <v>1600</v>
      </c>
      <c r="K471" s="155">
        <v>201750</v>
      </c>
      <c r="L471" s="155">
        <v>1260.9375</v>
      </c>
      <c r="M471" s="155">
        <v>280.31158960012863</v>
      </c>
      <c r="N471" s="156">
        <v>21</v>
      </c>
      <c r="O471" s="156">
        <v>504</v>
      </c>
      <c r="P471" s="156">
        <v>3.15</v>
      </c>
      <c r="Q471" s="156">
        <v>5.1776005224245836</v>
      </c>
      <c r="R471" s="158">
        <v>0.59615384615384615</v>
      </c>
      <c r="S471" s="158">
        <v>30</v>
      </c>
      <c r="T471" s="158">
        <v>726</v>
      </c>
      <c r="U471" s="158">
        <v>4.5374999999999996</v>
      </c>
      <c r="V471" s="158">
        <v>7.5008490085494062</v>
      </c>
      <c r="W471" s="158">
        <v>0.41826923076923078</v>
      </c>
      <c r="X471" s="158">
        <v>1.0144230769230769</v>
      </c>
      <c r="Y471" s="159">
        <v>35</v>
      </c>
      <c r="Z471" s="159">
        <v>70</v>
      </c>
      <c r="AA471" s="159">
        <v>55</v>
      </c>
      <c r="AB471" s="159">
        <v>78</v>
      </c>
      <c r="AC471" s="159">
        <v>82</v>
      </c>
      <c r="AD471" s="157">
        <v>20.8</v>
      </c>
    </row>
    <row r="472" spans="1:30" s="154" customFormat="1" ht="11.35">
      <c r="A472" s="152">
        <v>459</v>
      </c>
      <c r="B472" s="152">
        <v>12</v>
      </c>
      <c r="C472" s="152">
        <v>42</v>
      </c>
      <c r="D472" s="153">
        <v>0.26250000000000001</v>
      </c>
      <c r="E472" s="153">
        <v>1.4029954477528053</v>
      </c>
      <c r="F472" s="155">
        <v>535.42800000000011</v>
      </c>
      <c r="G472" s="155">
        <v>1279.078</v>
      </c>
      <c r="H472" s="155">
        <v>7.9942374999999997</v>
      </c>
      <c r="I472" s="155">
        <v>50.766653737564589</v>
      </c>
      <c r="J472" s="155">
        <v>1600</v>
      </c>
      <c r="K472" s="155">
        <v>204500</v>
      </c>
      <c r="L472" s="155">
        <v>1278.125</v>
      </c>
      <c r="M472" s="155">
        <v>285.37118606558369</v>
      </c>
      <c r="N472" s="156">
        <v>27</v>
      </c>
      <c r="O472" s="156">
        <v>801</v>
      </c>
      <c r="P472" s="156">
        <v>5.0062499999999996</v>
      </c>
      <c r="Q472" s="156">
        <v>6.3011398339940978</v>
      </c>
      <c r="R472" s="158">
        <v>0.39455782312925175</v>
      </c>
      <c r="S472" s="158">
        <v>39</v>
      </c>
      <c r="T472" s="158">
        <v>885</v>
      </c>
      <c r="U472" s="158">
        <v>5.53125</v>
      </c>
      <c r="V472" s="158">
        <v>9.6439258916570694</v>
      </c>
      <c r="W472" s="158">
        <v>0.33106575963718821</v>
      </c>
      <c r="X472" s="158">
        <v>0.7256235827664399</v>
      </c>
      <c r="Y472" s="159">
        <v>34</v>
      </c>
      <c r="Z472" s="159">
        <v>65</v>
      </c>
      <c r="AA472" s="159">
        <v>61</v>
      </c>
      <c r="AB472" s="159">
        <v>83</v>
      </c>
      <c r="AC472" s="159">
        <v>77</v>
      </c>
      <c r="AD472" s="157">
        <v>22.05</v>
      </c>
    </row>
    <row r="473" spans="1:30" s="154" customFormat="1" ht="11.35">
      <c r="A473" s="152">
        <v>460</v>
      </c>
      <c r="B473" s="152">
        <v>18</v>
      </c>
      <c r="C473" s="152">
        <v>195</v>
      </c>
      <c r="D473" s="153">
        <v>1.21875</v>
      </c>
      <c r="E473" s="153">
        <v>2.9001667160927274</v>
      </c>
      <c r="F473" s="155">
        <v>1606.2840000000003</v>
      </c>
      <c r="G473" s="155">
        <v>10616.347400000002</v>
      </c>
      <c r="H473" s="155">
        <v>66.352171250000012</v>
      </c>
      <c r="I473" s="155">
        <v>209.08825661169291</v>
      </c>
      <c r="J473" s="155">
        <v>1600</v>
      </c>
      <c r="K473" s="155">
        <v>206800</v>
      </c>
      <c r="L473" s="155">
        <v>1292.5</v>
      </c>
      <c r="M473" s="155">
        <v>285.39942219401786</v>
      </c>
      <c r="N473" s="156">
        <v>27</v>
      </c>
      <c r="O473" s="156">
        <v>573</v>
      </c>
      <c r="P473" s="156">
        <v>3.5812499999999998</v>
      </c>
      <c r="Q473" s="156">
        <v>5.9192383019668755</v>
      </c>
      <c r="R473" s="158">
        <v>0.54631828978622321</v>
      </c>
      <c r="S473" s="158">
        <v>39</v>
      </c>
      <c r="T473" s="158">
        <v>789</v>
      </c>
      <c r="U473" s="158">
        <v>4.9312500000000004</v>
      </c>
      <c r="V473" s="158">
        <v>8.8018879299883999</v>
      </c>
      <c r="W473" s="158">
        <v>0.37529691211401428</v>
      </c>
      <c r="X473" s="158">
        <v>0.92161520190023749</v>
      </c>
      <c r="Y473" s="159">
        <v>32</v>
      </c>
      <c r="Z473" s="159">
        <v>63</v>
      </c>
      <c r="AA473" s="159">
        <v>65</v>
      </c>
      <c r="AB473" s="159">
        <v>81</v>
      </c>
      <c r="AC473" s="159">
        <v>79</v>
      </c>
      <c r="AD473" s="157">
        <v>21.05</v>
      </c>
    </row>
    <row r="474" spans="1:30" s="154" customFormat="1" ht="11.35">
      <c r="A474" s="152">
        <v>461</v>
      </c>
      <c r="B474" s="152">
        <v>15</v>
      </c>
      <c r="C474" s="152">
        <v>138</v>
      </c>
      <c r="D474" s="153">
        <v>0.86250000000000004</v>
      </c>
      <c r="E474" s="153">
        <v>2.5265570577443399</v>
      </c>
      <c r="F474" s="155">
        <v>1070.8560000000002</v>
      </c>
      <c r="G474" s="155">
        <v>6178.2442000000019</v>
      </c>
      <c r="H474" s="155">
        <v>38.614026250000009</v>
      </c>
      <c r="I474" s="155">
        <v>144.01081517931698</v>
      </c>
      <c r="J474" s="155">
        <v>1600</v>
      </c>
      <c r="K474" s="155">
        <v>202950</v>
      </c>
      <c r="L474" s="155">
        <v>1268.4375</v>
      </c>
      <c r="M474" s="155">
        <v>283.93140033173438</v>
      </c>
      <c r="N474" s="156">
        <v>21</v>
      </c>
      <c r="O474" s="156">
        <v>522</v>
      </c>
      <c r="P474" s="156">
        <v>3.2625000000000002</v>
      </c>
      <c r="Q474" s="156">
        <v>5.3240731321969212</v>
      </c>
      <c r="R474" s="158">
        <v>0.55949367088607593</v>
      </c>
      <c r="S474" s="158">
        <v>54</v>
      </c>
      <c r="T474" s="158">
        <v>681</v>
      </c>
      <c r="U474" s="158">
        <v>4.2562499999999996</v>
      </c>
      <c r="V474" s="158">
        <v>7.5421222802713848</v>
      </c>
      <c r="W474" s="158">
        <v>0.42531645569620252</v>
      </c>
      <c r="X474" s="158">
        <v>0.9848101265822784</v>
      </c>
      <c r="Y474" s="159">
        <v>35</v>
      </c>
      <c r="Z474" s="159">
        <v>67</v>
      </c>
      <c r="AA474" s="159">
        <v>58</v>
      </c>
      <c r="AB474" s="159">
        <v>85</v>
      </c>
      <c r="AC474" s="159">
        <v>75</v>
      </c>
      <c r="AD474" s="157">
        <v>19.75</v>
      </c>
    </row>
    <row r="475" spans="1:30" s="154" customFormat="1" ht="11.35">
      <c r="A475" s="152">
        <v>462</v>
      </c>
      <c r="B475" s="152">
        <v>15</v>
      </c>
      <c r="C475" s="152">
        <v>126</v>
      </c>
      <c r="D475" s="153">
        <v>0.78749999999999998</v>
      </c>
      <c r="E475" s="153">
        <v>2.218808961480724</v>
      </c>
      <c r="F475" s="155">
        <v>535.42800000000011</v>
      </c>
      <c r="G475" s="155">
        <v>4624.0157000000008</v>
      </c>
      <c r="H475" s="155">
        <v>28.900098125000007</v>
      </c>
      <c r="I475" s="155">
        <v>101.88015199023381</v>
      </c>
      <c r="J475" s="155">
        <v>1600</v>
      </c>
      <c r="K475" s="155">
        <v>198450</v>
      </c>
      <c r="L475" s="155">
        <v>1240.3125</v>
      </c>
      <c r="M475" s="155">
        <v>286.84451527508105</v>
      </c>
      <c r="N475" s="156">
        <v>42</v>
      </c>
      <c r="O475" s="156">
        <v>777</v>
      </c>
      <c r="P475" s="156">
        <v>4.8562500000000002</v>
      </c>
      <c r="Q475" s="156">
        <v>8.0742208573230254</v>
      </c>
      <c r="R475" s="158">
        <v>0.3774038461538462</v>
      </c>
      <c r="S475" s="158">
        <v>54</v>
      </c>
      <c r="T475" s="158">
        <v>765</v>
      </c>
      <c r="U475" s="158">
        <v>4.78125</v>
      </c>
      <c r="V475" s="158">
        <v>8.910224411124771</v>
      </c>
      <c r="W475" s="158">
        <v>0.38701923076923078</v>
      </c>
      <c r="X475" s="158">
        <v>0.76442307692307698</v>
      </c>
      <c r="Y475" s="159">
        <v>41</v>
      </c>
      <c r="Z475" s="159">
        <v>67</v>
      </c>
      <c r="AA475" s="159">
        <v>52</v>
      </c>
      <c r="AB475" s="159">
        <v>83</v>
      </c>
      <c r="AC475" s="159">
        <v>77</v>
      </c>
      <c r="AD475" s="157">
        <v>20.8</v>
      </c>
    </row>
    <row r="476" spans="1:30" s="154" customFormat="1" ht="11.35">
      <c r="A476" s="152">
        <v>463</v>
      </c>
      <c r="B476" s="152">
        <v>24</v>
      </c>
      <c r="C476" s="152">
        <v>264</v>
      </c>
      <c r="D476" s="153">
        <v>1.65</v>
      </c>
      <c r="E476" s="153">
        <v>4.1997304495713301</v>
      </c>
      <c r="F476" s="155">
        <v>2141.7120000000004</v>
      </c>
      <c r="G476" s="155">
        <v>15119.891800000001</v>
      </c>
      <c r="H476" s="155">
        <v>94.499323750000002</v>
      </c>
      <c r="I476" s="155">
        <v>285.53357959941206</v>
      </c>
      <c r="J476" s="155">
        <v>1600</v>
      </c>
      <c r="K476" s="155">
        <v>206850</v>
      </c>
      <c r="L476" s="155">
        <v>1292.8125</v>
      </c>
      <c r="M476" s="155">
        <v>288.39432272040045</v>
      </c>
      <c r="N476" s="156">
        <v>21</v>
      </c>
      <c r="O476" s="156">
        <v>504</v>
      </c>
      <c r="P476" s="156">
        <v>3.15</v>
      </c>
      <c r="Q476" s="156">
        <v>4.9996226272684163</v>
      </c>
      <c r="R476" s="158">
        <v>0.57788944723618085</v>
      </c>
      <c r="S476" s="158">
        <v>51</v>
      </c>
      <c r="T476" s="158">
        <v>732</v>
      </c>
      <c r="U476" s="158">
        <v>4.5750000000000002</v>
      </c>
      <c r="V476" s="158">
        <v>9.0717267603854967</v>
      </c>
      <c r="W476" s="158">
        <v>0.38693467336683418</v>
      </c>
      <c r="X476" s="158">
        <v>0.96482412060301503</v>
      </c>
      <c r="Y476" s="159">
        <v>33</v>
      </c>
      <c r="Z476" s="159">
        <v>61</v>
      </c>
      <c r="AA476" s="159">
        <v>66</v>
      </c>
      <c r="AB476" s="159">
        <v>81</v>
      </c>
      <c r="AC476" s="159">
        <v>79</v>
      </c>
      <c r="AD476" s="157">
        <v>19.899999999999999</v>
      </c>
    </row>
    <row r="477" spans="1:30" s="154" customFormat="1" ht="11.35">
      <c r="A477" s="152">
        <v>464</v>
      </c>
      <c r="B477" s="152">
        <v>18</v>
      </c>
      <c r="C477" s="152">
        <v>174</v>
      </c>
      <c r="D477" s="153">
        <v>1.0874999999999999</v>
      </c>
      <c r="E477" s="153">
        <v>3.0185745730112727</v>
      </c>
      <c r="F477" s="155">
        <v>1606.2840000000003</v>
      </c>
      <c r="G477" s="155">
        <v>7710.1632000000018</v>
      </c>
      <c r="H477" s="155">
        <v>48.188520000000011</v>
      </c>
      <c r="I477" s="155">
        <v>197.74109774767857</v>
      </c>
      <c r="J477" s="155">
        <v>1600</v>
      </c>
      <c r="K477" s="155">
        <v>198950</v>
      </c>
      <c r="L477" s="155">
        <v>1243.4375</v>
      </c>
      <c r="M477" s="155">
        <v>270.86641065548093</v>
      </c>
      <c r="N477" s="156">
        <v>21</v>
      </c>
      <c r="O477" s="156">
        <v>468</v>
      </c>
      <c r="P477" s="156">
        <v>2.9249999999999998</v>
      </c>
      <c r="Q477" s="156">
        <v>4.8168336895156374</v>
      </c>
      <c r="R477" s="158">
        <v>0.61576354679802958</v>
      </c>
      <c r="S477" s="158">
        <v>39</v>
      </c>
      <c r="T477" s="158">
        <v>660</v>
      </c>
      <c r="U477" s="158">
        <v>4.125</v>
      </c>
      <c r="V477" s="158">
        <v>7.7148472392218048</v>
      </c>
      <c r="W477" s="158">
        <v>0.45812807881773399</v>
      </c>
      <c r="X477" s="158">
        <v>1.0738916256157636</v>
      </c>
      <c r="Y477" s="159">
        <v>35</v>
      </c>
      <c r="Z477" s="159">
        <v>77</v>
      </c>
      <c r="AA477" s="159">
        <v>48</v>
      </c>
      <c r="AB477" s="159">
        <v>84</v>
      </c>
      <c r="AC477" s="159">
        <v>76</v>
      </c>
      <c r="AD477" s="157">
        <v>20.3</v>
      </c>
    </row>
    <row r="478" spans="1:30" s="154" customFormat="1" ht="11.35">
      <c r="A478" s="152">
        <v>465</v>
      </c>
      <c r="B478" s="152">
        <v>12</v>
      </c>
      <c r="C478" s="152">
        <v>93</v>
      </c>
      <c r="D478" s="153">
        <v>0.58125000000000004</v>
      </c>
      <c r="E478" s="153">
        <v>1.947331265245791</v>
      </c>
      <c r="F478" s="155">
        <v>803.14200000000017</v>
      </c>
      <c r="G478" s="155">
        <v>3935.3958000000002</v>
      </c>
      <c r="H478" s="155">
        <v>24.59622375</v>
      </c>
      <c r="I478" s="155">
        <v>111.6157499323987</v>
      </c>
      <c r="J478" s="155">
        <v>1600</v>
      </c>
      <c r="K478" s="155">
        <v>198300</v>
      </c>
      <c r="L478" s="155">
        <v>1239.375</v>
      </c>
      <c r="M478" s="155">
        <v>277.53335682570378</v>
      </c>
      <c r="N478" s="156">
        <v>18</v>
      </c>
      <c r="O478" s="156">
        <v>507</v>
      </c>
      <c r="P478" s="156">
        <v>3.1687500000000002</v>
      </c>
      <c r="Q478" s="156">
        <v>4.5172233289680932</v>
      </c>
      <c r="R478" s="158">
        <v>0.58578431372549022</v>
      </c>
      <c r="S478" s="158">
        <v>48</v>
      </c>
      <c r="T478" s="158">
        <v>717</v>
      </c>
      <c r="U478" s="158">
        <v>4.4812500000000002</v>
      </c>
      <c r="V478" s="158">
        <v>7.6946210690472867</v>
      </c>
      <c r="W478" s="158">
        <v>0.41421568627450978</v>
      </c>
      <c r="X478" s="158">
        <v>1</v>
      </c>
      <c r="Y478" s="159">
        <v>38</v>
      </c>
      <c r="Z478" s="159">
        <v>73</v>
      </c>
      <c r="AA478" s="159">
        <v>49</v>
      </c>
      <c r="AB478" s="159">
        <v>74</v>
      </c>
      <c r="AC478" s="159">
        <v>86</v>
      </c>
      <c r="AD478" s="157">
        <v>20.399999999999999</v>
      </c>
    </row>
    <row r="479" spans="1:30" s="154" customFormat="1" ht="11.35">
      <c r="A479" s="152">
        <v>466</v>
      </c>
      <c r="B479" s="152">
        <v>15</v>
      </c>
      <c r="C479" s="152">
        <v>132</v>
      </c>
      <c r="D479" s="153">
        <v>0.82499999999999996</v>
      </c>
      <c r="E479" s="153">
        <v>2.4713452146171973</v>
      </c>
      <c r="F479" s="155">
        <v>1338.5700000000002</v>
      </c>
      <c r="G479" s="155">
        <v>5999.7682000000013</v>
      </c>
      <c r="H479" s="155">
        <v>37.498551250000006</v>
      </c>
      <c r="I479" s="155">
        <v>163.16075218460603</v>
      </c>
      <c r="J479" s="155">
        <v>1600</v>
      </c>
      <c r="K479" s="155">
        <v>201450</v>
      </c>
      <c r="L479" s="155">
        <v>1259.0625</v>
      </c>
      <c r="M479" s="155">
        <v>285.21600966602722</v>
      </c>
      <c r="N479" s="156">
        <v>27</v>
      </c>
      <c r="O479" s="156">
        <v>621</v>
      </c>
      <c r="P479" s="156">
        <v>3.8812500000000001</v>
      </c>
      <c r="Q479" s="156">
        <v>6.0244490079223514</v>
      </c>
      <c r="R479" s="158">
        <v>0.50478468899521534</v>
      </c>
      <c r="S479" s="158">
        <v>36</v>
      </c>
      <c r="T479" s="158">
        <v>753</v>
      </c>
      <c r="U479" s="158">
        <v>4.7062499999999998</v>
      </c>
      <c r="V479" s="158">
        <v>8.2252845910505474</v>
      </c>
      <c r="W479" s="158">
        <v>0.39952153110047839</v>
      </c>
      <c r="X479" s="158">
        <v>0.90430622009569372</v>
      </c>
      <c r="Y479" s="159">
        <v>37</v>
      </c>
      <c r="Z479" s="159">
        <v>67</v>
      </c>
      <c r="AA479" s="159">
        <v>56</v>
      </c>
      <c r="AB479" s="159">
        <v>78</v>
      </c>
      <c r="AC479" s="159">
        <v>82</v>
      </c>
      <c r="AD479" s="157">
        <v>20.9</v>
      </c>
    </row>
    <row r="480" spans="1:30" s="154" customFormat="1" ht="11.35">
      <c r="A480" s="152">
        <v>467</v>
      </c>
      <c r="B480" s="152">
        <v>18</v>
      </c>
      <c r="C480" s="152">
        <v>207</v>
      </c>
      <c r="D480" s="153">
        <v>1.29375</v>
      </c>
      <c r="E480" s="153">
        <v>3.554776881781089</v>
      </c>
      <c r="F480" s="155">
        <v>1606.2840000000003</v>
      </c>
      <c r="G480" s="155">
        <v>9420.5581999999995</v>
      </c>
      <c r="H480" s="155">
        <v>58.878488749999995</v>
      </c>
      <c r="I480" s="155">
        <v>230.1300040811592</v>
      </c>
      <c r="J480" s="155">
        <v>1600</v>
      </c>
      <c r="K480" s="155">
        <v>204600</v>
      </c>
      <c r="L480" s="155">
        <v>1278.75</v>
      </c>
      <c r="M480" s="155">
        <v>267.73860809407176</v>
      </c>
      <c r="N480" s="156">
        <v>24</v>
      </c>
      <c r="O480" s="156">
        <v>504</v>
      </c>
      <c r="P480" s="156">
        <v>3.15</v>
      </c>
      <c r="Q480" s="156">
        <v>4.767816635704242</v>
      </c>
      <c r="R480" s="158">
        <v>0.59322033898305082</v>
      </c>
      <c r="S480" s="158">
        <v>33</v>
      </c>
      <c r="T480" s="158">
        <v>690</v>
      </c>
      <c r="U480" s="158">
        <v>4.3125</v>
      </c>
      <c r="V480" s="158">
        <v>7.2530084844477951</v>
      </c>
      <c r="W480" s="158">
        <v>0.44309927360774815</v>
      </c>
      <c r="X480" s="158">
        <v>1.036319612590799</v>
      </c>
      <c r="Y480" s="159">
        <v>28</v>
      </c>
      <c r="Z480" s="159">
        <v>76</v>
      </c>
      <c r="AA480" s="159">
        <v>56</v>
      </c>
      <c r="AB480" s="159">
        <v>83</v>
      </c>
      <c r="AC480" s="159">
        <v>77</v>
      </c>
      <c r="AD480" s="157">
        <v>20.65</v>
      </c>
    </row>
    <row r="481" spans="1:30" s="154" customFormat="1" ht="11.35">
      <c r="A481" s="152">
        <v>468</v>
      </c>
      <c r="B481" s="152">
        <v>21</v>
      </c>
      <c r="C481" s="152">
        <v>216</v>
      </c>
      <c r="D481" s="153">
        <v>1.35</v>
      </c>
      <c r="E481" s="153">
        <v>3.8773653766637652</v>
      </c>
      <c r="F481" s="155">
        <v>1873.9980000000003</v>
      </c>
      <c r="G481" s="155">
        <v>10876.624899999999</v>
      </c>
      <c r="H481" s="155">
        <v>67.978905624999996</v>
      </c>
      <c r="I481" s="155">
        <v>270.1640879896583</v>
      </c>
      <c r="J481" s="155">
        <v>1600</v>
      </c>
      <c r="K481" s="155">
        <v>203000</v>
      </c>
      <c r="L481" s="155">
        <v>1268.75</v>
      </c>
      <c r="M481" s="155">
        <v>286.96799286822494</v>
      </c>
      <c r="N481" s="156">
        <v>24</v>
      </c>
      <c r="O481" s="156">
        <v>627</v>
      </c>
      <c r="P481" s="156">
        <v>3.9187500000000002</v>
      </c>
      <c r="Q481" s="156">
        <v>5.827684821381343</v>
      </c>
      <c r="R481" s="158">
        <v>0.48522167487684736</v>
      </c>
      <c r="S481" s="158">
        <v>66</v>
      </c>
      <c r="T481" s="158">
        <v>747</v>
      </c>
      <c r="U481" s="158">
        <v>4.6687500000000002</v>
      </c>
      <c r="V481" s="158">
        <v>9.5210603202921416</v>
      </c>
      <c r="W481" s="158">
        <v>0.38669950738916264</v>
      </c>
      <c r="X481" s="158">
        <v>0.87192118226601001</v>
      </c>
      <c r="Y481" s="159">
        <v>36</v>
      </c>
      <c r="Z481" s="159">
        <v>65</v>
      </c>
      <c r="AA481" s="159">
        <v>59</v>
      </c>
      <c r="AB481" s="159">
        <v>74</v>
      </c>
      <c r="AC481" s="159">
        <v>86</v>
      </c>
      <c r="AD481" s="157">
        <v>20.3</v>
      </c>
    </row>
    <row r="482" spans="1:30" s="154" customFormat="1" ht="11.35">
      <c r="A482" s="152">
        <v>469</v>
      </c>
      <c r="B482" s="152">
        <v>15</v>
      </c>
      <c r="C482" s="152">
        <v>159</v>
      </c>
      <c r="D482" s="153">
        <v>0.99375000000000002</v>
      </c>
      <c r="E482" s="153">
        <v>2.8094558997838335</v>
      </c>
      <c r="F482" s="155">
        <v>1338.5700000000002</v>
      </c>
      <c r="G482" s="155">
        <v>8541.5638999999992</v>
      </c>
      <c r="H482" s="155">
        <v>53.384774374999992</v>
      </c>
      <c r="I482" s="155">
        <v>209.3861091546288</v>
      </c>
      <c r="J482" s="155">
        <v>1600</v>
      </c>
      <c r="K482" s="155">
        <v>203900</v>
      </c>
      <c r="L482" s="155">
        <v>1274.375</v>
      </c>
      <c r="M482" s="155">
        <v>295.13814588635051</v>
      </c>
      <c r="N482" s="156">
        <v>24</v>
      </c>
      <c r="O482" s="156">
        <v>600</v>
      </c>
      <c r="P482" s="156">
        <v>3.75</v>
      </c>
      <c r="Q482" s="156">
        <v>5.4461341664056135</v>
      </c>
      <c r="R482" s="158">
        <v>0.5073891625615764</v>
      </c>
      <c r="S482" s="158">
        <v>39</v>
      </c>
      <c r="T482" s="158">
        <v>726</v>
      </c>
      <c r="U482" s="158">
        <v>4.5374999999999996</v>
      </c>
      <c r="V482" s="158">
        <v>7.8186098749943067</v>
      </c>
      <c r="W482" s="158">
        <v>0.40394088669950745</v>
      </c>
      <c r="X482" s="158">
        <v>0.91133004926108385</v>
      </c>
      <c r="Y482" s="159">
        <v>38</v>
      </c>
      <c r="Z482" s="159">
        <v>59</v>
      </c>
      <c r="AA482" s="159">
        <v>63</v>
      </c>
      <c r="AB482" s="159">
        <v>66</v>
      </c>
      <c r="AC482" s="159">
        <v>94</v>
      </c>
      <c r="AD482" s="157">
        <v>20.3</v>
      </c>
    </row>
    <row r="483" spans="1:30" s="154" customFormat="1" ht="11.35">
      <c r="A483" s="152">
        <v>470</v>
      </c>
      <c r="B483" s="152">
        <v>12</v>
      </c>
      <c r="C483" s="152">
        <v>75</v>
      </c>
      <c r="D483" s="153">
        <v>0.46875</v>
      </c>
      <c r="E483" s="153">
        <v>1.5618158879728841</v>
      </c>
      <c r="F483" s="155">
        <v>1070.8560000000002</v>
      </c>
      <c r="G483" s="155">
        <v>3575.4692000000005</v>
      </c>
      <c r="H483" s="155">
        <v>22.346682500000004</v>
      </c>
      <c r="I483" s="155">
        <v>108.35849891331024</v>
      </c>
      <c r="J483" s="155">
        <v>1600</v>
      </c>
      <c r="K483" s="155">
        <v>200850</v>
      </c>
      <c r="L483" s="155">
        <v>1255.3125</v>
      </c>
      <c r="M483" s="155">
        <v>271.41585877805005</v>
      </c>
      <c r="N483" s="156">
        <v>21</v>
      </c>
      <c r="O483" s="156">
        <v>576</v>
      </c>
      <c r="P483" s="156">
        <v>3.6</v>
      </c>
      <c r="Q483" s="156">
        <v>5.391817700294359</v>
      </c>
      <c r="R483" s="158">
        <v>0.52357320099255578</v>
      </c>
      <c r="S483" s="158">
        <v>36</v>
      </c>
      <c r="T483" s="158">
        <v>714</v>
      </c>
      <c r="U483" s="158">
        <v>4.4625000000000004</v>
      </c>
      <c r="V483" s="158">
        <v>7.2319065050727254</v>
      </c>
      <c r="W483" s="158">
        <v>0.40942928039702225</v>
      </c>
      <c r="X483" s="158">
        <v>0.93300248138957809</v>
      </c>
      <c r="Y483" s="159">
        <v>33</v>
      </c>
      <c r="Z483" s="159">
        <v>76</v>
      </c>
      <c r="AA483" s="159">
        <v>51</v>
      </c>
      <c r="AB483" s="159">
        <v>74</v>
      </c>
      <c r="AC483" s="159">
        <v>86</v>
      </c>
      <c r="AD483" s="157">
        <v>20.149999999999999</v>
      </c>
    </row>
    <row r="484" spans="1:30" s="154" customFormat="1" ht="11.35">
      <c r="A484" s="152">
        <v>471</v>
      </c>
      <c r="B484" s="152">
        <v>9</v>
      </c>
      <c r="C484" s="152">
        <v>105</v>
      </c>
      <c r="D484" s="153">
        <v>0.65625</v>
      </c>
      <c r="E484" s="153">
        <v>1.8634075603176714</v>
      </c>
      <c r="F484" s="155">
        <v>803.14200000000017</v>
      </c>
      <c r="G484" s="155">
        <v>4185.262200000001</v>
      </c>
      <c r="H484" s="155">
        <v>26.157888750000005</v>
      </c>
      <c r="I484" s="155">
        <v>104.6423443876006</v>
      </c>
      <c r="J484" s="155">
        <v>1600</v>
      </c>
      <c r="K484" s="155">
        <v>196750</v>
      </c>
      <c r="L484" s="155">
        <v>1229.6875</v>
      </c>
      <c r="M484" s="155">
        <v>274.68088259678893</v>
      </c>
      <c r="N484" s="156">
        <v>21</v>
      </c>
      <c r="O484" s="156">
        <v>543</v>
      </c>
      <c r="P484" s="156">
        <v>3.3937499999999998</v>
      </c>
      <c r="Q484" s="156">
        <v>5.0370911978888229</v>
      </c>
      <c r="R484" s="158">
        <v>0.56801909307875886</v>
      </c>
      <c r="S484" s="158">
        <v>30</v>
      </c>
      <c r="T484" s="158">
        <v>735</v>
      </c>
      <c r="U484" s="158">
        <v>4.59375</v>
      </c>
      <c r="V484" s="158">
        <v>7.4549353666383134</v>
      </c>
      <c r="W484" s="158">
        <v>0.41527446300715987</v>
      </c>
      <c r="X484" s="158">
        <v>0.98329355608591873</v>
      </c>
      <c r="Y484" s="159">
        <v>39</v>
      </c>
      <c r="Z484" s="159">
        <v>75</v>
      </c>
      <c r="AA484" s="159">
        <v>46</v>
      </c>
      <c r="AB484" s="159">
        <v>86</v>
      </c>
      <c r="AC484" s="159">
        <v>74</v>
      </c>
      <c r="AD484" s="157">
        <v>20.95</v>
      </c>
    </row>
    <row r="485" spans="1:30" s="154" customFormat="1" ht="11.35">
      <c r="A485" s="152">
        <v>472</v>
      </c>
      <c r="B485" s="152">
        <v>24</v>
      </c>
      <c r="C485" s="152">
        <v>258</v>
      </c>
      <c r="D485" s="153">
        <v>1.6125</v>
      </c>
      <c r="E485" s="153">
        <v>3.9365845746290713</v>
      </c>
      <c r="F485" s="155">
        <v>1606.2840000000003</v>
      </c>
      <c r="G485" s="155">
        <v>9673.3991999999998</v>
      </c>
      <c r="H485" s="155">
        <v>60.458745</v>
      </c>
      <c r="I485" s="155">
        <v>215.51876916783397</v>
      </c>
      <c r="J485" s="155">
        <v>1600</v>
      </c>
      <c r="K485" s="155">
        <v>209350</v>
      </c>
      <c r="L485" s="155">
        <v>1308.4375</v>
      </c>
      <c r="M485" s="155">
        <v>276.38853992161108</v>
      </c>
      <c r="N485" s="156">
        <v>21</v>
      </c>
      <c r="O485" s="156">
        <v>438</v>
      </c>
      <c r="P485" s="156">
        <v>2.7374999999999998</v>
      </c>
      <c r="Q485" s="156">
        <v>4.7747863727773598</v>
      </c>
      <c r="R485" s="158">
        <v>0.63131313131313127</v>
      </c>
      <c r="S485" s="158">
        <v>45</v>
      </c>
      <c r="T485" s="158">
        <v>705</v>
      </c>
      <c r="U485" s="158">
        <v>4.40625</v>
      </c>
      <c r="V485" s="158">
        <v>7.8758422730165156</v>
      </c>
      <c r="W485" s="158">
        <v>0.40656565656565657</v>
      </c>
      <c r="X485" s="158">
        <v>1.0378787878787878</v>
      </c>
      <c r="Y485" s="159">
        <v>27</v>
      </c>
      <c r="Z485" s="159">
        <v>66</v>
      </c>
      <c r="AA485" s="159">
        <v>67</v>
      </c>
      <c r="AB485" s="159">
        <v>95</v>
      </c>
      <c r="AC485" s="159">
        <v>65</v>
      </c>
      <c r="AD485" s="157">
        <v>19.8</v>
      </c>
    </row>
    <row r="486" spans="1:30" s="154" customFormat="1" ht="11.35">
      <c r="A486" s="152">
        <v>473</v>
      </c>
      <c r="B486" s="152">
        <v>15</v>
      </c>
      <c r="C486" s="152">
        <v>120</v>
      </c>
      <c r="D486" s="153">
        <v>0.75</v>
      </c>
      <c r="E486" s="153">
        <v>2.3066761187867559</v>
      </c>
      <c r="F486" s="155">
        <v>803.14200000000017</v>
      </c>
      <c r="G486" s="155">
        <v>5221.9103000000014</v>
      </c>
      <c r="H486" s="155">
        <v>32.636939375000011</v>
      </c>
      <c r="I486" s="155">
        <v>123.31676259203479</v>
      </c>
      <c r="J486" s="155">
        <v>1600</v>
      </c>
      <c r="K486" s="155">
        <v>206500</v>
      </c>
      <c r="L486" s="155">
        <v>1290.625</v>
      </c>
      <c r="M486" s="155">
        <v>266.7170255122706</v>
      </c>
      <c r="N486" s="156">
        <v>30</v>
      </c>
      <c r="O486" s="156">
        <v>636</v>
      </c>
      <c r="P486" s="156">
        <v>3.9750000000000001</v>
      </c>
      <c r="Q486" s="156">
        <v>5.8909908831117415</v>
      </c>
      <c r="R486" s="158">
        <v>0.48668280871670699</v>
      </c>
      <c r="S486" s="158">
        <v>51</v>
      </c>
      <c r="T486" s="158">
        <v>753</v>
      </c>
      <c r="U486" s="158">
        <v>4.7062499999999998</v>
      </c>
      <c r="V486" s="158">
        <v>8.8549434546419139</v>
      </c>
      <c r="W486" s="158">
        <v>0.39225181598062947</v>
      </c>
      <c r="X486" s="158">
        <v>0.87893462469733641</v>
      </c>
      <c r="Y486" s="159">
        <v>26</v>
      </c>
      <c r="Z486" s="159">
        <v>75</v>
      </c>
      <c r="AA486" s="159">
        <v>59</v>
      </c>
      <c r="AB486" s="159">
        <v>82</v>
      </c>
      <c r="AC486" s="159">
        <v>78</v>
      </c>
      <c r="AD486" s="157">
        <v>20.65</v>
      </c>
    </row>
    <row r="487" spans="1:30" s="154" customFormat="1" ht="11.35">
      <c r="A487" s="152">
        <v>474</v>
      </c>
      <c r="B487" s="152">
        <v>15</v>
      </c>
      <c r="C487" s="152">
        <v>75</v>
      </c>
      <c r="D487" s="153">
        <v>0.46875</v>
      </c>
      <c r="E487" s="153">
        <v>1.9195186601834462</v>
      </c>
      <c r="F487" s="155">
        <v>535.42800000000011</v>
      </c>
      <c r="G487" s="155">
        <v>2293.4166000000005</v>
      </c>
      <c r="H487" s="155">
        <v>14.333853750000003</v>
      </c>
      <c r="I487" s="155">
        <v>63.767413775473443</v>
      </c>
      <c r="J487" s="155">
        <v>1600</v>
      </c>
      <c r="K487" s="155">
        <v>208000</v>
      </c>
      <c r="L487" s="155">
        <v>1300</v>
      </c>
      <c r="M487" s="155">
        <v>264.21832024808003</v>
      </c>
      <c r="N487" s="156">
        <v>27</v>
      </c>
      <c r="O487" s="156">
        <v>705</v>
      </c>
      <c r="P487" s="156">
        <v>4.40625</v>
      </c>
      <c r="Q487" s="156">
        <v>6.0835864081071174</v>
      </c>
      <c r="R487" s="158">
        <v>0.43509615384615385</v>
      </c>
      <c r="S487" s="158">
        <v>45</v>
      </c>
      <c r="T487" s="158">
        <v>789</v>
      </c>
      <c r="U487" s="158">
        <v>4.9312500000000004</v>
      </c>
      <c r="V487" s="158">
        <v>8.2371469346273969</v>
      </c>
      <c r="W487" s="158">
        <v>0.36778846153846156</v>
      </c>
      <c r="X487" s="158">
        <v>0.80288461538461542</v>
      </c>
      <c r="Y487" s="159">
        <v>24</v>
      </c>
      <c r="Z487" s="159">
        <v>75</v>
      </c>
      <c r="AA487" s="159">
        <v>61</v>
      </c>
      <c r="AB487" s="159">
        <v>96</v>
      </c>
      <c r="AC487" s="159">
        <v>64</v>
      </c>
      <c r="AD487" s="157">
        <v>20.8</v>
      </c>
    </row>
    <row r="488" spans="1:30" s="154" customFormat="1" ht="11.35">
      <c r="A488" s="152">
        <v>475</v>
      </c>
      <c r="B488" s="152">
        <v>15</v>
      </c>
      <c r="C488" s="152">
        <v>171</v>
      </c>
      <c r="D488" s="153">
        <v>1.0687500000000001</v>
      </c>
      <c r="E488" s="153">
        <v>2.7406143437434016</v>
      </c>
      <c r="F488" s="155">
        <v>803.14200000000017</v>
      </c>
      <c r="G488" s="155">
        <v>6618.4850000000033</v>
      </c>
      <c r="H488" s="155">
        <v>41.365531250000018</v>
      </c>
      <c r="I488" s="155">
        <v>130.642288582166</v>
      </c>
      <c r="J488" s="155">
        <v>1600</v>
      </c>
      <c r="K488" s="155">
        <v>209200</v>
      </c>
      <c r="L488" s="155">
        <v>1307.5</v>
      </c>
      <c r="M488" s="155">
        <v>266.95346213037999</v>
      </c>
      <c r="N488" s="156">
        <v>24</v>
      </c>
      <c r="O488" s="156">
        <v>639</v>
      </c>
      <c r="P488" s="156">
        <v>3.9937499999999999</v>
      </c>
      <c r="Q488" s="156">
        <v>6.0350098872845805</v>
      </c>
      <c r="R488" s="158">
        <v>0.48798076923076922</v>
      </c>
      <c r="S488" s="158">
        <v>42</v>
      </c>
      <c r="T488" s="158">
        <v>753</v>
      </c>
      <c r="U488" s="158">
        <v>4.7062499999999998</v>
      </c>
      <c r="V488" s="158">
        <v>8.3482358886671495</v>
      </c>
      <c r="W488" s="158">
        <v>0.39663461538461536</v>
      </c>
      <c r="X488" s="158">
        <v>0.88461538461538458</v>
      </c>
      <c r="Y488" s="159">
        <v>24</v>
      </c>
      <c r="Z488" s="159">
        <v>72</v>
      </c>
      <c r="AA488" s="159">
        <v>64</v>
      </c>
      <c r="AB488" s="159">
        <v>90</v>
      </c>
      <c r="AC488" s="159">
        <v>70</v>
      </c>
      <c r="AD488" s="157">
        <v>20.8</v>
      </c>
    </row>
    <row r="489" spans="1:30" s="154" customFormat="1" ht="11.35">
      <c r="A489" s="152">
        <v>476</v>
      </c>
      <c r="B489" s="152">
        <v>12</v>
      </c>
      <c r="C489" s="152">
        <v>183</v>
      </c>
      <c r="D489" s="153">
        <v>1.14375</v>
      </c>
      <c r="E489" s="153">
        <v>2.751436160152771</v>
      </c>
      <c r="F489" s="155">
        <v>1070.8560000000002</v>
      </c>
      <c r="G489" s="155">
        <v>10335.247700000002</v>
      </c>
      <c r="H489" s="155">
        <v>64.595298125000014</v>
      </c>
      <c r="I489" s="155">
        <v>193.41738944899862</v>
      </c>
      <c r="J489" s="155">
        <v>1600</v>
      </c>
      <c r="K489" s="155">
        <v>203050</v>
      </c>
      <c r="L489" s="155">
        <v>1269.0625</v>
      </c>
      <c r="M489" s="155">
        <v>289.97244908165862</v>
      </c>
      <c r="N489" s="156">
        <v>18</v>
      </c>
      <c r="O489" s="156">
        <v>501</v>
      </c>
      <c r="P489" s="156">
        <v>3.1312500000000001</v>
      </c>
      <c r="Q489" s="156">
        <v>4.8332208293130643</v>
      </c>
      <c r="R489" s="158">
        <v>0.58040201005025127</v>
      </c>
      <c r="S489" s="158">
        <v>54</v>
      </c>
      <c r="T489" s="158">
        <v>705</v>
      </c>
      <c r="U489" s="158">
        <v>4.40625</v>
      </c>
      <c r="V489" s="158">
        <v>7.8181347604192313</v>
      </c>
      <c r="W489" s="158">
        <v>0.40954773869346728</v>
      </c>
      <c r="X489" s="158">
        <v>0.98994974874371855</v>
      </c>
      <c r="Y489" s="159">
        <v>37</v>
      </c>
      <c r="Z489" s="159">
        <v>63</v>
      </c>
      <c r="AA489" s="159">
        <v>60</v>
      </c>
      <c r="AB489" s="159">
        <v>70</v>
      </c>
      <c r="AC489" s="159">
        <v>90</v>
      </c>
      <c r="AD489" s="157">
        <v>19.899999999999999</v>
      </c>
    </row>
    <row r="490" spans="1:30" s="154" customFormat="1" ht="11.35">
      <c r="A490" s="152">
        <v>477</v>
      </c>
      <c r="B490" s="152">
        <v>9</v>
      </c>
      <c r="C490" s="152">
        <v>123</v>
      </c>
      <c r="D490" s="153">
        <v>0.76875000000000004</v>
      </c>
      <c r="E490" s="153">
        <v>2.1345374206136563</v>
      </c>
      <c r="F490" s="155">
        <v>803.14200000000017</v>
      </c>
      <c r="G490" s="155">
        <v>6075.6205000000009</v>
      </c>
      <c r="H490" s="155">
        <v>37.972628125000007</v>
      </c>
      <c r="I490" s="155">
        <v>136.74239411715683</v>
      </c>
      <c r="J490" s="155">
        <v>1600</v>
      </c>
      <c r="K490" s="155">
        <v>201800</v>
      </c>
      <c r="L490" s="155">
        <v>1261.25</v>
      </c>
      <c r="M490" s="155">
        <v>259.04699556634444</v>
      </c>
      <c r="N490" s="156">
        <v>21</v>
      </c>
      <c r="O490" s="156">
        <v>483</v>
      </c>
      <c r="P490" s="156">
        <v>3.0187499999999998</v>
      </c>
      <c r="Q490" s="156">
        <v>4.4062161279308274</v>
      </c>
      <c r="R490" s="158">
        <v>0.59749999999999992</v>
      </c>
      <c r="S490" s="158">
        <v>27</v>
      </c>
      <c r="T490" s="158">
        <v>657</v>
      </c>
      <c r="U490" s="158">
        <v>4.1062500000000002</v>
      </c>
      <c r="V490" s="158">
        <v>6.5986437285705746</v>
      </c>
      <c r="W490" s="158">
        <v>0.45250000000000001</v>
      </c>
      <c r="X490" s="158">
        <v>1.0499999999999998</v>
      </c>
      <c r="Y490" s="159">
        <v>28</v>
      </c>
      <c r="Z490" s="159">
        <v>83</v>
      </c>
      <c r="AA490" s="159">
        <v>49</v>
      </c>
      <c r="AB490" s="159">
        <v>79</v>
      </c>
      <c r="AC490" s="159">
        <v>81</v>
      </c>
      <c r="AD490" s="157">
        <v>20</v>
      </c>
    </row>
    <row r="491" spans="1:30" s="154" customFormat="1" ht="11.35">
      <c r="A491" s="152">
        <v>478</v>
      </c>
      <c r="B491" s="152">
        <v>12</v>
      </c>
      <c r="C491" s="152">
        <v>171</v>
      </c>
      <c r="D491" s="153">
        <v>1.0687500000000001</v>
      </c>
      <c r="E491" s="153">
        <v>2.5256467507222702</v>
      </c>
      <c r="F491" s="155">
        <v>1070.8560000000002</v>
      </c>
      <c r="G491" s="155">
        <v>7504.9158000000025</v>
      </c>
      <c r="H491" s="155">
        <v>46.905723750000014</v>
      </c>
      <c r="I491" s="155">
        <v>154.70697982150568</v>
      </c>
      <c r="J491" s="155">
        <v>1600</v>
      </c>
      <c r="K491" s="155">
        <v>205100</v>
      </c>
      <c r="L491" s="155">
        <v>1281.875</v>
      </c>
      <c r="M491" s="155">
        <v>275.2064690899013</v>
      </c>
      <c r="N491" s="156">
        <v>21</v>
      </c>
      <c r="O491" s="156">
        <v>501</v>
      </c>
      <c r="P491" s="156">
        <v>3.1312500000000001</v>
      </c>
      <c r="Q491" s="156">
        <v>5.2486858193445602</v>
      </c>
      <c r="R491" s="158">
        <v>0.58866995073891626</v>
      </c>
      <c r="S491" s="158">
        <v>33</v>
      </c>
      <c r="T491" s="158">
        <v>741</v>
      </c>
      <c r="U491" s="158">
        <v>4.6312499999999996</v>
      </c>
      <c r="V491" s="158">
        <v>8.4038190442382721</v>
      </c>
      <c r="W491" s="158">
        <v>0.39162561576354682</v>
      </c>
      <c r="X491" s="158">
        <v>0.98029556650246308</v>
      </c>
      <c r="Y491" s="159">
        <v>30</v>
      </c>
      <c r="Z491" s="159">
        <v>71</v>
      </c>
      <c r="AA491" s="159">
        <v>59</v>
      </c>
      <c r="AB491" s="159">
        <v>82</v>
      </c>
      <c r="AC491" s="159">
        <v>78</v>
      </c>
      <c r="AD491" s="157">
        <v>20.3</v>
      </c>
    </row>
    <row r="492" spans="1:30" s="154" customFormat="1" ht="11.35">
      <c r="A492" s="152">
        <v>479</v>
      </c>
      <c r="B492" s="152">
        <v>18</v>
      </c>
      <c r="C492" s="152">
        <v>144</v>
      </c>
      <c r="D492" s="153">
        <v>0.9</v>
      </c>
      <c r="E492" s="153">
        <v>2.8510176931742204</v>
      </c>
      <c r="F492" s="155">
        <v>803.14200000000017</v>
      </c>
      <c r="G492" s="155">
        <v>5458.3910000000024</v>
      </c>
      <c r="H492" s="155">
        <v>34.114943750000016</v>
      </c>
      <c r="I492" s="155">
        <v>122.55508288332621</v>
      </c>
      <c r="J492" s="155">
        <v>1600</v>
      </c>
      <c r="K492" s="155">
        <v>203750</v>
      </c>
      <c r="L492" s="155">
        <v>1273.4375</v>
      </c>
      <c r="M492" s="155">
        <v>262.12255733319307</v>
      </c>
      <c r="N492" s="156">
        <v>18</v>
      </c>
      <c r="O492" s="156">
        <v>534</v>
      </c>
      <c r="P492" s="156">
        <v>3.3374999999999999</v>
      </c>
      <c r="Q492" s="156">
        <v>5.0580125114552388</v>
      </c>
      <c r="R492" s="158">
        <v>0.5771971496437055</v>
      </c>
      <c r="S492" s="158">
        <v>33</v>
      </c>
      <c r="T492" s="158">
        <v>747</v>
      </c>
      <c r="U492" s="158">
        <v>4.6687500000000002</v>
      </c>
      <c r="V492" s="158">
        <v>7.896119479224506</v>
      </c>
      <c r="W492" s="158">
        <v>0.40855106888361048</v>
      </c>
      <c r="X492" s="158">
        <v>0.98574821852731598</v>
      </c>
      <c r="Y492" s="159">
        <v>27</v>
      </c>
      <c r="Z492" s="159">
        <v>80</v>
      </c>
      <c r="AA492" s="159">
        <v>53</v>
      </c>
      <c r="AB492" s="159">
        <v>81</v>
      </c>
      <c r="AC492" s="159">
        <v>79</v>
      </c>
      <c r="AD492" s="157">
        <v>21.05</v>
      </c>
    </row>
    <row r="493" spans="1:30" s="154" customFormat="1" ht="11.35">
      <c r="A493" s="152">
        <v>480</v>
      </c>
      <c r="B493" s="152">
        <v>12</v>
      </c>
      <c r="C493" s="152">
        <v>66</v>
      </c>
      <c r="D493" s="153">
        <v>0.41249999999999998</v>
      </c>
      <c r="E493" s="153">
        <v>1.8270762291622678</v>
      </c>
      <c r="F493" s="155">
        <v>1070.8560000000002</v>
      </c>
      <c r="G493" s="155">
        <v>4146.5924000000014</v>
      </c>
      <c r="H493" s="155">
        <v>25.916202500000008</v>
      </c>
      <c r="I493" s="155">
        <v>136.32447699746717</v>
      </c>
      <c r="J493" s="155">
        <v>1600</v>
      </c>
      <c r="K493" s="155">
        <v>197950</v>
      </c>
      <c r="L493" s="155">
        <v>1237.1875</v>
      </c>
      <c r="M493" s="155">
        <v>279.21987430615889</v>
      </c>
      <c r="N493" s="156">
        <v>18</v>
      </c>
      <c r="O493" s="156">
        <v>648</v>
      </c>
      <c r="P493" s="156">
        <v>4.05</v>
      </c>
      <c r="Q493" s="156">
        <v>5.2037722166730997</v>
      </c>
      <c r="R493" s="158">
        <v>0.49295774647887325</v>
      </c>
      <c r="S493" s="158">
        <v>36</v>
      </c>
      <c r="T493" s="158">
        <v>780</v>
      </c>
      <c r="U493" s="158">
        <v>4.875</v>
      </c>
      <c r="V493" s="158">
        <v>7.6559263023601405</v>
      </c>
      <c r="W493" s="158">
        <v>0.38967136150234744</v>
      </c>
      <c r="X493" s="158">
        <v>0.88262910798122074</v>
      </c>
      <c r="Y493" s="159">
        <v>39</v>
      </c>
      <c r="Z493" s="159">
        <v>72</v>
      </c>
      <c r="AA493" s="159">
        <v>49</v>
      </c>
      <c r="AB493" s="159">
        <v>70</v>
      </c>
      <c r="AC493" s="159">
        <v>90</v>
      </c>
      <c r="AD493" s="157">
        <v>21.3</v>
      </c>
    </row>
    <row r="494" spans="1:30" s="154" customFormat="1" ht="11.35">
      <c r="A494" s="152">
        <v>481</v>
      </c>
      <c r="B494" s="152">
        <v>18</v>
      </c>
      <c r="C494" s="152">
        <v>213</v>
      </c>
      <c r="D494" s="153">
        <v>1.33125</v>
      </c>
      <c r="E494" s="153">
        <v>3.3603718628455055</v>
      </c>
      <c r="F494" s="155">
        <v>1070.8560000000002</v>
      </c>
      <c r="G494" s="155">
        <v>7131.6035000000011</v>
      </c>
      <c r="H494" s="155">
        <v>44.572521875000007</v>
      </c>
      <c r="I494" s="155">
        <v>151.65272380110687</v>
      </c>
      <c r="J494" s="155">
        <v>1600</v>
      </c>
      <c r="K494" s="155">
        <v>199150</v>
      </c>
      <c r="L494" s="155">
        <v>1244.6875</v>
      </c>
      <c r="M494" s="155">
        <v>283.48665154425453</v>
      </c>
      <c r="N494" s="156">
        <v>27</v>
      </c>
      <c r="O494" s="156">
        <v>468</v>
      </c>
      <c r="P494" s="156">
        <v>2.9249999999999998</v>
      </c>
      <c r="Q494" s="156">
        <v>4.9899899799498595</v>
      </c>
      <c r="R494" s="158">
        <v>0.59480519480519478</v>
      </c>
      <c r="S494" s="158">
        <v>36</v>
      </c>
      <c r="T494" s="158">
        <v>633</v>
      </c>
      <c r="U494" s="158">
        <v>3.9562499999999998</v>
      </c>
      <c r="V494" s="158">
        <v>7.060695419809635</v>
      </c>
      <c r="W494" s="158">
        <v>0.45194805194805193</v>
      </c>
      <c r="X494" s="158">
        <v>1.0467532467532468</v>
      </c>
      <c r="Y494" s="159">
        <v>39</v>
      </c>
      <c r="Z494" s="159">
        <v>69</v>
      </c>
      <c r="AA494" s="159">
        <v>52</v>
      </c>
      <c r="AB494" s="159">
        <v>81</v>
      </c>
      <c r="AC494" s="159">
        <v>79</v>
      </c>
      <c r="AD494" s="157">
        <v>19.25</v>
      </c>
    </row>
    <row r="495" spans="1:30" s="154" customFormat="1" ht="11.35">
      <c r="A495" s="152">
        <v>482</v>
      </c>
      <c r="B495" s="152">
        <v>18</v>
      </c>
      <c r="C495" s="152">
        <v>90</v>
      </c>
      <c r="D495" s="153">
        <v>0.5625</v>
      </c>
      <c r="E495" s="153">
        <v>2.2866511725459264</v>
      </c>
      <c r="F495" s="155">
        <v>1606.2840000000003</v>
      </c>
      <c r="G495" s="155">
        <v>4985.4296000000013</v>
      </c>
      <c r="H495" s="155">
        <v>31.158935000000007</v>
      </c>
      <c r="I495" s="155">
        <v>176.78139733620779</v>
      </c>
      <c r="J495" s="155">
        <v>1600</v>
      </c>
      <c r="K495" s="155">
        <v>201700</v>
      </c>
      <c r="L495" s="155">
        <v>1260.625</v>
      </c>
      <c r="M495" s="155">
        <v>252.24697765453814</v>
      </c>
      <c r="N495" s="156">
        <v>24</v>
      </c>
      <c r="O495" s="156">
        <v>588</v>
      </c>
      <c r="P495" s="156">
        <v>3.6749999999999998</v>
      </c>
      <c r="Q495" s="156">
        <v>5.2874004741068088</v>
      </c>
      <c r="R495" s="158">
        <v>0.52311435523114358</v>
      </c>
      <c r="S495" s="158">
        <v>33</v>
      </c>
      <c r="T495" s="158">
        <v>735</v>
      </c>
      <c r="U495" s="158">
        <v>4.59375</v>
      </c>
      <c r="V495" s="158">
        <v>7.4397342846646817</v>
      </c>
      <c r="W495" s="158">
        <v>0.40389294403892945</v>
      </c>
      <c r="X495" s="158">
        <v>0.92700729927007308</v>
      </c>
      <c r="Y495" s="159">
        <v>26</v>
      </c>
      <c r="Z495" s="159">
        <v>87</v>
      </c>
      <c r="AA495" s="159">
        <v>47</v>
      </c>
      <c r="AB495" s="159">
        <v>82</v>
      </c>
      <c r="AC495" s="159">
        <v>78</v>
      </c>
      <c r="AD495" s="157">
        <v>20.55</v>
      </c>
    </row>
    <row r="496" spans="1:30" s="154" customFormat="1" ht="11.35">
      <c r="A496" s="152">
        <v>483</v>
      </c>
      <c r="B496" s="152">
        <v>15</v>
      </c>
      <c r="C496" s="152">
        <v>177</v>
      </c>
      <c r="D496" s="153">
        <v>1.10625</v>
      </c>
      <c r="E496" s="153">
        <v>2.9451951596289652</v>
      </c>
      <c r="F496" s="155">
        <v>803.14200000000017</v>
      </c>
      <c r="G496" s="155">
        <v>5662.151100000001</v>
      </c>
      <c r="H496" s="155">
        <v>35.388444375000006</v>
      </c>
      <c r="I496" s="155">
        <v>120.77712503841011</v>
      </c>
      <c r="J496" s="155">
        <v>1600</v>
      </c>
      <c r="K496" s="155">
        <v>199400</v>
      </c>
      <c r="L496" s="155">
        <v>1246.25</v>
      </c>
      <c r="M496" s="155">
        <v>275.49555122022997</v>
      </c>
      <c r="N496" s="156">
        <v>30</v>
      </c>
      <c r="O496" s="156">
        <v>612</v>
      </c>
      <c r="P496" s="156">
        <v>3.8250000000000002</v>
      </c>
      <c r="Q496" s="156">
        <v>5.8852229402635015</v>
      </c>
      <c r="R496" s="158">
        <v>0.49253731343283591</v>
      </c>
      <c r="S496" s="158">
        <v>42</v>
      </c>
      <c r="T496" s="158">
        <v>747</v>
      </c>
      <c r="U496" s="158">
        <v>4.6687500000000002</v>
      </c>
      <c r="V496" s="158">
        <v>8.7204825576189222</v>
      </c>
      <c r="W496" s="158">
        <v>0.38059701492537323</v>
      </c>
      <c r="X496" s="158">
        <v>0.87313432835820914</v>
      </c>
      <c r="Y496" s="159">
        <v>36</v>
      </c>
      <c r="Z496" s="159">
        <v>74</v>
      </c>
      <c r="AA496" s="159">
        <v>50</v>
      </c>
      <c r="AB496" s="159">
        <v>78</v>
      </c>
      <c r="AC496" s="159">
        <v>82</v>
      </c>
      <c r="AD496" s="157">
        <v>20.100000000000001</v>
      </c>
    </row>
    <row r="497" spans="1:30" s="154" customFormat="1" ht="11.35">
      <c r="A497" s="152">
        <v>484</v>
      </c>
      <c r="B497" s="152">
        <v>9</v>
      </c>
      <c r="C497" s="152">
        <v>105</v>
      </c>
      <c r="D497" s="153">
        <v>0.65625</v>
      </c>
      <c r="E497" s="153">
        <v>1.9232011933723105</v>
      </c>
      <c r="F497" s="155">
        <v>803.14200000000017</v>
      </c>
      <c r="G497" s="155">
        <v>4265.5763999999999</v>
      </c>
      <c r="H497" s="155">
        <v>26.6598525</v>
      </c>
      <c r="I497" s="155">
        <v>99.696564183277829</v>
      </c>
      <c r="J497" s="155">
        <v>1600</v>
      </c>
      <c r="K497" s="155">
        <v>204250</v>
      </c>
      <c r="L497" s="155">
        <v>1276.5625</v>
      </c>
      <c r="M497" s="155">
        <v>269.80786752309223</v>
      </c>
      <c r="N497" s="156">
        <v>24</v>
      </c>
      <c r="O497" s="156">
        <v>525</v>
      </c>
      <c r="P497" s="156">
        <v>3.28125</v>
      </c>
      <c r="Q497" s="156">
        <v>5.0893548725617395</v>
      </c>
      <c r="R497" s="158">
        <v>0.56683168316831678</v>
      </c>
      <c r="S497" s="158">
        <v>33</v>
      </c>
      <c r="T497" s="158">
        <v>699</v>
      </c>
      <c r="U497" s="158">
        <v>4.3687500000000004</v>
      </c>
      <c r="V497" s="158">
        <v>7.2542521687836219</v>
      </c>
      <c r="W497" s="158">
        <v>0.42326732673267325</v>
      </c>
      <c r="X497" s="158">
        <v>0.99009900990099009</v>
      </c>
      <c r="Y497" s="159">
        <v>29</v>
      </c>
      <c r="Z497" s="159">
        <v>75</v>
      </c>
      <c r="AA497" s="159">
        <v>56</v>
      </c>
      <c r="AB497" s="159">
        <v>81</v>
      </c>
      <c r="AC497" s="159">
        <v>79</v>
      </c>
      <c r="AD497" s="157">
        <v>20.2</v>
      </c>
    </row>
    <row r="498" spans="1:30" s="154" customFormat="1" ht="11.35">
      <c r="A498" s="152">
        <v>485</v>
      </c>
      <c r="B498" s="152">
        <v>42</v>
      </c>
      <c r="C498" s="152">
        <v>516</v>
      </c>
      <c r="D498" s="153">
        <v>3.2250000000000001</v>
      </c>
      <c r="E498" s="153">
        <v>8.2522724143111024</v>
      </c>
      <c r="F498" s="155">
        <v>2677.1400000000003</v>
      </c>
      <c r="G498" s="155">
        <v>22846.415300000004</v>
      </c>
      <c r="H498" s="155">
        <v>142.79009562500002</v>
      </c>
      <c r="I498" s="155">
        <v>435.87737806197066</v>
      </c>
      <c r="J498" s="155">
        <v>1600</v>
      </c>
      <c r="K498" s="155">
        <v>202500</v>
      </c>
      <c r="L498" s="155">
        <v>1265.625</v>
      </c>
      <c r="M498" s="155">
        <v>279.66666479261772</v>
      </c>
      <c r="N498" s="156">
        <v>21</v>
      </c>
      <c r="O498" s="156">
        <v>522</v>
      </c>
      <c r="P498" s="156">
        <v>3.2625000000000002</v>
      </c>
      <c r="Q498" s="156">
        <v>5.6640624796681847</v>
      </c>
      <c r="R498" s="158">
        <v>0.56281407035175879</v>
      </c>
      <c r="S498" s="158">
        <v>39</v>
      </c>
      <c r="T498" s="158">
        <v>681</v>
      </c>
      <c r="U498" s="158">
        <v>4.2562499999999996</v>
      </c>
      <c r="V498" s="158">
        <v>7.352103087642389</v>
      </c>
      <c r="W498" s="158">
        <v>0.42964824120603012</v>
      </c>
      <c r="X498" s="158">
        <v>0.99246231155778886</v>
      </c>
      <c r="Y498" s="159">
        <v>34</v>
      </c>
      <c r="Z498" s="159">
        <v>70</v>
      </c>
      <c r="AA498" s="159">
        <v>56</v>
      </c>
      <c r="AB498" s="159">
        <v>73</v>
      </c>
      <c r="AC498" s="159">
        <v>87</v>
      </c>
      <c r="AD498" s="157">
        <v>19.899999999999999</v>
      </c>
    </row>
    <row r="499" spans="1:30" s="154" customFormat="1" ht="11.35">
      <c r="A499" s="152">
        <v>486</v>
      </c>
      <c r="B499" s="152">
        <v>15</v>
      </c>
      <c r="C499" s="152">
        <v>129</v>
      </c>
      <c r="D499" s="153">
        <v>0.80625000000000002</v>
      </c>
      <c r="E499" s="153">
        <v>2.2500786149787979</v>
      </c>
      <c r="F499" s="155">
        <v>803.14200000000017</v>
      </c>
      <c r="G499" s="155">
        <v>5305.1991000000035</v>
      </c>
      <c r="H499" s="155">
        <v>33.15749437500002</v>
      </c>
      <c r="I499" s="155">
        <v>120.87620552180377</v>
      </c>
      <c r="J499" s="155">
        <v>1600</v>
      </c>
      <c r="K499" s="155">
        <v>202200</v>
      </c>
      <c r="L499" s="155">
        <v>1263.75</v>
      </c>
      <c r="M499" s="155">
        <v>260.37889663204419</v>
      </c>
      <c r="N499" s="156">
        <v>24</v>
      </c>
      <c r="O499" s="156">
        <v>561</v>
      </c>
      <c r="P499" s="156">
        <v>3.5062500000000001</v>
      </c>
      <c r="Q499" s="156">
        <v>5.4380407993917306</v>
      </c>
      <c r="R499" s="158">
        <v>0.55263157894736836</v>
      </c>
      <c r="S499" s="158">
        <v>51</v>
      </c>
      <c r="T499" s="158">
        <v>759</v>
      </c>
      <c r="U499" s="158">
        <v>4.7437500000000004</v>
      </c>
      <c r="V499" s="158">
        <v>8.0573782547192501</v>
      </c>
      <c r="W499" s="158">
        <v>0.39473684210526311</v>
      </c>
      <c r="X499" s="158">
        <v>0.94736842105263142</v>
      </c>
      <c r="Y499" s="159">
        <v>28</v>
      </c>
      <c r="Z499" s="159">
        <v>82</v>
      </c>
      <c r="AA499" s="159">
        <v>50</v>
      </c>
      <c r="AB499" s="159">
        <v>77</v>
      </c>
      <c r="AC499" s="159">
        <v>83</v>
      </c>
      <c r="AD499" s="157">
        <v>20.9</v>
      </c>
    </row>
    <row r="500" spans="1:30" s="154" customFormat="1" ht="11.35">
      <c r="A500" s="152">
        <v>487</v>
      </c>
      <c r="B500" s="152">
        <v>12</v>
      </c>
      <c r="C500" s="152">
        <v>60</v>
      </c>
      <c r="D500" s="153">
        <v>0.375</v>
      </c>
      <c r="E500" s="153">
        <v>1.4952755788160836</v>
      </c>
      <c r="F500" s="155">
        <v>1070.8560000000002</v>
      </c>
      <c r="G500" s="155">
        <v>2816.9462000000003</v>
      </c>
      <c r="H500" s="155">
        <v>17.605913750000003</v>
      </c>
      <c r="I500" s="155">
        <v>100.45384651659468</v>
      </c>
      <c r="J500" s="155">
        <v>1600</v>
      </c>
      <c r="K500" s="155">
        <v>197000</v>
      </c>
      <c r="L500" s="155">
        <v>1231.25</v>
      </c>
      <c r="M500" s="155">
        <v>266.51430395728573</v>
      </c>
      <c r="N500" s="156">
        <v>24</v>
      </c>
      <c r="O500" s="156">
        <v>522</v>
      </c>
      <c r="P500" s="156">
        <v>3.2625000000000002</v>
      </c>
      <c r="Q500" s="156">
        <v>5.0062696540494702</v>
      </c>
      <c r="R500" s="158">
        <v>0.57352941176470584</v>
      </c>
      <c r="S500" s="158">
        <v>33</v>
      </c>
      <c r="T500" s="158">
        <v>708</v>
      </c>
      <c r="U500" s="158">
        <v>4.4249999999999998</v>
      </c>
      <c r="V500" s="158">
        <v>7.1923701711775996</v>
      </c>
      <c r="W500" s="158">
        <v>0.42156862745098034</v>
      </c>
      <c r="X500" s="158">
        <v>0.99509803921568618</v>
      </c>
      <c r="Y500" s="159">
        <v>36</v>
      </c>
      <c r="Z500" s="159">
        <v>80</v>
      </c>
      <c r="AA500" s="159">
        <v>44</v>
      </c>
      <c r="AB500" s="159">
        <v>75</v>
      </c>
      <c r="AC500" s="159">
        <v>85</v>
      </c>
      <c r="AD500" s="157">
        <v>20.399999999999999</v>
      </c>
    </row>
    <row r="501" spans="1:30" s="154" customFormat="1" ht="11.35">
      <c r="A501" s="152">
        <v>488</v>
      </c>
      <c r="B501" s="152">
        <v>18</v>
      </c>
      <c r="C501" s="152">
        <v>111</v>
      </c>
      <c r="D501" s="153">
        <v>0.69374999999999998</v>
      </c>
      <c r="E501" s="153">
        <v>2.3605693668793251</v>
      </c>
      <c r="F501" s="155">
        <v>1070.8560000000002</v>
      </c>
      <c r="G501" s="155">
        <v>6341.847200000002</v>
      </c>
      <c r="H501" s="155">
        <v>39.636545000000012</v>
      </c>
      <c r="I501" s="155">
        <v>155.28048853394415</v>
      </c>
      <c r="J501" s="155">
        <v>1600</v>
      </c>
      <c r="K501" s="155">
        <v>203350</v>
      </c>
      <c r="L501" s="155">
        <v>1270.9375</v>
      </c>
      <c r="M501" s="155">
        <v>260.89299205208022</v>
      </c>
      <c r="N501" s="156">
        <v>21</v>
      </c>
      <c r="O501" s="156">
        <v>597</v>
      </c>
      <c r="P501" s="156">
        <v>3.7312500000000002</v>
      </c>
      <c r="Q501" s="156">
        <v>5.4538912021861075</v>
      </c>
      <c r="R501" s="158">
        <v>0.53066037735849059</v>
      </c>
      <c r="S501" s="158">
        <v>45</v>
      </c>
      <c r="T501" s="158">
        <v>735</v>
      </c>
      <c r="U501" s="158">
        <v>4.59375</v>
      </c>
      <c r="V501" s="158">
        <v>7.447338704099935</v>
      </c>
      <c r="W501" s="158">
        <v>0.42216981132075471</v>
      </c>
      <c r="X501" s="158">
        <v>0.95283018867924529</v>
      </c>
      <c r="Y501" s="159">
        <v>27</v>
      </c>
      <c r="Z501" s="159">
        <v>81</v>
      </c>
      <c r="AA501" s="159">
        <v>52</v>
      </c>
      <c r="AB501" s="159">
        <v>82</v>
      </c>
      <c r="AC501" s="159">
        <v>78</v>
      </c>
      <c r="AD501" s="157">
        <v>21.2</v>
      </c>
    </row>
    <row r="502" spans="1:30" s="154" customFormat="1" ht="11.35">
      <c r="A502" s="152">
        <v>489</v>
      </c>
      <c r="B502" s="152">
        <v>18</v>
      </c>
      <c r="C502" s="152">
        <v>234</v>
      </c>
      <c r="D502" s="153">
        <v>1.4624999999999999</v>
      </c>
      <c r="E502" s="153">
        <v>3.5286562731923357</v>
      </c>
      <c r="F502" s="155">
        <v>1606.2840000000003</v>
      </c>
      <c r="G502" s="155">
        <v>10369.455600000003</v>
      </c>
      <c r="H502" s="155">
        <v>64.809097500000021</v>
      </c>
      <c r="I502" s="155">
        <v>219.52735778078281</v>
      </c>
      <c r="J502" s="155">
        <v>1600</v>
      </c>
      <c r="K502" s="155">
        <v>200600</v>
      </c>
      <c r="L502" s="155">
        <v>1253.75</v>
      </c>
      <c r="M502" s="155">
        <v>279.57458698088885</v>
      </c>
      <c r="N502" s="156">
        <v>21</v>
      </c>
      <c r="O502" s="156">
        <v>501</v>
      </c>
      <c r="P502" s="156">
        <v>3.1312500000000001</v>
      </c>
      <c r="Q502" s="156">
        <v>4.9374985072842259</v>
      </c>
      <c r="R502" s="158">
        <v>0.60613207547169812</v>
      </c>
      <c r="S502" s="158">
        <v>42</v>
      </c>
      <c r="T502" s="158">
        <v>789</v>
      </c>
      <c r="U502" s="158">
        <v>4.9312500000000004</v>
      </c>
      <c r="V502" s="158">
        <v>8.8211594347673419</v>
      </c>
      <c r="W502" s="158">
        <v>0.37971698113207542</v>
      </c>
      <c r="X502" s="158">
        <v>0.98584905660377353</v>
      </c>
      <c r="Y502" s="159">
        <v>36</v>
      </c>
      <c r="Z502" s="159">
        <v>71</v>
      </c>
      <c r="AA502" s="159">
        <v>53</v>
      </c>
      <c r="AB502" s="159">
        <v>81</v>
      </c>
      <c r="AC502" s="159">
        <v>79</v>
      </c>
      <c r="AD502" s="157">
        <v>21.2</v>
      </c>
    </row>
    <row r="503" spans="1:30" s="154" customFormat="1" ht="11.35">
      <c r="A503" s="152">
        <v>490</v>
      </c>
      <c r="B503" s="152">
        <v>36</v>
      </c>
      <c r="C503" s="152">
        <v>267</v>
      </c>
      <c r="D503" s="153">
        <v>1.66875</v>
      </c>
      <c r="E503" s="153">
        <v>4.8026746675435081</v>
      </c>
      <c r="F503" s="155">
        <v>3212.5680000000007</v>
      </c>
      <c r="G503" s="155">
        <v>15976.576600000002</v>
      </c>
      <c r="H503" s="155">
        <v>99.853603750000019</v>
      </c>
      <c r="I503" s="155">
        <v>386.76068484815602</v>
      </c>
      <c r="J503" s="155">
        <v>1600</v>
      </c>
      <c r="K503" s="155">
        <v>205300</v>
      </c>
      <c r="L503" s="155">
        <v>1283.125</v>
      </c>
      <c r="M503" s="155">
        <v>287.46820989130816</v>
      </c>
      <c r="N503" s="156">
        <v>21</v>
      </c>
      <c r="O503" s="156">
        <v>498</v>
      </c>
      <c r="P503" s="156">
        <v>3.1124999999999998</v>
      </c>
      <c r="Q503" s="156">
        <v>5.0903627034652636</v>
      </c>
      <c r="R503" s="158">
        <v>0.59012345679012346</v>
      </c>
      <c r="S503" s="158">
        <v>48</v>
      </c>
      <c r="T503" s="158">
        <v>702</v>
      </c>
      <c r="U503" s="158">
        <v>4.3875000000000002</v>
      </c>
      <c r="V503" s="158">
        <v>7.8971274930514728</v>
      </c>
      <c r="W503" s="158">
        <v>0.42222222222222228</v>
      </c>
      <c r="X503" s="158">
        <v>1.0123456790123457</v>
      </c>
      <c r="Y503" s="159">
        <v>34</v>
      </c>
      <c r="Z503" s="159">
        <v>63</v>
      </c>
      <c r="AA503" s="159">
        <v>63</v>
      </c>
      <c r="AB503" s="159">
        <v>78</v>
      </c>
      <c r="AC503" s="159">
        <v>82</v>
      </c>
      <c r="AD503" s="157">
        <v>20.25</v>
      </c>
    </row>
    <row r="504" spans="1:30" s="154" customFormat="1" ht="11.35">
      <c r="A504" s="152">
        <v>491</v>
      </c>
      <c r="B504" s="152">
        <v>15</v>
      </c>
      <c r="C504" s="152">
        <v>129</v>
      </c>
      <c r="D504" s="153">
        <v>0.80625000000000002</v>
      </c>
      <c r="E504" s="153">
        <v>2.1991904599750525</v>
      </c>
      <c r="F504" s="155">
        <v>803.14200000000017</v>
      </c>
      <c r="G504" s="155">
        <v>5187.702400000001</v>
      </c>
      <c r="H504" s="155">
        <v>32.423140000000004</v>
      </c>
      <c r="I504" s="155">
        <v>108.76203381633485</v>
      </c>
      <c r="J504" s="155">
        <v>1600</v>
      </c>
      <c r="K504" s="155">
        <v>208050</v>
      </c>
      <c r="L504" s="155">
        <v>1300.3125</v>
      </c>
      <c r="M504" s="155">
        <v>267.44169264021673</v>
      </c>
      <c r="N504" s="156">
        <v>21</v>
      </c>
      <c r="O504" s="156">
        <v>447</v>
      </c>
      <c r="P504" s="156">
        <v>2.7937500000000002</v>
      </c>
      <c r="Q504" s="156">
        <v>4.5531064452620464</v>
      </c>
      <c r="R504" s="158">
        <v>0.64268585131894496</v>
      </c>
      <c r="S504" s="158">
        <v>39</v>
      </c>
      <c r="T504" s="158">
        <v>768</v>
      </c>
      <c r="U504" s="158">
        <v>4.8</v>
      </c>
      <c r="V504" s="158">
        <v>8.174050057323031</v>
      </c>
      <c r="W504" s="158">
        <v>0.38609112709832133</v>
      </c>
      <c r="X504" s="158">
        <v>1.0287769784172662</v>
      </c>
      <c r="Y504" s="159">
        <v>25</v>
      </c>
      <c r="Z504" s="159">
        <v>73</v>
      </c>
      <c r="AA504" s="159">
        <v>62</v>
      </c>
      <c r="AB504" s="159">
        <v>87</v>
      </c>
      <c r="AC504" s="159">
        <v>73</v>
      </c>
      <c r="AD504" s="157">
        <v>20.85</v>
      </c>
    </row>
    <row r="505" spans="1:30" s="154" customFormat="1" ht="11.35">
      <c r="A505" s="152">
        <v>492</v>
      </c>
      <c r="B505" s="152">
        <v>12</v>
      </c>
      <c r="C505" s="152">
        <v>147</v>
      </c>
      <c r="D505" s="153">
        <v>0.91874999999999996</v>
      </c>
      <c r="E505" s="153">
        <v>2.3065994328006383</v>
      </c>
      <c r="F505" s="155">
        <v>1070.8560000000002</v>
      </c>
      <c r="G505" s="155">
        <v>6181.2188000000015</v>
      </c>
      <c r="H505" s="155">
        <v>38.632617500000009</v>
      </c>
      <c r="I505" s="155">
        <v>132.02287637313151</v>
      </c>
      <c r="J505" s="155">
        <v>1600</v>
      </c>
      <c r="K505" s="155">
        <v>206950</v>
      </c>
      <c r="L505" s="155">
        <v>1293.4375</v>
      </c>
      <c r="M505" s="155">
        <v>270.92445249970359</v>
      </c>
      <c r="N505" s="156">
        <v>27</v>
      </c>
      <c r="O505" s="156">
        <v>621</v>
      </c>
      <c r="P505" s="156">
        <v>3.8812500000000001</v>
      </c>
      <c r="Q505" s="156">
        <v>6.0150459933309559</v>
      </c>
      <c r="R505" s="158">
        <v>0.48888888888888893</v>
      </c>
      <c r="S505" s="158">
        <v>30</v>
      </c>
      <c r="T505" s="158">
        <v>732</v>
      </c>
      <c r="U505" s="158">
        <v>4.5750000000000002</v>
      </c>
      <c r="V505" s="158">
        <v>8.0466798497127741</v>
      </c>
      <c r="W505" s="158">
        <v>0.39753086419753092</v>
      </c>
      <c r="X505" s="158">
        <v>0.88641975308641985</v>
      </c>
      <c r="Y505" s="159">
        <v>27</v>
      </c>
      <c r="Z505" s="159">
        <v>72</v>
      </c>
      <c r="AA505" s="159">
        <v>61</v>
      </c>
      <c r="AB505" s="159">
        <v>86</v>
      </c>
      <c r="AC505" s="159">
        <v>74</v>
      </c>
      <c r="AD505" s="157">
        <v>20.25</v>
      </c>
    </row>
    <row r="506" spans="1:30" s="154" customFormat="1" ht="11.35">
      <c r="A506" s="152">
        <v>493</v>
      </c>
      <c r="B506" s="152">
        <v>24</v>
      </c>
      <c r="C506" s="152">
        <v>201</v>
      </c>
      <c r="D506" s="153">
        <v>1.2562500000000001</v>
      </c>
      <c r="E506" s="153">
        <v>3.3388260562602334</v>
      </c>
      <c r="F506" s="155">
        <v>2141.7120000000004</v>
      </c>
      <c r="G506" s="155">
        <v>10742.767900000003</v>
      </c>
      <c r="H506" s="155">
        <v>67.142299375000022</v>
      </c>
      <c r="I506" s="155">
        <v>263.01842666114214</v>
      </c>
      <c r="J506" s="155">
        <v>1600</v>
      </c>
      <c r="K506" s="155">
        <v>199250</v>
      </c>
      <c r="L506" s="155">
        <v>1245.3125</v>
      </c>
      <c r="M506" s="155">
        <v>265.80818230422142</v>
      </c>
      <c r="N506" s="156">
        <v>21</v>
      </c>
      <c r="O506" s="156">
        <v>462</v>
      </c>
      <c r="P506" s="156">
        <v>2.8875000000000002</v>
      </c>
      <c r="Q506" s="156">
        <v>4.9665389794063097</v>
      </c>
      <c r="R506" s="158">
        <v>0.6061381074168799</v>
      </c>
      <c r="S506" s="158">
        <v>27</v>
      </c>
      <c r="T506" s="158">
        <v>618</v>
      </c>
      <c r="U506" s="158">
        <v>3.8624999999999998</v>
      </c>
      <c r="V506" s="158">
        <v>6.690354927550838</v>
      </c>
      <c r="W506" s="158">
        <v>0.47314578005115088</v>
      </c>
      <c r="X506" s="158">
        <v>1.0792838874680308</v>
      </c>
      <c r="Y506" s="159">
        <v>33</v>
      </c>
      <c r="Z506" s="159">
        <v>80</v>
      </c>
      <c r="AA506" s="159">
        <v>47</v>
      </c>
      <c r="AB506" s="159">
        <v>83</v>
      </c>
      <c r="AC506" s="159">
        <v>77</v>
      </c>
      <c r="AD506" s="157">
        <v>19.55</v>
      </c>
    </row>
    <row r="507" spans="1:30" s="154" customFormat="1" ht="11.35">
      <c r="A507" s="152">
        <v>494</v>
      </c>
      <c r="B507" s="152">
        <v>9</v>
      </c>
      <c r="C507" s="152">
        <v>102</v>
      </c>
      <c r="D507" s="153">
        <v>0.63749999999999996</v>
      </c>
      <c r="E507" s="153">
        <v>1.8850203942643309</v>
      </c>
      <c r="F507" s="155">
        <v>803.14200000000017</v>
      </c>
      <c r="G507" s="155">
        <v>3579.9310999999998</v>
      </c>
      <c r="H507" s="155">
        <v>22.374569375</v>
      </c>
      <c r="I507" s="155">
        <v>89.068740467075884</v>
      </c>
      <c r="J507" s="155">
        <v>1600</v>
      </c>
      <c r="K507" s="155">
        <v>199400</v>
      </c>
      <c r="L507" s="155">
        <v>1246.25</v>
      </c>
      <c r="M507" s="155">
        <v>275.49555122022997</v>
      </c>
      <c r="N507" s="156">
        <v>21</v>
      </c>
      <c r="O507" s="156">
        <v>651</v>
      </c>
      <c r="P507" s="156">
        <v>4.0687499999999996</v>
      </c>
      <c r="Q507" s="156">
        <v>5.6235375457359478</v>
      </c>
      <c r="R507" s="158">
        <v>0.47457627118644063</v>
      </c>
      <c r="S507" s="158">
        <v>36</v>
      </c>
      <c r="T507" s="158">
        <v>726</v>
      </c>
      <c r="U507" s="158">
        <v>4.5374999999999996</v>
      </c>
      <c r="V507" s="158">
        <v>7.3791202114032286</v>
      </c>
      <c r="W507" s="158">
        <v>0.41404358353510895</v>
      </c>
      <c r="X507" s="158">
        <v>0.88861985472154958</v>
      </c>
      <c r="Y507" s="159">
        <v>36</v>
      </c>
      <c r="Z507" s="159">
        <v>74</v>
      </c>
      <c r="AA507" s="159">
        <v>50</v>
      </c>
      <c r="AB507" s="159">
        <v>86</v>
      </c>
      <c r="AC507" s="159">
        <v>74</v>
      </c>
      <c r="AD507" s="157">
        <v>20.65</v>
      </c>
    </row>
    <row r="508" spans="1:30" s="154" customFormat="1" ht="11.35">
      <c r="A508" s="152">
        <v>495</v>
      </c>
      <c r="B508" s="152">
        <v>15</v>
      </c>
      <c r="C508" s="152">
        <v>177</v>
      </c>
      <c r="D508" s="153">
        <v>1.10625</v>
      </c>
      <c r="E508" s="153">
        <v>2.725599293629561</v>
      </c>
      <c r="F508" s="155">
        <v>1070.8560000000002</v>
      </c>
      <c r="G508" s="155">
        <v>8043.3184000000028</v>
      </c>
      <c r="H508" s="155">
        <v>50.270740000000018</v>
      </c>
      <c r="I508" s="155">
        <v>172.55976194775116</v>
      </c>
      <c r="J508" s="155">
        <v>1600</v>
      </c>
      <c r="K508" s="155">
        <v>206100</v>
      </c>
      <c r="L508" s="155">
        <v>1288.125</v>
      </c>
      <c r="M508" s="155">
        <v>265.67154142762132</v>
      </c>
      <c r="N508" s="156">
        <v>24</v>
      </c>
      <c r="O508" s="156">
        <v>507</v>
      </c>
      <c r="P508" s="156">
        <v>3.1687500000000002</v>
      </c>
      <c r="Q508" s="156">
        <v>5.3649478184172139</v>
      </c>
      <c r="R508" s="158">
        <v>0.58271604938271604</v>
      </c>
      <c r="S508" s="158">
        <v>66</v>
      </c>
      <c r="T508" s="158">
        <v>720</v>
      </c>
      <c r="U508" s="158">
        <v>4.5</v>
      </c>
      <c r="V508" s="158">
        <v>9.8670406184447081</v>
      </c>
      <c r="W508" s="158">
        <v>0.40740740740740738</v>
      </c>
      <c r="X508" s="158">
        <v>0.99012345679012337</v>
      </c>
      <c r="Y508" s="159">
        <v>26</v>
      </c>
      <c r="Z508" s="159">
        <v>76</v>
      </c>
      <c r="AA508" s="159">
        <v>58</v>
      </c>
      <c r="AB508" s="159">
        <v>75</v>
      </c>
      <c r="AC508" s="159">
        <v>85</v>
      </c>
      <c r="AD508" s="157">
        <v>20.25</v>
      </c>
    </row>
    <row r="509" spans="1:30" s="154" customFormat="1" ht="11.35">
      <c r="A509" s="152">
        <v>496</v>
      </c>
      <c r="B509" s="152">
        <v>18</v>
      </c>
      <c r="C509" s="152">
        <v>189</v>
      </c>
      <c r="D509" s="153">
        <v>1.1812499999999999</v>
      </c>
      <c r="E509" s="153">
        <v>3.246424012344125</v>
      </c>
      <c r="F509" s="155">
        <v>1606.2840000000003</v>
      </c>
      <c r="G509" s="155">
        <v>11538.473400000001</v>
      </c>
      <c r="H509" s="155">
        <v>72.115458750000002</v>
      </c>
      <c r="I509" s="155">
        <v>235.00814036679651</v>
      </c>
      <c r="J509" s="155">
        <v>1600</v>
      </c>
      <c r="K509" s="155">
        <v>202000</v>
      </c>
      <c r="L509" s="155">
        <v>1262.5</v>
      </c>
      <c r="M509" s="155">
        <v>272.13343009190345</v>
      </c>
      <c r="N509" s="156">
        <v>21</v>
      </c>
      <c r="O509" s="156">
        <v>486</v>
      </c>
      <c r="P509" s="156">
        <v>3.0375000000000001</v>
      </c>
      <c r="Q509" s="156">
        <v>4.7462497608588645</v>
      </c>
      <c r="R509" s="158">
        <v>0.60098522167487689</v>
      </c>
      <c r="S509" s="158">
        <v>33</v>
      </c>
      <c r="T509" s="158">
        <v>705</v>
      </c>
      <c r="U509" s="158">
        <v>4.40625</v>
      </c>
      <c r="V509" s="158">
        <v>7.7380842663547895</v>
      </c>
      <c r="W509" s="158">
        <v>0.42118226600985226</v>
      </c>
      <c r="X509" s="158">
        <v>1.0221674876847291</v>
      </c>
      <c r="Y509" s="159">
        <v>32</v>
      </c>
      <c r="Z509" s="159">
        <v>75</v>
      </c>
      <c r="AA509" s="159">
        <v>53</v>
      </c>
      <c r="AB509" s="159">
        <v>90</v>
      </c>
      <c r="AC509" s="159">
        <v>70</v>
      </c>
      <c r="AD509" s="157">
        <v>20.3</v>
      </c>
    </row>
    <row r="510" spans="1:30" s="154" customFormat="1" ht="11.35">
      <c r="A510" s="152">
        <v>497</v>
      </c>
      <c r="B510" s="152">
        <v>9</v>
      </c>
      <c r="C510" s="152">
        <v>93</v>
      </c>
      <c r="D510" s="153">
        <v>0.58125000000000004</v>
      </c>
      <c r="E510" s="153">
        <v>1.7961239714325727</v>
      </c>
      <c r="F510" s="155">
        <v>803.14200000000017</v>
      </c>
      <c r="G510" s="155">
        <v>4247.7288000000017</v>
      </c>
      <c r="H510" s="155">
        <v>26.54830500000001</v>
      </c>
      <c r="I510" s="155">
        <v>108.59477098660267</v>
      </c>
      <c r="J510" s="155">
        <v>1600</v>
      </c>
      <c r="K510" s="155">
        <v>199100</v>
      </c>
      <c r="L510" s="155">
        <v>1244.375</v>
      </c>
      <c r="M510" s="155">
        <v>280.38537607995329</v>
      </c>
      <c r="N510" s="156">
        <v>21</v>
      </c>
      <c r="O510" s="156">
        <v>606</v>
      </c>
      <c r="P510" s="156">
        <v>3.7875000000000001</v>
      </c>
      <c r="Q510" s="156">
        <v>5.3674859720708499</v>
      </c>
      <c r="R510" s="158">
        <v>0.50611246943765276</v>
      </c>
      <c r="S510" s="158">
        <v>45</v>
      </c>
      <c r="T510" s="158">
        <v>768</v>
      </c>
      <c r="U510" s="158">
        <v>4.8</v>
      </c>
      <c r="V510" s="158">
        <v>8.345374947770047</v>
      </c>
      <c r="W510" s="158">
        <v>0.37408312958435203</v>
      </c>
      <c r="X510" s="158">
        <v>0.88019559902200473</v>
      </c>
      <c r="Y510" s="159">
        <v>38</v>
      </c>
      <c r="Z510" s="159">
        <v>71</v>
      </c>
      <c r="AA510" s="159">
        <v>51</v>
      </c>
      <c r="AB510" s="159">
        <v>84</v>
      </c>
      <c r="AC510" s="159">
        <v>76</v>
      </c>
      <c r="AD510" s="157">
        <v>20.45</v>
      </c>
    </row>
    <row r="511" spans="1:30" s="154" customFormat="1" ht="11.35">
      <c r="A511" s="152">
        <v>498</v>
      </c>
      <c r="B511" s="152">
        <v>30</v>
      </c>
      <c r="C511" s="152">
        <v>246</v>
      </c>
      <c r="D511" s="153">
        <v>1.5375000000000001</v>
      </c>
      <c r="E511" s="153">
        <v>4.6983035878680282</v>
      </c>
      <c r="F511" s="155">
        <v>1606.2840000000003</v>
      </c>
      <c r="G511" s="155">
        <v>10211.801800000003</v>
      </c>
      <c r="H511" s="155">
        <v>63.823761250000018</v>
      </c>
      <c r="I511" s="155">
        <v>212.37596601257724</v>
      </c>
      <c r="J511" s="155">
        <v>1600</v>
      </c>
      <c r="K511" s="155">
        <v>211500</v>
      </c>
      <c r="L511" s="155">
        <v>1321.875</v>
      </c>
      <c r="M511" s="155">
        <v>265.38731041310524</v>
      </c>
      <c r="N511" s="156">
        <v>21</v>
      </c>
      <c r="O511" s="156">
        <v>519</v>
      </c>
      <c r="P511" s="156">
        <v>3.2437499999999999</v>
      </c>
      <c r="Q511" s="156">
        <v>4.7579749339081339</v>
      </c>
      <c r="R511" s="158">
        <v>0.5759803921568627</v>
      </c>
      <c r="S511" s="158">
        <v>51</v>
      </c>
      <c r="T511" s="158">
        <v>747</v>
      </c>
      <c r="U511" s="158">
        <v>4.6687500000000002</v>
      </c>
      <c r="V511" s="158">
        <v>9.1759337091089677</v>
      </c>
      <c r="W511" s="158">
        <v>0.38970588235294118</v>
      </c>
      <c r="X511" s="158">
        <v>0.96568627450980382</v>
      </c>
      <c r="Y511" s="159">
        <v>22</v>
      </c>
      <c r="Z511" s="159">
        <v>70</v>
      </c>
      <c r="AA511" s="159">
        <v>68</v>
      </c>
      <c r="AB511" s="159">
        <v>71</v>
      </c>
      <c r="AC511" s="159">
        <v>89</v>
      </c>
      <c r="AD511" s="157">
        <v>20.399999999999999</v>
      </c>
    </row>
    <row r="512" spans="1:30" s="154" customFormat="1" ht="11.35">
      <c r="A512" s="152">
        <v>499</v>
      </c>
      <c r="B512" s="152">
        <v>12</v>
      </c>
      <c r="C512" s="152">
        <v>105</v>
      </c>
      <c r="D512" s="153">
        <v>0.65625</v>
      </c>
      <c r="E512" s="153">
        <v>1.8935404096609261</v>
      </c>
      <c r="F512" s="155">
        <v>1070.8560000000002</v>
      </c>
      <c r="G512" s="155">
        <v>4861.9837000000016</v>
      </c>
      <c r="H512" s="155">
        <v>30.387398125000011</v>
      </c>
      <c r="I512" s="155">
        <v>131.08491047731707</v>
      </c>
      <c r="J512" s="155">
        <v>1600</v>
      </c>
      <c r="K512" s="155">
        <v>210100</v>
      </c>
      <c r="L512" s="155">
        <v>1313.125</v>
      </c>
      <c r="M512" s="155">
        <v>274.92065750781313</v>
      </c>
      <c r="N512" s="156">
        <v>27</v>
      </c>
      <c r="O512" s="156">
        <v>723</v>
      </c>
      <c r="P512" s="156">
        <v>4.5187499999999998</v>
      </c>
      <c r="Q512" s="156">
        <v>6.2675884592353084</v>
      </c>
      <c r="R512" s="158">
        <v>0.45351473922902491</v>
      </c>
      <c r="S512" s="158">
        <v>63</v>
      </c>
      <c r="T512" s="158">
        <v>867</v>
      </c>
      <c r="U512" s="158">
        <v>5.4187500000000002</v>
      </c>
      <c r="V512" s="158">
        <v>10.679712074770555</v>
      </c>
      <c r="W512" s="158">
        <v>0.34467120181405903</v>
      </c>
      <c r="X512" s="158">
        <v>0.79818594104308394</v>
      </c>
      <c r="Y512" s="159">
        <v>26</v>
      </c>
      <c r="Z512" s="159">
        <v>66</v>
      </c>
      <c r="AA512" s="159">
        <v>68</v>
      </c>
      <c r="AB512" s="159">
        <v>81</v>
      </c>
      <c r="AC512" s="159">
        <v>79</v>
      </c>
      <c r="AD512" s="157">
        <v>22.05</v>
      </c>
    </row>
    <row r="513" spans="1:30" s="154" customFormat="1" ht="11.35">
      <c r="A513" s="152">
        <v>500</v>
      </c>
      <c r="B513" s="152">
        <v>12</v>
      </c>
      <c r="C513" s="152">
        <v>129</v>
      </c>
      <c r="D513" s="153">
        <v>0.80625000000000002</v>
      </c>
      <c r="E513" s="153">
        <v>2.2998410527522393</v>
      </c>
      <c r="F513" s="155">
        <v>1070.8560000000002</v>
      </c>
      <c r="G513" s="155">
        <v>5705.2828000000018</v>
      </c>
      <c r="H513" s="155">
        <v>35.658017500000014</v>
      </c>
      <c r="I513" s="155">
        <v>147.47159802902357</v>
      </c>
      <c r="J513" s="155">
        <v>1600</v>
      </c>
      <c r="K513" s="155">
        <v>203400</v>
      </c>
      <c r="L513" s="155">
        <v>1271.25</v>
      </c>
      <c r="M513" s="155">
        <v>264.19154000709551</v>
      </c>
      <c r="N513" s="156">
        <v>15</v>
      </c>
      <c r="O513" s="156">
        <v>543</v>
      </c>
      <c r="P513" s="156">
        <v>3.3937499999999998</v>
      </c>
      <c r="Q513" s="156">
        <v>4.7359150656904694</v>
      </c>
      <c r="R513" s="158">
        <v>0.56801909307875886</v>
      </c>
      <c r="S513" s="158">
        <v>51</v>
      </c>
      <c r="T513" s="158">
        <v>714</v>
      </c>
      <c r="U513" s="158">
        <v>4.4625000000000004</v>
      </c>
      <c r="V513" s="158">
        <v>7.8475149293287574</v>
      </c>
      <c r="W513" s="158">
        <v>0.43198090692124103</v>
      </c>
      <c r="X513" s="158">
        <v>0.99999999999999989</v>
      </c>
      <c r="Y513" s="159">
        <v>28</v>
      </c>
      <c r="Z513" s="159">
        <v>79</v>
      </c>
      <c r="AA513" s="159">
        <v>53</v>
      </c>
      <c r="AB513" s="159">
        <v>83</v>
      </c>
      <c r="AC513" s="159">
        <v>77</v>
      </c>
      <c r="AD513" s="157">
        <v>20.95</v>
      </c>
    </row>
    <row r="514" spans="1:30" s="154" customFormat="1" ht="11.35">
      <c r="A514" s="152">
        <v>501</v>
      </c>
      <c r="B514" s="152">
        <v>9</v>
      </c>
      <c r="C514" s="152">
        <v>120</v>
      </c>
      <c r="D514" s="153">
        <v>0.75</v>
      </c>
      <c r="E514" s="153">
        <v>1.932834461769495</v>
      </c>
      <c r="F514" s="155">
        <v>803.14200000000017</v>
      </c>
      <c r="G514" s="155">
        <v>7027.4925000000021</v>
      </c>
      <c r="H514" s="155">
        <v>43.921828125000012</v>
      </c>
      <c r="I514" s="155">
        <v>146.7967532700595</v>
      </c>
      <c r="J514" s="155">
        <v>1600</v>
      </c>
      <c r="K514" s="155">
        <v>201050</v>
      </c>
      <c r="L514" s="155">
        <v>1256.5625</v>
      </c>
      <c r="M514" s="155">
        <v>283.95908748405969</v>
      </c>
      <c r="N514" s="156">
        <v>27</v>
      </c>
      <c r="O514" s="156">
        <v>444</v>
      </c>
      <c r="P514" s="156">
        <v>2.7749999999999999</v>
      </c>
      <c r="Q514" s="156">
        <v>4.7529534015952493</v>
      </c>
      <c r="R514" s="158">
        <v>0.63275434243176176</v>
      </c>
      <c r="S514" s="158">
        <v>39</v>
      </c>
      <c r="T514" s="158">
        <v>735</v>
      </c>
      <c r="U514" s="158">
        <v>4.59375</v>
      </c>
      <c r="V514" s="158">
        <v>8.2616769849573277</v>
      </c>
      <c r="W514" s="158">
        <v>0.39205955334987591</v>
      </c>
      <c r="X514" s="158">
        <v>1.0248138957816377</v>
      </c>
      <c r="Y514" s="159">
        <v>37</v>
      </c>
      <c r="Z514" s="159">
        <v>68</v>
      </c>
      <c r="AA514" s="159">
        <v>55</v>
      </c>
      <c r="AB514" s="159">
        <v>81</v>
      </c>
      <c r="AC514" s="159">
        <v>79</v>
      </c>
      <c r="AD514" s="157">
        <v>20.149999999999999</v>
      </c>
    </row>
    <row r="515" spans="1:30" s="154" customFormat="1" ht="11.35">
      <c r="A515" s="152">
        <v>502</v>
      </c>
      <c r="B515" s="152">
        <v>15</v>
      </c>
      <c r="C515" s="152">
        <v>102</v>
      </c>
      <c r="D515" s="153">
        <v>0.63749999999999996</v>
      </c>
      <c r="E515" s="153">
        <v>2.1905672565936838</v>
      </c>
      <c r="F515" s="155">
        <v>1338.5700000000002</v>
      </c>
      <c r="G515" s="155">
        <v>6599.1501000000017</v>
      </c>
      <c r="H515" s="155">
        <v>41.24468812500001</v>
      </c>
      <c r="I515" s="155">
        <v>179.13275211247094</v>
      </c>
      <c r="J515" s="155">
        <v>1600</v>
      </c>
      <c r="K515" s="155">
        <v>200050</v>
      </c>
      <c r="L515" s="155">
        <v>1250.3125</v>
      </c>
      <c r="M515" s="155">
        <v>268.67347528320454</v>
      </c>
      <c r="N515" s="156">
        <v>18</v>
      </c>
      <c r="O515" s="156">
        <v>543</v>
      </c>
      <c r="P515" s="156">
        <v>3.3937499999999998</v>
      </c>
      <c r="Q515" s="156">
        <v>4.9349184199255776</v>
      </c>
      <c r="R515" s="158">
        <v>0.54408060453400509</v>
      </c>
      <c r="S515" s="158">
        <v>30</v>
      </c>
      <c r="T515" s="158">
        <v>690</v>
      </c>
      <c r="U515" s="158">
        <v>4.3125</v>
      </c>
      <c r="V515" s="158">
        <v>7.1587458056166486</v>
      </c>
      <c r="W515" s="158">
        <v>0.42065491183879095</v>
      </c>
      <c r="X515" s="158">
        <v>0.96473551637279598</v>
      </c>
      <c r="Y515" s="159">
        <v>33</v>
      </c>
      <c r="Z515" s="159">
        <v>78</v>
      </c>
      <c r="AA515" s="159">
        <v>49</v>
      </c>
      <c r="AB515" s="159">
        <v>72</v>
      </c>
      <c r="AC515" s="159">
        <v>88</v>
      </c>
      <c r="AD515" s="157">
        <v>19.850000000000001</v>
      </c>
    </row>
    <row r="516" spans="1:30" s="154" customFormat="1" ht="11.35">
      <c r="A516" s="152">
        <v>503</v>
      </c>
      <c r="B516" s="152">
        <v>15</v>
      </c>
      <c r="C516" s="152">
        <v>144</v>
      </c>
      <c r="D516" s="153">
        <v>0.9</v>
      </c>
      <c r="E516" s="153">
        <v>2.5357816702636846</v>
      </c>
      <c r="F516" s="155">
        <v>1338.5700000000002</v>
      </c>
      <c r="G516" s="155">
        <v>7327.927099999999</v>
      </c>
      <c r="H516" s="155">
        <v>45.799544374999996</v>
      </c>
      <c r="I516" s="155">
        <v>168.28103059680103</v>
      </c>
      <c r="J516" s="155">
        <v>1600</v>
      </c>
      <c r="K516" s="155">
        <v>201750</v>
      </c>
      <c r="L516" s="155">
        <v>1260.9375</v>
      </c>
      <c r="M516" s="155">
        <v>280.31158960012863</v>
      </c>
      <c r="N516" s="156">
        <v>21</v>
      </c>
      <c r="O516" s="156">
        <v>510</v>
      </c>
      <c r="P516" s="156">
        <v>3.1875</v>
      </c>
      <c r="Q516" s="156">
        <v>5.1324439726192308</v>
      </c>
      <c r="R516" s="158">
        <v>0.5873786407766991</v>
      </c>
      <c r="S516" s="158">
        <v>48</v>
      </c>
      <c r="T516" s="158">
        <v>738</v>
      </c>
      <c r="U516" s="158">
        <v>4.6124999999999998</v>
      </c>
      <c r="V516" s="158">
        <v>8.8374471256190947</v>
      </c>
      <c r="W516" s="158">
        <v>0.40291262135922329</v>
      </c>
      <c r="X516" s="158">
        <v>0.99029126213592233</v>
      </c>
      <c r="Y516" s="159">
        <v>35</v>
      </c>
      <c r="Z516" s="159">
        <v>70</v>
      </c>
      <c r="AA516" s="159">
        <v>55</v>
      </c>
      <c r="AB516" s="159">
        <v>78</v>
      </c>
      <c r="AC516" s="159">
        <v>82</v>
      </c>
      <c r="AD516" s="157">
        <v>20.6</v>
      </c>
    </row>
    <row r="517" spans="1:30" s="154" customFormat="1" ht="11.35">
      <c r="A517" s="152">
        <v>504</v>
      </c>
      <c r="B517" s="152">
        <v>12</v>
      </c>
      <c r="C517" s="152">
        <v>69</v>
      </c>
      <c r="D517" s="153">
        <v>0.43125000000000002</v>
      </c>
      <c r="E517" s="153">
        <v>1.7105733894676127</v>
      </c>
      <c r="F517" s="155">
        <v>803.14200000000017</v>
      </c>
      <c r="G517" s="155">
        <v>2468.9180000000006</v>
      </c>
      <c r="H517" s="155">
        <v>15.430737500000003</v>
      </c>
      <c r="I517" s="155">
        <v>77.903957914939568</v>
      </c>
      <c r="J517" s="155">
        <v>1600</v>
      </c>
      <c r="K517" s="155">
        <v>200050</v>
      </c>
      <c r="L517" s="155">
        <v>1250.3125</v>
      </c>
      <c r="M517" s="155">
        <v>268.67347528320454</v>
      </c>
      <c r="N517" s="156">
        <v>21</v>
      </c>
      <c r="O517" s="156">
        <v>531</v>
      </c>
      <c r="P517" s="156">
        <v>3.3187500000000001</v>
      </c>
      <c r="Q517" s="156">
        <v>4.8711341711358704</v>
      </c>
      <c r="R517" s="158">
        <v>0.56403940886699511</v>
      </c>
      <c r="S517" s="158">
        <v>45</v>
      </c>
      <c r="T517" s="158">
        <v>696</v>
      </c>
      <c r="U517" s="158">
        <v>4.3499999999999996</v>
      </c>
      <c r="V517" s="158">
        <v>7.8172523281690323</v>
      </c>
      <c r="W517" s="158">
        <v>0.4285714285714286</v>
      </c>
      <c r="X517" s="158">
        <v>0.99261083743842371</v>
      </c>
      <c r="Y517" s="159">
        <v>33</v>
      </c>
      <c r="Z517" s="159">
        <v>78</v>
      </c>
      <c r="AA517" s="159">
        <v>49</v>
      </c>
      <c r="AB517" s="159">
        <v>76</v>
      </c>
      <c r="AC517" s="159">
        <v>84</v>
      </c>
      <c r="AD517" s="157">
        <v>20.3</v>
      </c>
    </row>
    <row r="518" spans="1:30" s="154" customFormat="1" ht="11.35">
      <c r="A518" s="152">
        <v>505</v>
      </c>
      <c r="B518" s="152">
        <v>12</v>
      </c>
      <c r="C518" s="152">
        <v>81</v>
      </c>
      <c r="D518" s="153">
        <v>0.50624999999999998</v>
      </c>
      <c r="E518" s="153">
        <v>1.8496876329863488</v>
      </c>
      <c r="F518" s="155">
        <v>803.14200000000017</v>
      </c>
      <c r="G518" s="155">
        <v>2510.5624000000003</v>
      </c>
      <c r="H518" s="155">
        <v>15.691015000000002</v>
      </c>
      <c r="I518" s="155">
        <v>82.797060534375134</v>
      </c>
      <c r="J518" s="155">
        <v>1600</v>
      </c>
      <c r="K518" s="155">
        <v>199650</v>
      </c>
      <c r="L518" s="155">
        <v>1247.8125</v>
      </c>
      <c r="M518" s="155">
        <v>267.25643557918409</v>
      </c>
      <c r="N518" s="156">
        <v>30</v>
      </c>
      <c r="O518" s="156">
        <v>585</v>
      </c>
      <c r="P518" s="156">
        <v>3.65625</v>
      </c>
      <c r="Q518" s="156">
        <v>5.1871234803116071</v>
      </c>
      <c r="R518" s="158">
        <v>0.52205882352941169</v>
      </c>
      <c r="S518" s="158">
        <v>39</v>
      </c>
      <c r="T518" s="158">
        <v>690</v>
      </c>
      <c r="U518" s="158">
        <v>4.3125</v>
      </c>
      <c r="V518" s="158">
        <v>7.4379508742359386</v>
      </c>
      <c r="W518" s="158">
        <v>0.43627450980392152</v>
      </c>
      <c r="X518" s="158">
        <v>0.95833333333333326</v>
      </c>
      <c r="Y518" s="159">
        <v>33</v>
      </c>
      <c r="Z518" s="159">
        <v>79</v>
      </c>
      <c r="AA518" s="159">
        <v>48</v>
      </c>
      <c r="AB518" s="159">
        <v>77</v>
      </c>
      <c r="AC518" s="159">
        <v>83</v>
      </c>
      <c r="AD518" s="157">
        <v>20.399999999999999</v>
      </c>
    </row>
    <row r="519" spans="1:30" s="154" customFormat="1" ht="11.35">
      <c r="A519" s="152">
        <v>506</v>
      </c>
      <c r="B519" s="152">
        <v>18</v>
      </c>
      <c r="C519" s="152">
        <v>174</v>
      </c>
      <c r="D519" s="153">
        <v>1.0874999999999999</v>
      </c>
      <c r="E519" s="153">
        <v>2.6809073372541987</v>
      </c>
      <c r="F519" s="155">
        <v>1338.5700000000002</v>
      </c>
      <c r="G519" s="155">
        <v>6450.4201000000003</v>
      </c>
      <c r="H519" s="155">
        <v>40.315125625</v>
      </c>
      <c r="I519" s="155">
        <v>149.26843791265222</v>
      </c>
      <c r="J519" s="155">
        <v>1600</v>
      </c>
      <c r="K519" s="155">
        <v>203550</v>
      </c>
      <c r="L519" s="155">
        <v>1272.1875</v>
      </c>
      <c r="M519" s="155">
        <v>273.84674563401262</v>
      </c>
      <c r="N519" s="156">
        <v>18</v>
      </c>
      <c r="O519" s="156">
        <v>474</v>
      </c>
      <c r="P519" s="156">
        <v>2.9624999999999999</v>
      </c>
      <c r="Q519" s="156">
        <v>4.7937164059977597</v>
      </c>
      <c r="R519" s="158">
        <v>0.60101010101010099</v>
      </c>
      <c r="S519" s="158">
        <v>39</v>
      </c>
      <c r="T519" s="158">
        <v>666</v>
      </c>
      <c r="U519" s="158">
        <v>4.1624999999999996</v>
      </c>
      <c r="V519" s="158">
        <v>7.5384861600261397</v>
      </c>
      <c r="W519" s="158">
        <v>0.43939393939393945</v>
      </c>
      <c r="X519" s="158">
        <v>1.0404040404040404</v>
      </c>
      <c r="Y519" s="159">
        <v>31</v>
      </c>
      <c r="Z519" s="159">
        <v>73</v>
      </c>
      <c r="AA519" s="159">
        <v>56</v>
      </c>
      <c r="AB519" s="159">
        <v>78</v>
      </c>
      <c r="AC519" s="159">
        <v>82</v>
      </c>
      <c r="AD519" s="157">
        <v>19.8</v>
      </c>
    </row>
    <row r="520" spans="1:30" s="154" customFormat="1" ht="11.35">
      <c r="A520" s="152">
        <v>507</v>
      </c>
      <c r="B520" s="152">
        <v>21</v>
      </c>
      <c r="C520" s="152">
        <v>195</v>
      </c>
      <c r="D520" s="153">
        <v>1.21875</v>
      </c>
      <c r="E520" s="153">
        <v>3.3188462703231276</v>
      </c>
      <c r="F520" s="155">
        <v>1070.8560000000002</v>
      </c>
      <c r="G520" s="155">
        <v>6735.9817000000021</v>
      </c>
      <c r="H520" s="155">
        <v>42.099885625000013</v>
      </c>
      <c r="I520" s="155">
        <v>153.53910597722827</v>
      </c>
      <c r="J520" s="155">
        <v>1600</v>
      </c>
      <c r="K520" s="155">
        <v>199550</v>
      </c>
      <c r="L520" s="155">
        <v>1247.1875</v>
      </c>
      <c r="M520" s="155">
        <v>284.85055526798254</v>
      </c>
      <c r="N520" s="156">
        <v>30</v>
      </c>
      <c r="O520" s="156">
        <v>606</v>
      </c>
      <c r="P520" s="156">
        <v>3.7875000000000001</v>
      </c>
      <c r="Q520" s="156">
        <v>6.0328112286689954</v>
      </c>
      <c r="R520" s="158">
        <v>0.49373433583959897</v>
      </c>
      <c r="S520" s="158">
        <v>36</v>
      </c>
      <c r="T520" s="158">
        <v>708</v>
      </c>
      <c r="U520" s="158">
        <v>4.4249999999999998</v>
      </c>
      <c r="V520" s="158">
        <v>7.8616576100310098</v>
      </c>
      <c r="W520" s="158">
        <v>0.40852130325814529</v>
      </c>
      <c r="X520" s="158">
        <v>0.90225563909774431</v>
      </c>
      <c r="Y520" s="159">
        <v>39</v>
      </c>
      <c r="Z520" s="159">
        <v>68</v>
      </c>
      <c r="AA520" s="159">
        <v>53</v>
      </c>
      <c r="AB520" s="159">
        <v>88</v>
      </c>
      <c r="AC520" s="159">
        <v>72</v>
      </c>
      <c r="AD520" s="157">
        <v>19.95</v>
      </c>
    </row>
    <row r="521" spans="1:30" s="154" customFormat="1" ht="11.35">
      <c r="A521" s="152">
        <v>508</v>
      </c>
      <c r="B521" s="152">
        <v>9</v>
      </c>
      <c r="C521" s="152">
        <v>84</v>
      </c>
      <c r="D521" s="153">
        <v>0.52500000000000002</v>
      </c>
      <c r="E521" s="153">
        <v>1.56192914100142</v>
      </c>
      <c r="F521" s="155">
        <v>803.14200000000017</v>
      </c>
      <c r="G521" s="155">
        <v>3801.5388000000016</v>
      </c>
      <c r="H521" s="155">
        <v>23.759617500000012</v>
      </c>
      <c r="I521" s="155">
        <v>96.952198192713439</v>
      </c>
      <c r="J521" s="155">
        <v>1600</v>
      </c>
      <c r="K521" s="155">
        <v>206750</v>
      </c>
      <c r="L521" s="155">
        <v>1292.1875</v>
      </c>
      <c r="M521" s="155">
        <v>282.37241093832006</v>
      </c>
      <c r="N521" s="156">
        <v>36</v>
      </c>
      <c r="O521" s="156">
        <v>669</v>
      </c>
      <c r="P521" s="156">
        <v>4.1812500000000004</v>
      </c>
      <c r="Q521" s="156">
        <v>6.0759054764282308</v>
      </c>
      <c r="R521" s="158">
        <v>0.48498845265588908</v>
      </c>
      <c r="S521" s="158">
        <v>42</v>
      </c>
      <c r="T521" s="158">
        <v>861</v>
      </c>
      <c r="U521" s="158">
        <v>5.3812499999999996</v>
      </c>
      <c r="V521" s="158">
        <v>9.3673270487229079</v>
      </c>
      <c r="W521" s="158">
        <v>0.33718244803695147</v>
      </c>
      <c r="X521" s="158">
        <v>0.8221709006928406</v>
      </c>
      <c r="Y521" s="159">
        <v>31</v>
      </c>
      <c r="Z521" s="159">
        <v>65</v>
      </c>
      <c r="AA521" s="159">
        <v>64</v>
      </c>
      <c r="AB521" s="159">
        <v>89</v>
      </c>
      <c r="AC521" s="159">
        <v>71</v>
      </c>
      <c r="AD521" s="157">
        <v>21.65</v>
      </c>
    </row>
    <row r="522" spans="1:30" s="154" customFormat="1" ht="11.35">
      <c r="A522" s="152">
        <v>509</v>
      </c>
      <c r="B522" s="152">
        <v>24</v>
      </c>
      <c r="C522" s="152">
        <v>198</v>
      </c>
      <c r="D522" s="153">
        <v>1.2375</v>
      </c>
      <c r="E522" s="153">
        <v>3.5827811480352776</v>
      </c>
      <c r="F522" s="155">
        <v>2141.7120000000004</v>
      </c>
      <c r="G522" s="155">
        <v>10570.241100000003</v>
      </c>
      <c r="H522" s="155">
        <v>66.064006875000018</v>
      </c>
      <c r="I522" s="155">
        <v>256.55884855340713</v>
      </c>
      <c r="J522" s="155">
        <v>1600</v>
      </c>
      <c r="K522" s="155">
        <v>200500</v>
      </c>
      <c r="L522" s="155">
        <v>1253.125</v>
      </c>
      <c r="M522" s="155">
        <v>273.26856304223838</v>
      </c>
      <c r="N522" s="156">
        <v>15</v>
      </c>
      <c r="O522" s="156">
        <v>468</v>
      </c>
      <c r="P522" s="156">
        <v>2.9249999999999998</v>
      </c>
      <c r="Q522" s="156">
        <v>4.6372161460196848</v>
      </c>
      <c r="R522" s="158">
        <v>0.62135922330097082</v>
      </c>
      <c r="S522" s="158">
        <v>51</v>
      </c>
      <c r="T522" s="158">
        <v>750</v>
      </c>
      <c r="U522" s="158">
        <v>4.6875</v>
      </c>
      <c r="V522" s="158">
        <v>8.7265859238760974</v>
      </c>
      <c r="W522" s="158">
        <v>0.39320388349514568</v>
      </c>
      <c r="X522" s="158">
        <v>1.0145631067961165</v>
      </c>
      <c r="Y522" s="159">
        <v>34</v>
      </c>
      <c r="Z522" s="159">
        <v>75</v>
      </c>
      <c r="AA522" s="159">
        <v>51</v>
      </c>
      <c r="AB522" s="159">
        <v>81</v>
      </c>
      <c r="AC522" s="159">
        <v>79</v>
      </c>
      <c r="AD522" s="157">
        <v>20.6</v>
      </c>
    </row>
    <row r="523" spans="1:30" s="154" customFormat="1" ht="11.35">
      <c r="A523" s="152">
        <v>510</v>
      </c>
      <c r="B523" s="152">
        <v>24</v>
      </c>
      <c r="C523" s="152">
        <v>183</v>
      </c>
      <c r="D523" s="153">
        <v>1.14375</v>
      </c>
      <c r="E523" s="153">
        <v>3.4126049641746454</v>
      </c>
      <c r="F523" s="155">
        <v>1606.2840000000003</v>
      </c>
      <c r="G523" s="155">
        <v>10564.291900000002</v>
      </c>
      <c r="H523" s="155">
        <v>66.026824375000018</v>
      </c>
      <c r="I523" s="155">
        <v>234.44466285523254</v>
      </c>
      <c r="J523" s="155">
        <v>1600</v>
      </c>
      <c r="K523" s="155">
        <v>200700</v>
      </c>
      <c r="L523" s="155">
        <v>1254.375</v>
      </c>
      <c r="M523" s="155">
        <v>285.74010159649862</v>
      </c>
      <c r="N523" s="156">
        <v>24</v>
      </c>
      <c r="O523" s="156">
        <v>573</v>
      </c>
      <c r="P523" s="156">
        <v>3.5812499999999998</v>
      </c>
      <c r="Q523" s="156">
        <v>5.7049816860123093</v>
      </c>
      <c r="R523" s="158">
        <v>0.52369077306733169</v>
      </c>
      <c r="S523" s="158">
        <v>36</v>
      </c>
      <c r="T523" s="158">
        <v>693</v>
      </c>
      <c r="U523" s="158">
        <v>4.3312499999999998</v>
      </c>
      <c r="V523" s="158">
        <v>7.3001437695845262</v>
      </c>
      <c r="W523" s="158">
        <v>0.42394014962593513</v>
      </c>
      <c r="X523" s="158">
        <v>0.94763092269326688</v>
      </c>
      <c r="Y523" s="159">
        <v>38</v>
      </c>
      <c r="Z523" s="159">
        <v>67</v>
      </c>
      <c r="AA523" s="159">
        <v>55</v>
      </c>
      <c r="AB523" s="159">
        <v>83</v>
      </c>
      <c r="AC523" s="159">
        <v>77</v>
      </c>
      <c r="AD523" s="157">
        <v>20.05</v>
      </c>
    </row>
    <row r="524" spans="1:30" s="154" customFormat="1" ht="11.35">
      <c r="A524" s="152">
        <v>511</v>
      </c>
      <c r="B524" s="152">
        <v>33</v>
      </c>
      <c r="C524" s="152">
        <v>342</v>
      </c>
      <c r="D524" s="153">
        <v>2.1375000000000002</v>
      </c>
      <c r="E524" s="153">
        <v>5.1291343195440424</v>
      </c>
      <c r="F524" s="155">
        <v>2944.8540000000003</v>
      </c>
      <c r="G524" s="155">
        <v>13611.769600000003</v>
      </c>
      <c r="H524" s="155">
        <v>85.073560000000015</v>
      </c>
      <c r="I524" s="155">
        <v>290.94503498284996</v>
      </c>
      <c r="J524" s="155">
        <v>1600</v>
      </c>
      <c r="K524" s="155">
        <v>201800</v>
      </c>
      <c r="L524" s="155">
        <v>1261.25</v>
      </c>
      <c r="M524" s="155">
        <v>283.39529474174589</v>
      </c>
      <c r="N524" s="156">
        <v>18</v>
      </c>
      <c r="O524" s="156">
        <v>363</v>
      </c>
      <c r="P524" s="156">
        <v>2.2687499999999998</v>
      </c>
      <c r="Q524" s="156">
        <v>4.1447426348850609</v>
      </c>
      <c r="R524" s="158">
        <v>0.68324607329842935</v>
      </c>
      <c r="S524" s="158">
        <v>48</v>
      </c>
      <c r="T524" s="158">
        <v>627</v>
      </c>
      <c r="U524" s="158">
        <v>3.9187500000000002</v>
      </c>
      <c r="V524" s="158">
        <v>8.2827181414871749</v>
      </c>
      <c r="W524" s="158">
        <v>0.45287958115183252</v>
      </c>
      <c r="X524" s="158">
        <v>1.1361256544502618</v>
      </c>
      <c r="Y524" s="159">
        <v>36</v>
      </c>
      <c r="Z524" s="159">
        <v>68</v>
      </c>
      <c r="AA524" s="159">
        <v>56</v>
      </c>
      <c r="AB524" s="159">
        <v>71</v>
      </c>
      <c r="AC524" s="159">
        <v>89</v>
      </c>
      <c r="AD524" s="157">
        <v>19.100000000000001</v>
      </c>
    </row>
    <row r="525" spans="1:30" s="154" customFormat="1" ht="11.35">
      <c r="A525" s="152">
        <v>512</v>
      </c>
      <c r="B525" s="152">
        <v>9</v>
      </c>
      <c r="C525" s="152">
        <v>93</v>
      </c>
      <c r="D525" s="153">
        <v>0.58125000000000004</v>
      </c>
      <c r="E525" s="153">
        <v>1.6309578734307213</v>
      </c>
      <c r="F525" s="155">
        <v>535.42800000000011</v>
      </c>
      <c r="G525" s="155">
        <v>4750.436200000001</v>
      </c>
      <c r="H525" s="155">
        <v>29.690226250000006</v>
      </c>
      <c r="I525" s="155">
        <v>95.303745993930036</v>
      </c>
      <c r="J525" s="155">
        <v>1600</v>
      </c>
      <c r="K525" s="155">
        <v>205250</v>
      </c>
      <c r="L525" s="155">
        <v>1282.8125</v>
      </c>
      <c r="M525" s="155">
        <v>284.45284976976126</v>
      </c>
      <c r="N525" s="156">
        <v>21</v>
      </c>
      <c r="O525" s="156">
        <v>534</v>
      </c>
      <c r="P525" s="156">
        <v>3.3374999999999999</v>
      </c>
      <c r="Q525" s="156">
        <v>4.8640479298780503</v>
      </c>
      <c r="R525" s="158">
        <v>0.5647921760391198</v>
      </c>
      <c r="S525" s="158">
        <v>57</v>
      </c>
      <c r="T525" s="158">
        <v>765</v>
      </c>
      <c r="U525" s="158">
        <v>4.78125</v>
      </c>
      <c r="V525" s="158">
        <v>8.9672162336553516</v>
      </c>
      <c r="W525" s="158">
        <v>0.37652811735941316</v>
      </c>
      <c r="X525" s="158">
        <v>0.94132029339853296</v>
      </c>
      <c r="Y525" s="159">
        <v>33</v>
      </c>
      <c r="Z525" s="159">
        <v>65</v>
      </c>
      <c r="AA525" s="159">
        <v>62</v>
      </c>
      <c r="AB525" s="159">
        <v>75</v>
      </c>
      <c r="AC525" s="159">
        <v>85</v>
      </c>
      <c r="AD525" s="157">
        <v>20.45</v>
      </c>
    </row>
    <row r="526" spans="1:30" s="154" customFormat="1" ht="11.35">
      <c r="A526" s="152">
        <v>513</v>
      </c>
      <c r="B526" s="152">
        <v>15</v>
      </c>
      <c r="C526" s="152">
        <v>222</v>
      </c>
      <c r="D526" s="153">
        <v>1.3875</v>
      </c>
      <c r="E526" s="153">
        <v>3.1721815599137138</v>
      </c>
      <c r="F526" s="155">
        <v>1070.8560000000002</v>
      </c>
      <c r="G526" s="155">
        <v>7213.4050000000025</v>
      </c>
      <c r="H526" s="155">
        <v>45.083781250000015</v>
      </c>
      <c r="I526" s="155">
        <v>131.84627477262163</v>
      </c>
      <c r="J526" s="155">
        <v>1600</v>
      </c>
      <c r="K526" s="155">
        <v>200850</v>
      </c>
      <c r="L526" s="155">
        <v>1255.3125</v>
      </c>
      <c r="M526" s="155">
        <v>271.41585877805005</v>
      </c>
      <c r="N526" s="156">
        <v>21</v>
      </c>
      <c r="O526" s="156">
        <v>489</v>
      </c>
      <c r="P526" s="156">
        <v>3.0562499999999999</v>
      </c>
      <c r="Q526" s="156">
        <v>5.0857389400201951</v>
      </c>
      <c r="R526" s="158">
        <v>0.58629441624365475</v>
      </c>
      <c r="S526" s="158">
        <v>51</v>
      </c>
      <c r="T526" s="158">
        <v>684</v>
      </c>
      <c r="U526" s="158">
        <v>4.2750000000000004</v>
      </c>
      <c r="V526" s="158">
        <v>8.2864973140555023</v>
      </c>
      <c r="W526" s="158">
        <v>0.42131979695431471</v>
      </c>
      <c r="X526" s="158">
        <v>1.0076142131979695</v>
      </c>
      <c r="Y526" s="159">
        <v>33</v>
      </c>
      <c r="Z526" s="159">
        <v>76</v>
      </c>
      <c r="AA526" s="159">
        <v>51</v>
      </c>
      <c r="AB526" s="159">
        <v>77</v>
      </c>
      <c r="AC526" s="159">
        <v>83</v>
      </c>
      <c r="AD526" s="157">
        <v>19.7</v>
      </c>
    </row>
    <row r="527" spans="1:30" s="154" customFormat="1" ht="11.35">
      <c r="A527" s="152">
        <v>514</v>
      </c>
      <c r="B527" s="152">
        <v>15</v>
      </c>
      <c r="C527" s="152">
        <v>138</v>
      </c>
      <c r="D527" s="153">
        <v>0.86250000000000004</v>
      </c>
      <c r="E527" s="153">
        <v>2.3404764875296751</v>
      </c>
      <c r="F527" s="155">
        <v>1338.5700000000002</v>
      </c>
      <c r="G527" s="155">
        <v>7597.1284000000023</v>
      </c>
      <c r="H527" s="155">
        <v>47.482052500000016</v>
      </c>
      <c r="I527" s="155">
        <v>184.60484301149233</v>
      </c>
      <c r="J527" s="155">
        <v>1600</v>
      </c>
      <c r="K527" s="155">
        <v>200300</v>
      </c>
      <c r="L527" s="155">
        <v>1251.875</v>
      </c>
      <c r="M527" s="155">
        <v>284.44404010224144</v>
      </c>
      <c r="N527" s="156">
        <v>24</v>
      </c>
      <c r="O527" s="156">
        <v>552</v>
      </c>
      <c r="P527" s="156">
        <v>3.45</v>
      </c>
      <c r="Q527" s="156">
        <v>5.5917729324697989</v>
      </c>
      <c r="R527" s="158">
        <v>0.551219512195122</v>
      </c>
      <c r="S527" s="158">
        <v>33</v>
      </c>
      <c r="T527" s="158">
        <v>723</v>
      </c>
      <c r="U527" s="158">
        <v>4.5187499999999998</v>
      </c>
      <c r="V527" s="158">
        <v>7.9905383316888408</v>
      </c>
      <c r="W527" s="158">
        <v>0.41219512195121949</v>
      </c>
      <c r="X527" s="158">
        <v>0.96341463414634143</v>
      </c>
      <c r="Y527" s="159">
        <v>38</v>
      </c>
      <c r="Z527" s="159">
        <v>68</v>
      </c>
      <c r="AA527" s="159">
        <v>54</v>
      </c>
      <c r="AB527" s="159">
        <v>76</v>
      </c>
      <c r="AC527" s="159">
        <v>84</v>
      </c>
      <c r="AD527" s="157">
        <v>20.5</v>
      </c>
    </row>
    <row r="528" spans="1:30" s="154" customFormat="1" ht="11.35">
      <c r="A528" s="152">
        <v>515</v>
      </c>
      <c r="B528" s="152">
        <v>15</v>
      </c>
      <c r="C528" s="152">
        <v>120</v>
      </c>
      <c r="D528" s="153">
        <v>0.75</v>
      </c>
      <c r="E528" s="153">
        <v>2.3791547571544323</v>
      </c>
      <c r="F528" s="155">
        <v>1338.5700000000002</v>
      </c>
      <c r="G528" s="155">
        <v>7313.0541000000012</v>
      </c>
      <c r="H528" s="155">
        <v>45.70658812500001</v>
      </c>
      <c r="I528" s="155">
        <v>186.22341101219334</v>
      </c>
      <c r="J528" s="155">
        <v>1600</v>
      </c>
      <c r="K528" s="155">
        <v>202650</v>
      </c>
      <c r="L528" s="155">
        <v>1266.5625</v>
      </c>
      <c r="M528" s="155">
        <v>264.97430010659735</v>
      </c>
      <c r="N528" s="156">
        <v>21</v>
      </c>
      <c r="O528" s="156">
        <v>618</v>
      </c>
      <c r="P528" s="156">
        <v>3.8624999999999998</v>
      </c>
      <c r="Q528" s="156">
        <v>5.4501601153561419</v>
      </c>
      <c r="R528" s="158">
        <v>0.52752293577981646</v>
      </c>
      <c r="S528" s="158">
        <v>36</v>
      </c>
      <c r="T528" s="158">
        <v>795</v>
      </c>
      <c r="U528" s="158">
        <v>4.96875</v>
      </c>
      <c r="V528" s="158">
        <v>8.4922620161499616</v>
      </c>
      <c r="W528" s="158">
        <v>0.39220183486238536</v>
      </c>
      <c r="X528" s="158">
        <v>0.91972477064220182</v>
      </c>
      <c r="Y528" s="159">
        <v>29</v>
      </c>
      <c r="Z528" s="159">
        <v>79</v>
      </c>
      <c r="AA528" s="159">
        <v>52</v>
      </c>
      <c r="AB528" s="159">
        <v>81</v>
      </c>
      <c r="AC528" s="159">
        <v>79</v>
      </c>
      <c r="AD528" s="157">
        <v>21.8</v>
      </c>
    </row>
    <row r="529" spans="1:30" s="154" customFormat="1" ht="11.35">
      <c r="A529" s="152">
        <v>516</v>
      </c>
      <c r="B529" s="152">
        <v>18</v>
      </c>
      <c r="C529" s="152">
        <v>198</v>
      </c>
      <c r="D529" s="153">
        <v>1.2375</v>
      </c>
      <c r="E529" s="153">
        <v>3.3203915431767981</v>
      </c>
      <c r="F529" s="155">
        <v>1606.2840000000003</v>
      </c>
      <c r="G529" s="155">
        <v>10955.451800000001</v>
      </c>
      <c r="H529" s="155">
        <v>68.471573750000005</v>
      </c>
      <c r="I529" s="155">
        <v>247.97673805289182</v>
      </c>
      <c r="J529" s="155">
        <v>1600</v>
      </c>
      <c r="K529" s="155">
        <v>202600</v>
      </c>
      <c r="L529" s="155">
        <v>1266.25</v>
      </c>
      <c r="M529" s="155">
        <v>285.80406271456491</v>
      </c>
      <c r="N529" s="156">
        <v>21</v>
      </c>
      <c r="O529" s="156">
        <v>489</v>
      </c>
      <c r="P529" s="156">
        <v>3.0562499999999999</v>
      </c>
      <c r="Q529" s="156">
        <v>5.4406423906227754</v>
      </c>
      <c r="R529" s="158">
        <v>0.59553349875930517</v>
      </c>
      <c r="S529" s="158">
        <v>45</v>
      </c>
      <c r="T529" s="158">
        <v>702</v>
      </c>
      <c r="U529" s="158">
        <v>4.3875000000000002</v>
      </c>
      <c r="V529" s="158">
        <v>8.4040926687481061</v>
      </c>
      <c r="W529" s="158">
        <v>0.41935483870967744</v>
      </c>
      <c r="X529" s="158">
        <v>1.0148883374689825</v>
      </c>
      <c r="Y529" s="159">
        <v>36</v>
      </c>
      <c r="Z529" s="159">
        <v>66</v>
      </c>
      <c r="AA529" s="159">
        <v>58</v>
      </c>
      <c r="AB529" s="159">
        <v>86</v>
      </c>
      <c r="AC529" s="159">
        <v>74</v>
      </c>
      <c r="AD529" s="157">
        <v>20.149999999999999</v>
      </c>
    </row>
    <row r="530" spans="1:30" s="154" customFormat="1" ht="11.35">
      <c r="A530" s="152">
        <v>517</v>
      </c>
      <c r="B530" s="152">
        <v>9</v>
      </c>
      <c r="C530" s="152">
        <v>75</v>
      </c>
      <c r="D530" s="153">
        <v>0.46875</v>
      </c>
      <c r="E530" s="153">
        <v>1.5976471497468832</v>
      </c>
      <c r="F530" s="155">
        <v>803.14200000000017</v>
      </c>
      <c r="G530" s="155">
        <v>2802.0732000000007</v>
      </c>
      <c r="H530" s="155">
        <v>17.512957500000006</v>
      </c>
      <c r="I530" s="155">
        <v>84.541504736446385</v>
      </c>
      <c r="J530" s="155">
        <v>1600</v>
      </c>
      <c r="K530" s="155">
        <v>206900</v>
      </c>
      <c r="L530" s="155">
        <v>1293.125</v>
      </c>
      <c r="M530" s="155">
        <v>267.73493768155458</v>
      </c>
      <c r="N530" s="156">
        <v>27</v>
      </c>
      <c r="O530" s="156">
        <v>570</v>
      </c>
      <c r="P530" s="156">
        <v>3.5625</v>
      </c>
      <c r="Q530" s="156">
        <v>5.214502635520387</v>
      </c>
      <c r="R530" s="158">
        <v>0.54216867469879515</v>
      </c>
      <c r="S530" s="158">
        <v>45</v>
      </c>
      <c r="T530" s="158">
        <v>789</v>
      </c>
      <c r="U530" s="158">
        <v>4.9312500000000004</v>
      </c>
      <c r="V530" s="158">
        <v>8.9168922266186481</v>
      </c>
      <c r="W530" s="158">
        <v>0.36626506024096384</v>
      </c>
      <c r="X530" s="158">
        <v>0.90843373493975899</v>
      </c>
      <c r="Y530" s="159">
        <v>26</v>
      </c>
      <c r="Z530" s="159">
        <v>74</v>
      </c>
      <c r="AA530" s="159">
        <v>60</v>
      </c>
      <c r="AB530" s="159">
        <v>83</v>
      </c>
      <c r="AC530" s="159">
        <v>77</v>
      </c>
      <c r="AD530" s="157">
        <v>20.75</v>
      </c>
    </row>
    <row r="531" spans="1:30" s="154" customFormat="1" ht="11.35">
      <c r="A531" s="152">
        <v>518</v>
      </c>
      <c r="B531" s="152">
        <v>30</v>
      </c>
      <c r="C531" s="152">
        <v>552</v>
      </c>
      <c r="D531" s="153">
        <v>3.45</v>
      </c>
      <c r="E531" s="153">
        <v>6.6036010759139083</v>
      </c>
      <c r="F531" s="155">
        <v>1606.2840000000003</v>
      </c>
      <c r="G531" s="155">
        <v>18531.758000000002</v>
      </c>
      <c r="H531" s="155">
        <v>115.82348750000001</v>
      </c>
      <c r="I531" s="155">
        <v>275.45710533804623</v>
      </c>
      <c r="J531" s="155">
        <v>1600</v>
      </c>
      <c r="K531" s="155">
        <v>208700</v>
      </c>
      <c r="L531" s="155">
        <v>1304.375</v>
      </c>
      <c r="M531" s="155">
        <v>283.86303611150265</v>
      </c>
      <c r="N531" s="156">
        <v>30</v>
      </c>
      <c r="O531" s="156">
        <v>465</v>
      </c>
      <c r="P531" s="156">
        <v>2.90625</v>
      </c>
      <c r="Q531" s="156">
        <v>5.763468639171812</v>
      </c>
      <c r="R531" s="158">
        <v>0.62378640776699035</v>
      </c>
      <c r="S531" s="158">
        <v>48</v>
      </c>
      <c r="T531" s="158">
        <v>735</v>
      </c>
      <c r="U531" s="158">
        <v>4.59375</v>
      </c>
      <c r="V531" s="158">
        <v>8.8696336420055264</v>
      </c>
      <c r="W531" s="158">
        <v>0.40533980582524276</v>
      </c>
      <c r="X531" s="158">
        <v>1.029126213592233</v>
      </c>
      <c r="Y531" s="159">
        <v>30</v>
      </c>
      <c r="Z531" s="159">
        <v>62</v>
      </c>
      <c r="AA531" s="159">
        <v>68</v>
      </c>
      <c r="AB531" s="159">
        <v>83</v>
      </c>
      <c r="AC531" s="159">
        <v>77</v>
      </c>
      <c r="AD531" s="157">
        <v>20.6</v>
      </c>
    </row>
    <row r="532" spans="1:30" s="154" customFormat="1" ht="11.35">
      <c r="A532" s="152">
        <v>519</v>
      </c>
      <c r="B532" s="152">
        <v>12</v>
      </c>
      <c r="C532" s="152">
        <v>183</v>
      </c>
      <c r="D532" s="153">
        <v>1.14375</v>
      </c>
      <c r="E532" s="153">
        <v>2.2538489092351282</v>
      </c>
      <c r="F532" s="155">
        <v>803.14200000000017</v>
      </c>
      <c r="G532" s="155">
        <v>6941.2291000000023</v>
      </c>
      <c r="H532" s="155">
        <v>43.382681875000017</v>
      </c>
      <c r="I532" s="155">
        <v>119.00682434343859</v>
      </c>
      <c r="J532" s="155">
        <v>1600</v>
      </c>
      <c r="K532" s="155">
        <v>203650</v>
      </c>
      <c r="L532" s="155">
        <v>1272.8125</v>
      </c>
      <c r="M532" s="155">
        <v>255.43444770717926</v>
      </c>
      <c r="N532" s="156">
        <v>21</v>
      </c>
      <c r="O532" s="156">
        <v>384</v>
      </c>
      <c r="P532" s="156">
        <v>2.4</v>
      </c>
      <c r="Q532" s="156">
        <v>4.7080821717392585</v>
      </c>
      <c r="R532" s="158">
        <v>0.67010309278350511</v>
      </c>
      <c r="S532" s="158">
        <v>30</v>
      </c>
      <c r="T532" s="158">
        <v>642</v>
      </c>
      <c r="U532" s="158">
        <v>4.0125000000000002</v>
      </c>
      <c r="V532" s="158">
        <v>6.7869533554501915</v>
      </c>
      <c r="W532" s="158">
        <v>0.4484536082474227</v>
      </c>
      <c r="X532" s="158">
        <v>1.1185567010309279</v>
      </c>
      <c r="Y532" s="159">
        <v>25</v>
      </c>
      <c r="Z532" s="159">
        <v>84</v>
      </c>
      <c r="AA532" s="159">
        <v>51</v>
      </c>
      <c r="AB532" s="159">
        <v>76</v>
      </c>
      <c r="AC532" s="159">
        <v>84</v>
      </c>
      <c r="AD532" s="157">
        <v>19.399999999999999</v>
      </c>
    </row>
    <row r="533" spans="1:30" s="154" customFormat="1" ht="11.35">
      <c r="A533" s="152">
        <v>520</v>
      </c>
      <c r="B533" s="152">
        <v>15</v>
      </c>
      <c r="C533" s="152">
        <v>153</v>
      </c>
      <c r="D533" s="153">
        <v>0.95625000000000004</v>
      </c>
      <c r="E533" s="153">
        <v>2.6995151556291912</v>
      </c>
      <c r="F533" s="155">
        <v>1070.8560000000002</v>
      </c>
      <c r="G533" s="155">
        <v>8138.5056000000022</v>
      </c>
      <c r="H533" s="155">
        <v>50.865660000000013</v>
      </c>
      <c r="I533" s="155">
        <v>186.65942390210591</v>
      </c>
      <c r="J533" s="155">
        <v>1600</v>
      </c>
      <c r="K533" s="155">
        <v>201150</v>
      </c>
      <c r="L533" s="155">
        <v>1257.1875</v>
      </c>
      <c r="M533" s="155">
        <v>290.02531200530342</v>
      </c>
      <c r="N533" s="156">
        <v>21</v>
      </c>
      <c r="O533" s="156">
        <v>516</v>
      </c>
      <c r="P533" s="156">
        <v>3.2250000000000001</v>
      </c>
      <c r="Q533" s="156">
        <v>4.8821971546224736</v>
      </c>
      <c r="R533" s="158">
        <v>0.56565656565656564</v>
      </c>
      <c r="S533" s="158">
        <v>33</v>
      </c>
      <c r="T533" s="158">
        <v>675</v>
      </c>
      <c r="U533" s="158">
        <v>4.21875</v>
      </c>
      <c r="V533" s="158">
        <v>7.5931712742437201</v>
      </c>
      <c r="W533" s="158">
        <v>0.43181818181818182</v>
      </c>
      <c r="X533" s="158">
        <v>0.9974747474747474</v>
      </c>
      <c r="Y533" s="159">
        <v>39</v>
      </c>
      <c r="Z533" s="159">
        <v>64</v>
      </c>
      <c r="AA533" s="159">
        <v>57</v>
      </c>
      <c r="AB533" s="159">
        <v>89</v>
      </c>
      <c r="AC533" s="159">
        <v>71</v>
      </c>
      <c r="AD533" s="157">
        <v>19.8</v>
      </c>
    </row>
    <row r="534" spans="1:30" s="154" customFormat="1" ht="11.35">
      <c r="A534" s="152">
        <v>521</v>
      </c>
      <c r="B534" s="152">
        <v>15</v>
      </c>
      <c r="C534" s="152">
        <v>90</v>
      </c>
      <c r="D534" s="153">
        <v>0.5625</v>
      </c>
      <c r="E534" s="153">
        <v>2.051805463580151</v>
      </c>
      <c r="F534" s="155">
        <v>1338.5700000000002</v>
      </c>
      <c r="G534" s="155">
        <v>4872.3948000000009</v>
      </c>
      <c r="H534" s="155">
        <v>30.452467500000004</v>
      </c>
      <c r="I534" s="155">
        <v>142.19046205946881</v>
      </c>
      <c r="J534" s="155">
        <v>1600</v>
      </c>
      <c r="K534" s="155">
        <v>201250</v>
      </c>
      <c r="L534" s="155">
        <v>1257.8125</v>
      </c>
      <c r="M534" s="155">
        <v>272.74212455987424</v>
      </c>
      <c r="N534" s="156">
        <v>21</v>
      </c>
      <c r="O534" s="156">
        <v>543</v>
      </c>
      <c r="P534" s="156">
        <v>3.3937499999999998</v>
      </c>
      <c r="Q534" s="156">
        <v>5.1040702403932414</v>
      </c>
      <c r="R534" s="158">
        <v>0.56067961165048541</v>
      </c>
      <c r="S534" s="158">
        <v>60</v>
      </c>
      <c r="T534" s="158">
        <v>720</v>
      </c>
      <c r="U534" s="158">
        <v>4.5</v>
      </c>
      <c r="V534" s="158">
        <v>8.1449139124676719</v>
      </c>
      <c r="W534" s="158">
        <v>0.41747572815533984</v>
      </c>
      <c r="X534" s="158">
        <v>0.97815533980582525</v>
      </c>
      <c r="Y534" s="159">
        <v>33</v>
      </c>
      <c r="Z534" s="159">
        <v>75</v>
      </c>
      <c r="AA534" s="159">
        <v>52</v>
      </c>
      <c r="AB534" s="159">
        <v>79</v>
      </c>
      <c r="AC534" s="159">
        <v>81</v>
      </c>
      <c r="AD534" s="157">
        <v>20.6</v>
      </c>
    </row>
    <row r="535" spans="1:30" s="154" customFormat="1" ht="11.35">
      <c r="A535" s="152">
        <v>522</v>
      </c>
      <c r="B535" s="152">
        <v>18</v>
      </c>
      <c r="C535" s="152">
        <v>147</v>
      </c>
      <c r="D535" s="153">
        <v>0.91874999999999996</v>
      </c>
      <c r="E535" s="153">
        <v>2.8943055673133635</v>
      </c>
      <c r="F535" s="155">
        <v>1338.5700000000002</v>
      </c>
      <c r="G535" s="155">
        <v>7183.6590000000015</v>
      </c>
      <c r="H535" s="155">
        <v>44.897868750000008</v>
      </c>
      <c r="I535" s="155">
        <v>195.45309961737956</v>
      </c>
      <c r="J535" s="155">
        <v>1600</v>
      </c>
      <c r="K535" s="155">
        <v>202600</v>
      </c>
      <c r="L535" s="155">
        <v>1266.25</v>
      </c>
      <c r="M535" s="155">
        <v>285.80406271456491</v>
      </c>
      <c r="N535" s="156">
        <v>21</v>
      </c>
      <c r="O535" s="156">
        <v>537</v>
      </c>
      <c r="P535" s="156">
        <v>3.3562500000000002</v>
      </c>
      <c r="Q535" s="156">
        <v>4.8217886957450862</v>
      </c>
      <c r="R535" s="158">
        <v>0.54683544303797471</v>
      </c>
      <c r="S535" s="158">
        <v>42</v>
      </c>
      <c r="T535" s="158">
        <v>699</v>
      </c>
      <c r="U535" s="158">
        <v>4.3687500000000004</v>
      </c>
      <c r="V535" s="158">
        <v>7.8465005419433309</v>
      </c>
      <c r="W535" s="158">
        <v>0.41012658227848098</v>
      </c>
      <c r="X535" s="158">
        <v>0.95696202531645569</v>
      </c>
      <c r="Y535" s="159">
        <v>36</v>
      </c>
      <c r="Z535" s="159">
        <v>66</v>
      </c>
      <c r="AA535" s="159">
        <v>58</v>
      </c>
      <c r="AB535" s="159">
        <v>99</v>
      </c>
      <c r="AC535" s="159">
        <v>61</v>
      </c>
      <c r="AD535" s="157">
        <v>19.75</v>
      </c>
    </row>
    <row r="536" spans="1:30" s="154" customFormat="1" ht="11.35">
      <c r="A536" s="152">
        <v>523</v>
      </c>
      <c r="B536" s="152">
        <v>15</v>
      </c>
      <c r="C536" s="152">
        <v>135</v>
      </c>
      <c r="D536" s="153">
        <v>0.84375</v>
      </c>
      <c r="E536" s="153">
        <v>2.4991743919761649</v>
      </c>
      <c r="F536" s="155">
        <v>1338.5700000000002</v>
      </c>
      <c r="G536" s="155">
        <v>7989.7755999999999</v>
      </c>
      <c r="H536" s="155">
        <v>49.936097500000002</v>
      </c>
      <c r="I536" s="155">
        <v>192.59254097435598</v>
      </c>
      <c r="J536" s="155">
        <v>1600</v>
      </c>
      <c r="K536" s="155">
        <v>203250</v>
      </c>
      <c r="L536" s="155">
        <v>1270.3125</v>
      </c>
      <c r="M536" s="155">
        <v>278.94099345594344</v>
      </c>
      <c r="N536" s="156">
        <v>21</v>
      </c>
      <c r="O536" s="156">
        <v>549</v>
      </c>
      <c r="P536" s="156">
        <v>3.4312499999999999</v>
      </c>
      <c r="Q536" s="156">
        <v>5.3289548162807927</v>
      </c>
      <c r="R536" s="158">
        <v>0.56839622641509435</v>
      </c>
      <c r="S536" s="158">
        <v>39</v>
      </c>
      <c r="T536" s="158">
        <v>816</v>
      </c>
      <c r="U536" s="158">
        <v>5.0999999999999996</v>
      </c>
      <c r="V536" s="158">
        <v>9.0081723901866333</v>
      </c>
      <c r="W536" s="158">
        <v>0.35849056603773582</v>
      </c>
      <c r="X536" s="158">
        <v>0.92688679245283012</v>
      </c>
      <c r="Y536" s="159">
        <v>33</v>
      </c>
      <c r="Z536" s="159">
        <v>70</v>
      </c>
      <c r="AA536" s="159">
        <v>57</v>
      </c>
      <c r="AB536" s="159">
        <v>65</v>
      </c>
      <c r="AC536" s="159">
        <v>95</v>
      </c>
      <c r="AD536" s="157">
        <v>21.2</v>
      </c>
    </row>
    <row r="537" spans="1:30" s="154" customFormat="1" ht="11.35">
      <c r="A537" s="152">
        <v>524</v>
      </c>
      <c r="B537" s="152">
        <v>12</v>
      </c>
      <c r="C537" s="152">
        <v>87</v>
      </c>
      <c r="D537" s="153">
        <v>0.54374999999999996</v>
      </c>
      <c r="E537" s="153">
        <v>1.9290786245310587</v>
      </c>
      <c r="F537" s="155">
        <v>1070.8560000000002</v>
      </c>
      <c r="G537" s="155">
        <v>4836.6995999999999</v>
      </c>
      <c r="H537" s="155">
        <v>30.2293725</v>
      </c>
      <c r="I537" s="155">
        <v>136.33039594863354</v>
      </c>
      <c r="J537" s="155">
        <v>1600</v>
      </c>
      <c r="K537" s="155">
        <v>200050</v>
      </c>
      <c r="L537" s="155">
        <v>1250.3125</v>
      </c>
      <c r="M537" s="155">
        <v>268.67347528320454</v>
      </c>
      <c r="N537" s="156">
        <v>27</v>
      </c>
      <c r="O537" s="156">
        <v>543</v>
      </c>
      <c r="P537" s="156">
        <v>3.3937499999999998</v>
      </c>
      <c r="Q537" s="156">
        <v>5.1811182045053368</v>
      </c>
      <c r="R537" s="158">
        <v>0.56594724220623505</v>
      </c>
      <c r="S537" s="158">
        <v>33</v>
      </c>
      <c r="T537" s="158">
        <v>735</v>
      </c>
      <c r="U537" s="158">
        <v>4.59375</v>
      </c>
      <c r="V537" s="158">
        <v>8.1304589788982486</v>
      </c>
      <c r="W537" s="158">
        <v>0.41247002398081539</v>
      </c>
      <c r="X537" s="158">
        <v>0.97841726618705049</v>
      </c>
      <c r="Y537" s="159">
        <v>33</v>
      </c>
      <c r="Z537" s="159">
        <v>78</v>
      </c>
      <c r="AA537" s="159">
        <v>49</v>
      </c>
      <c r="AB537" s="159">
        <v>67</v>
      </c>
      <c r="AC537" s="159">
        <v>93</v>
      </c>
      <c r="AD537" s="157">
        <v>20.85</v>
      </c>
    </row>
    <row r="538" spans="1:30" s="154" customFormat="1" ht="11.35">
      <c r="A538" s="152">
        <v>525</v>
      </c>
      <c r="B538" s="152">
        <v>18</v>
      </c>
      <c r="C538" s="152">
        <v>192</v>
      </c>
      <c r="D538" s="153">
        <v>1.2</v>
      </c>
      <c r="E538" s="153">
        <v>3.5639706497743258</v>
      </c>
      <c r="F538" s="155">
        <v>1606.2840000000003</v>
      </c>
      <c r="G538" s="155">
        <v>11310.916500000003</v>
      </c>
      <c r="H538" s="155">
        <v>70.693228125000019</v>
      </c>
      <c r="I538" s="155">
        <v>258.64495163779685</v>
      </c>
      <c r="J538" s="155">
        <v>1600</v>
      </c>
      <c r="K538" s="155">
        <v>202050</v>
      </c>
      <c r="L538" s="155">
        <v>1262.8125</v>
      </c>
      <c r="M538" s="155">
        <v>275.30696846754978</v>
      </c>
      <c r="N538" s="156">
        <v>18</v>
      </c>
      <c r="O538" s="156">
        <v>627</v>
      </c>
      <c r="P538" s="156">
        <v>3.9187500000000002</v>
      </c>
      <c r="Q538" s="156">
        <v>5.4461016869780963</v>
      </c>
      <c r="R538" s="158">
        <v>0.51508120649651978</v>
      </c>
      <c r="S538" s="158">
        <v>42</v>
      </c>
      <c r="T538" s="158">
        <v>807</v>
      </c>
      <c r="U538" s="158">
        <v>5.0437500000000002</v>
      </c>
      <c r="V538" s="158">
        <v>8.5541904659822663</v>
      </c>
      <c r="W538" s="158">
        <v>0.37587006960556851</v>
      </c>
      <c r="X538" s="158">
        <v>0.89095127610208835</v>
      </c>
      <c r="Y538" s="159">
        <v>33</v>
      </c>
      <c r="Z538" s="159">
        <v>73</v>
      </c>
      <c r="AA538" s="159">
        <v>54</v>
      </c>
      <c r="AB538" s="159">
        <v>83</v>
      </c>
      <c r="AC538" s="159">
        <v>77</v>
      </c>
      <c r="AD538" s="157">
        <v>21.55</v>
      </c>
    </row>
    <row r="539" spans="1:30" s="154" customFormat="1" ht="11.35">
      <c r="A539" s="152">
        <v>526</v>
      </c>
      <c r="B539" s="152">
        <v>15</v>
      </c>
      <c r="C539" s="152">
        <v>111</v>
      </c>
      <c r="D539" s="153">
        <v>0.69374999999999998</v>
      </c>
      <c r="E539" s="153">
        <v>2.6110478269685107</v>
      </c>
      <c r="F539" s="155">
        <v>1338.5700000000002</v>
      </c>
      <c r="G539" s="155">
        <v>6404.3138000000017</v>
      </c>
      <c r="H539" s="155">
        <v>40.026961250000014</v>
      </c>
      <c r="I539" s="155">
        <v>188.9345190901258</v>
      </c>
      <c r="J539" s="155">
        <v>1600</v>
      </c>
      <c r="K539" s="155">
        <v>202050</v>
      </c>
      <c r="L539" s="155">
        <v>1262.8125</v>
      </c>
      <c r="M539" s="155">
        <v>275.30696846754978</v>
      </c>
      <c r="N539" s="156">
        <v>33</v>
      </c>
      <c r="O539" s="156">
        <v>786</v>
      </c>
      <c r="P539" s="156">
        <v>4.9124999999999996</v>
      </c>
      <c r="Q539" s="156">
        <v>7.101587651350318</v>
      </c>
      <c r="R539" s="158">
        <v>0.41648106904231624</v>
      </c>
      <c r="S539" s="158">
        <v>45</v>
      </c>
      <c r="T539" s="158">
        <v>852</v>
      </c>
      <c r="U539" s="158">
        <v>5.3250000000000002</v>
      </c>
      <c r="V539" s="158">
        <v>8.9143725374166998</v>
      </c>
      <c r="W539" s="158">
        <v>0.36748329621380849</v>
      </c>
      <c r="X539" s="158">
        <v>0.78396436525612478</v>
      </c>
      <c r="Y539" s="159">
        <v>33</v>
      </c>
      <c r="Z539" s="159">
        <v>73</v>
      </c>
      <c r="AA539" s="159">
        <v>54</v>
      </c>
      <c r="AB539" s="159">
        <v>85</v>
      </c>
      <c r="AC539" s="159">
        <v>75</v>
      </c>
      <c r="AD539" s="157">
        <v>22.45</v>
      </c>
    </row>
    <row r="540" spans="1:30" s="154" customFormat="1" ht="11.35">
      <c r="A540" s="152">
        <v>527</v>
      </c>
      <c r="B540" s="152">
        <v>9</v>
      </c>
      <c r="C540" s="152">
        <v>108</v>
      </c>
      <c r="D540" s="153">
        <v>0.67500000000000004</v>
      </c>
      <c r="E540" s="153">
        <v>1.9018362526977637</v>
      </c>
      <c r="F540" s="155">
        <v>803.14200000000017</v>
      </c>
      <c r="G540" s="155">
        <v>5505.9845999999998</v>
      </c>
      <c r="H540" s="155">
        <v>34.412403749999996</v>
      </c>
      <c r="I540" s="155">
        <v>128.07752798882274</v>
      </c>
      <c r="J540" s="155">
        <v>1600</v>
      </c>
      <c r="K540" s="155">
        <v>201300</v>
      </c>
      <c r="L540" s="155">
        <v>1258.125</v>
      </c>
      <c r="M540" s="155">
        <v>275.91400424017814</v>
      </c>
      <c r="N540" s="156">
        <v>18</v>
      </c>
      <c r="O540" s="156">
        <v>432</v>
      </c>
      <c r="P540" s="156">
        <v>2.7</v>
      </c>
      <c r="Q540" s="156">
        <v>4.3766102158099569</v>
      </c>
      <c r="R540" s="158">
        <v>0.63076923076923086</v>
      </c>
      <c r="S540" s="158">
        <v>36</v>
      </c>
      <c r="T540" s="158">
        <v>678</v>
      </c>
      <c r="U540" s="158">
        <v>4.2374999999999998</v>
      </c>
      <c r="V540" s="158">
        <v>7.8070178878933536</v>
      </c>
      <c r="W540" s="158">
        <v>0.42051282051282046</v>
      </c>
      <c r="X540" s="158">
        <v>1.0512820512820513</v>
      </c>
      <c r="Y540" s="159">
        <v>34</v>
      </c>
      <c r="Z540" s="159">
        <v>73</v>
      </c>
      <c r="AA540" s="159">
        <v>53</v>
      </c>
      <c r="AB540" s="159">
        <v>64</v>
      </c>
      <c r="AC540" s="159">
        <v>96</v>
      </c>
      <c r="AD540" s="157">
        <v>19.5</v>
      </c>
    </row>
    <row r="541" spans="1:30" s="154" customFormat="1" ht="11.35">
      <c r="A541" s="152">
        <v>528</v>
      </c>
      <c r="B541" s="152">
        <v>27</v>
      </c>
      <c r="C541" s="152">
        <v>186</v>
      </c>
      <c r="D541" s="153">
        <v>1.1625000000000001</v>
      </c>
      <c r="E541" s="153">
        <v>3.5922479428651455</v>
      </c>
      <c r="F541" s="155">
        <v>2409.4260000000004</v>
      </c>
      <c r="G541" s="155">
        <v>9575.2374000000036</v>
      </c>
      <c r="H541" s="155">
        <v>59.84523375000002</v>
      </c>
      <c r="I541" s="155">
        <v>242.98946581654823</v>
      </c>
      <c r="J541" s="155">
        <v>1600</v>
      </c>
      <c r="K541" s="155">
        <v>199650</v>
      </c>
      <c r="L541" s="155">
        <v>1247.8125</v>
      </c>
      <c r="M541" s="155">
        <v>267.25643557918409</v>
      </c>
      <c r="N541" s="156">
        <v>24</v>
      </c>
      <c r="O541" s="156">
        <v>540</v>
      </c>
      <c r="P541" s="156">
        <v>3.375</v>
      </c>
      <c r="Q541" s="156">
        <v>5.2852589590436292</v>
      </c>
      <c r="R541" s="158">
        <v>0.55112219451371569</v>
      </c>
      <c r="S541" s="158">
        <v>36</v>
      </c>
      <c r="T541" s="158">
        <v>657</v>
      </c>
      <c r="U541" s="158">
        <v>4.1062500000000002</v>
      </c>
      <c r="V541" s="158">
        <v>6.8758961680065784</v>
      </c>
      <c r="W541" s="158">
        <v>0.45386533665835416</v>
      </c>
      <c r="X541" s="158">
        <v>1.0049875311720697</v>
      </c>
      <c r="Y541" s="159">
        <v>33</v>
      </c>
      <c r="Z541" s="159">
        <v>79</v>
      </c>
      <c r="AA541" s="159">
        <v>48</v>
      </c>
      <c r="AB541" s="159">
        <v>90</v>
      </c>
      <c r="AC541" s="159">
        <v>70</v>
      </c>
      <c r="AD541" s="157">
        <v>20.05</v>
      </c>
    </row>
    <row r="542" spans="1:30" s="154" customFormat="1" ht="11.35">
      <c r="A542" s="152">
        <v>529</v>
      </c>
      <c r="B542" s="152">
        <v>9</v>
      </c>
      <c r="C542" s="152">
        <v>84</v>
      </c>
      <c r="D542" s="153">
        <v>0.52500000000000002</v>
      </c>
      <c r="E542" s="153">
        <v>1.6328005805514207</v>
      </c>
      <c r="F542" s="155">
        <v>803.14200000000017</v>
      </c>
      <c r="G542" s="155">
        <v>4030.583000000001</v>
      </c>
      <c r="H542" s="155">
        <v>25.191143750000005</v>
      </c>
      <c r="I542" s="155">
        <v>107.73732302769045</v>
      </c>
      <c r="J542" s="155">
        <v>1600</v>
      </c>
      <c r="K542" s="155">
        <v>205550</v>
      </c>
      <c r="L542" s="155">
        <v>1284.6875</v>
      </c>
      <c r="M542" s="155">
        <v>279.37468782079839</v>
      </c>
      <c r="N542" s="156">
        <v>27</v>
      </c>
      <c r="O542" s="156">
        <v>600</v>
      </c>
      <c r="P542" s="156">
        <v>3.75</v>
      </c>
      <c r="Q542" s="156">
        <v>5.3199517659893152</v>
      </c>
      <c r="R542" s="158">
        <v>0.5271867612293144</v>
      </c>
      <c r="S542" s="158">
        <v>42</v>
      </c>
      <c r="T542" s="158">
        <v>762</v>
      </c>
      <c r="U542" s="158">
        <v>4.7625000000000002</v>
      </c>
      <c r="V542" s="158">
        <v>8.5807210410842316</v>
      </c>
      <c r="W542" s="158">
        <v>0.39952718676122928</v>
      </c>
      <c r="X542" s="158">
        <v>0.92671394799054374</v>
      </c>
      <c r="Y542" s="159">
        <v>31</v>
      </c>
      <c r="Z542" s="159">
        <v>68</v>
      </c>
      <c r="AA542" s="159">
        <v>61</v>
      </c>
      <c r="AB542" s="159">
        <v>81</v>
      </c>
      <c r="AC542" s="159">
        <v>79</v>
      </c>
      <c r="AD542" s="157">
        <v>21.15</v>
      </c>
    </row>
    <row r="543" spans="1:30" s="154" customFormat="1" ht="11.35">
      <c r="A543" s="152">
        <v>530</v>
      </c>
      <c r="B543" s="152">
        <v>18</v>
      </c>
      <c r="C543" s="152">
        <v>123</v>
      </c>
      <c r="D543" s="153">
        <v>0.76875000000000004</v>
      </c>
      <c r="E543" s="153">
        <v>2.4320239649390252</v>
      </c>
      <c r="F543" s="155">
        <v>1606.2840000000003</v>
      </c>
      <c r="G543" s="155">
        <v>5949.2000000000016</v>
      </c>
      <c r="H543" s="155">
        <v>37.182500000000012</v>
      </c>
      <c r="I543" s="155">
        <v>173.660083409153</v>
      </c>
      <c r="J543" s="155">
        <v>1600</v>
      </c>
      <c r="K543" s="155">
        <v>204250</v>
      </c>
      <c r="L543" s="155">
        <v>1276.5625</v>
      </c>
      <c r="M543" s="155">
        <v>269.80786752309223</v>
      </c>
      <c r="N543" s="156">
        <v>18</v>
      </c>
      <c r="O543" s="156">
        <v>492</v>
      </c>
      <c r="P543" s="156">
        <v>3.0750000000000002</v>
      </c>
      <c r="Q543" s="156">
        <v>4.6494065354704643</v>
      </c>
      <c r="R543" s="158">
        <v>0.60290556900726389</v>
      </c>
      <c r="S543" s="158">
        <v>51</v>
      </c>
      <c r="T543" s="158">
        <v>756</v>
      </c>
      <c r="U543" s="158">
        <v>4.7249999999999996</v>
      </c>
      <c r="V543" s="158">
        <v>9.4242761595825204</v>
      </c>
      <c r="W543" s="158">
        <v>0.38983050847457623</v>
      </c>
      <c r="X543" s="158">
        <v>0.99273607748184012</v>
      </c>
      <c r="Y543" s="159">
        <v>29</v>
      </c>
      <c r="Z543" s="159">
        <v>75</v>
      </c>
      <c r="AA543" s="159">
        <v>56</v>
      </c>
      <c r="AB543" s="159">
        <v>83</v>
      </c>
      <c r="AC543" s="159">
        <v>77</v>
      </c>
      <c r="AD543" s="157">
        <v>20.65</v>
      </c>
    </row>
    <row r="544" spans="1:30" s="154" customFormat="1" ht="11.35">
      <c r="A544" s="152">
        <v>531</v>
      </c>
      <c r="B544" s="152">
        <v>21</v>
      </c>
      <c r="C544" s="152">
        <v>219</v>
      </c>
      <c r="D544" s="153">
        <v>1.3687499999999999</v>
      </c>
      <c r="E544" s="153">
        <v>3.7140255584818749</v>
      </c>
      <c r="F544" s="155">
        <v>1338.5700000000002</v>
      </c>
      <c r="G544" s="155">
        <v>8944.6222000000016</v>
      </c>
      <c r="H544" s="155">
        <v>55.903888750000007</v>
      </c>
      <c r="I544" s="155">
        <v>199.5539740187416</v>
      </c>
      <c r="J544" s="155">
        <v>1600</v>
      </c>
      <c r="K544" s="155">
        <v>207450</v>
      </c>
      <c r="L544" s="155">
        <v>1296.5625</v>
      </c>
      <c r="M544" s="155">
        <v>278.14083323598413</v>
      </c>
      <c r="N544" s="156">
        <v>24</v>
      </c>
      <c r="O544" s="156">
        <v>576</v>
      </c>
      <c r="P544" s="156">
        <v>3.6</v>
      </c>
      <c r="Q544" s="156">
        <v>5.4544425376225583</v>
      </c>
      <c r="R544" s="158">
        <v>0.51758793969849248</v>
      </c>
      <c r="S544" s="158">
        <v>42</v>
      </c>
      <c r="T544" s="158">
        <v>711</v>
      </c>
      <c r="U544" s="158">
        <v>4.4437499999999996</v>
      </c>
      <c r="V544" s="158">
        <v>8.067909001741242</v>
      </c>
      <c r="W544" s="158">
        <v>0.40452261306532661</v>
      </c>
      <c r="X544" s="158">
        <v>0.92211055276381915</v>
      </c>
      <c r="Y544" s="159">
        <v>29</v>
      </c>
      <c r="Z544" s="159">
        <v>67</v>
      </c>
      <c r="AA544" s="159">
        <v>64</v>
      </c>
      <c r="AB544" s="159">
        <v>80</v>
      </c>
      <c r="AC544" s="159">
        <v>80</v>
      </c>
      <c r="AD544" s="157">
        <v>19.899999999999999</v>
      </c>
    </row>
    <row r="545" spans="1:30" s="154" customFormat="1" ht="11.35">
      <c r="A545" s="152">
        <v>532</v>
      </c>
      <c r="B545" s="152">
        <v>15</v>
      </c>
      <c r="C545" s="152">
        <v>237</v>
      </c>
      <c r="D545" s="153">
        <v>1.48125</v>
      </c>
      <c r="E545" s="153">
        <v>3.1382643021563172</v>
      </c>
      <c r="F545" s="155">
        <v>1338.5700000000002</v>
      </c>
      <c r="G545" s="155">
        <v>8697.7304000000004</v>
      </c>
      <c r="H545" s="155">
        <v>54.360815000000002</v>
      </c>
      <c r="I545" s="155">
        <v>173.4031970900547</v>
      </c>
      <c r="J545" s="155">
        <v>1600</v>
      </c>
      <c r="K545" s="155">
        <v>199000</v>
      </c>
      <c r="L545" s="155">
        <v>1243.75</v>
      </c>
      <c r="M545" s="155">
        <v>248.81796028118742</v>
      </c>
      <c r="N545" s="156">
        <v>21</v>
      </c>
      <c r="O545" s="156">
        <v>420</v>
      </c>
      <c r="P545" s="156">
        <v>2.625</v>
      </c>
      <c r="Q545" s="156">
        <v>4.6712690692124692</v>
      </c>
      <c r="R545" s="158">
        <v>0.64735516372795976</v>
      </c>
      <c r="S545" s="158">
        <v>39</v>
      </c>
      <c r="T545" s="158">
        <v>675</v>
      </c>
      <c r="U545" s="158">
        <v>4.21875</v>
      </c>
      <c r="V545" s="158">
        <v>7.1556564905898572</v>
      </c>
      <c r="W545" s="158">
        <v>0.43324937027707811</v>
      </c>
      <c r="X545" s="158">
        <v>1.0806045340050379</v>
      </c>
      <c r="Y545" s="159">
        <v>28</v>
      </c>
      <c r="Z545" s="159">
        <v>90</v>
      </c>
      <c r="AA545" s="159">
        <v>42</v>
      </c>
      <c r="AB545" s="159">
        <v>87</v>
      </c>
      <c r="AC545" s="159">
        <v>73</v>
      </c>
      <c r="AD545" s="157">
        <v>19.850000000000001</v>
      </c>
    </row>
    <row r="546" spans="1:30" s="154" customFormat="1" ht="11.35">
      <c r="A546" s="152">
        <v>533</v>
      </c>
      <c r="B546" s="152">
        <v>18</v>
      </c>
      <c r="C546" s="152">
        <v>87</v>
      </c>
      <c r="D546" s="153">
        <v>0.54374999999999996</v>
      </c>
      <c r="E546" s="153">
        <v>1.9582011864955176</v>
      </c>
      <c r="F546" s="155">
        <v>803.14200000000017</v>
      </c>
      <c r="G546" s="155">
        <v>3224.4664000000012</v>
      </c>
      <c r="H546" s="155">
        <v>20.152915000000007</v>
      </c>
      <c r="I546" s="155">
        <v>89.89779907518195</v>
      </c>
      <c r="J546" s="155">
        <v>1600</v>
      </c>
      <c r="K546" s="155">
        <v>200550</v>
      </c>
      <c r="L546" s="155">
        <v>1253.4375</v>
      </c>
      <c r="M546" s="155">
        <v>276.43973463811682</v>
      </c>
      <c r="N546" s="156">
        <v>27</v>
      </c>
      <c r="O546" s="156">
        <v>483</v>
      </c>
      <c r="P546" s="156">
        <v>3.0187499999999998</v>
      </c>
      <c r="Q546" s="156">
        <v>5.1192961817252201</v>
      </c>
      <c r="R546" s="158">
        <v>0.59240506329113918</v>
      </c>
      <c r="S546" s="158">
        <v>51</v>
      </c>
      <c r="T546" s="158">
        <v>720</v>
      </c>
      <c r="U546" s="158">
        <v>4.5</v>
      </c>
      <c r="V546" s="158">
        <v>8.6045183391667308</v>
      </c>
      <c r="W546" s="158">
        <v>0.39240506329113922</v>
      </c>
      <c r="X546" s="158">
        <v>0.9848101265822784</v>
      </c>
      <c r="Y546" s="159">
        <v>35</v>
      </c>
      <c r="Z546" s="159">
        <v>73</v>
      </c>
      <c r="AA546" s="159">
        <v>52</v>
      </c>
      <c r="AB546" s="159">
        <v>98</v>
      </c>
      <c r="AC546" s="159">
        <v>62</v>
      </c>
      <c r="AD546" s="157">
        <v>19.75</v>
      </c>
    </row>
    <row r="547" spans="1:30" s="154" customFormat="1" ht="11.35">
      <c r="A547" s="152">
        <v>534</v>
      </c>
      <c r="B547" s="152">
        <v>18</v>
      </c>
      <c r="C547" s="152">
        <v>189</v>
      </c>
      <c r="D547" s="153">
        <v>1.1812499999999999</v>
      </c>
      <c r="E547" s="153">
        <v>3.175915408074542</v>
      </c>
      <c r="F547" s="155">
        <v>1606.2840000000003</v>
      </c>
      <c r="G547" s="155">
        <v>9682.3230000000003</v>
      </c>
      <c r="H547" s="155">
        <v>60.514518750000001</v>
      </c>
      <c r="I547" s="155">
        <v>207.89917987536037</v>
      </c>
      <c r="J547" s="155">
        <v>1600</v>
      </c>
      <c r="K547" s="155">
        <v>204600</v>
      </c>
      <c r="L547" s="155">
        <v>1278.75</v>
      </c>
      <c r="M547" s="155">
        <v>267.73860809407176</v>
      </c>
      <c r="N547" s="156">
        <v>15</v>
      </c>
      <c r="O547" s="156">
        <v>468</v>
      </c>
      <c r="P547" s="156">
        <v>2.9249999999999998</v>
      </c>
      <c r="Q547" s="156">
        <v>4.4757206650659196</v>
      </c>
      <c r="R547" s="158">
        <v>0.61951219512195121</v>
      </c>
      <c r="S547" s="158">
        <v>48</v>
      </c>
      <c r="T547" s="158">
        <v>717</v>
      </c>
      <c r="U547" s="158">
        <v>4.4812500000000002</v>
      </c>
      <c r="V547" s="158">
        <v>8.491928742846639</v>
      </c>
      <c r="W547" s="158">
        <v>0.41707317073170735</v>
      </c>
      <c r="X547" s="158">
        <v>1.0365853658536586</v>
      </c>
      <c r="Y547" s="159">
        <v>28</v>
      </c>
      <c r="Z547" s="159">
        <v>76</v>
      </c>
      <c r="AA547" s="159">
        <v>56</v>
      </c>
      <c r="AB547" s="159">
        <v>90</v>
      </c>
      <c r="AC547" s="159">
        <v>70</v>
      </c>
      <c r="AD547" s="157">
        <v>20.5</v>
      </c>
    </row>
    <row r="548" spans="1:30" s="154" customFormat="1" ht="11.35">
      <c r="A548" s="152">
        <v>535</v>
      </c>
      <c r="B548" s="152">
        <v>12</v>
      </c>
      <c r="C548" s="152">
        <v>114</v>
      </c>
      <c r="D548" s="153">
        <v>0.71250000000000002</v>
      </c>
      <c r="E548" s="153">
        <v>2.1143043817927265</v>
      </c>
      <c r="F548" s="155">
        <v>803.14200000000017</v>
      </c>
      <c r="G548" s="155">
        <v>3291.3949000000007</v>
      </c>
      <c r="H548" s="155">
        <v>20.571218125000005</v>
      </c>
      <c r="I548" s="155">
        <v>86.33179028244497</v>
      </c>
      <c r="J548" s="155">
        <v>1600</v>
      </c>
      <c r="K548" s="155">
        <v>203500</v>
      </c>
      <c r="L548" s="155">
        <v>1271.875</v>
      </c>
      <c r="M548" s="155">
        <v>270.66697842098722</v>
      </c>
      <c r="N548" s="156">
        <v>24</v>
      </c>
      <c r="O548" s="156">
        <v>621</v>
      </c>
      <c r="P548" s="156">
        <v>3.8812500000000001</v>
      </c>
      <c r="Q548" s="156">
        <v>5.7455171204280706</v>
      </c>
      <c r="R548" s="158">
        <v>0.5</v>
      </c>
      <c r="S548" s="158">
        <v>36</v>
      </c>
      <c r="T548" s="158">
        <v>747</v>
      </c>
      <c r="U548" s="158">
        <v>4.6687500000000002</v>
      </c>
      <c r="V548" s="158">
        <v>8.1709116486357463</v>
      </c>
      <c r="W548" s="158">
        <v>0.39855072463768115</v>
      </c>
      <c r="X548" s="158">
        <v>0.89855072463768115</v>
      </c>
      <c r="Y548" s="159">
        <v>30</v>
      </c>
      <c r="Z548" s="159">
        <v>75</v>
      </c>
      <c r="AA548" s="159">
        <v>55</v>
      </c>
      <c r="AB548" s="159">
        <v>86</v>
      </c>
      <c r="AC548" s="159">
        <v>74</v>
      </c>
      <c r="AD548" s="157">
        <v>20.7</v>
      </c>
    </row>
    <row r="549" spans="1:30" s="154" customFormat="1" ht="11.35">
      <c r="A549" s="152">
        <v>536</v>
      </c>
      <c r="B549" s="152">
        <v>12</v>
      </c>
      <c r="C549" s="152">
        <v>168</v>
      </c>
      <c r="D549" s="153">
        <v>1.05</v>
      </c>
      <c r="E549" s="153">
        <v>2.383908317852121</v>
      </c>
      <c r="F549" s="155">
        <v>1070.8560000000002</v>
      </c>
      <c r="G549" s="155">
        <v>7110.7813000000024</v>
      </c>
      <c r="H549" s="155">
        <v>44.442383125000013</v>
      </c>
      <c r="I549" s="155">
        <v>146.12531162423372</v>
      </c>
      <c r="J549" s="155">
        <v>1600</v>
      </c>
      <c r="K549" s="155">
        <v>200400</v>
      </c>
      <c r="L549" s="155">
        <v>1252.5</v>
      </c>
      <c r="M549" s="155">
        <v>290.51028624662217</v>
      </c>
      <c r="N549" s="156">
        <v>18</v>
      </c>
      <c r="O549" s="156">
        <v>342</v>
      </c>
      <c r="P549" s="156">
        <v>2.1375000000000002</v>
      </c>
      <c r="Q549" s="156">
        <v>4.0429883399511715</v>
      </c>
      <c r="R549" s="158">
        <v>0.69680851063829796</v>
      </c>
      <c r="S549" s="158">
        <v>45</v>
      </c>
      <c r="T549" s="158">
        <v>630</v>
      </c>
      <c r="U549" s="158">
        <v>3.9375</v>
      </c>
      <c r="V549" s="158">
        <v>7.6295416415651971</v>
      </c>
      <c r="W549" s="158">
        <v>0.44148936170212766</v>
      </c>
      <c r="X549" s="158">
        <v>1.1382978723404256</v>
      </c>
      <c r="Y549" s="159">
        <v>40</v>
      </c>
      <c r="Z549" s="159">
        <v>64</v>
      </c>
      <c r="AA549" s="159">
        <v>56</v>
      </c>
      <c r="AB549" s="159">
        <v>79</v>
      </c>
      <c r="AC549" s="159">
        <v>81</v>
      </c>
      <c r="AD549" s="157">
        <v>18.8</v>
      </c>
    </row>
    <row r="550" spans="1:30" s="154" customFormat="1" ht="11.35">
      <c r="A550" s="152">
        <v>537</v>
      </c>
      <c r="B550" s="152">
        <v>15</v>
      </c>
      <c r="C550" s="152">
        <v>183</v>
      </c>
      <c r="D550" s="153">
        <v>1.14375</v>
      </c>
      <c r="E550" s="153">
        <v>2.9691217493164794</v>
      </c>
      <c r="F550" s="155">
        <v>1338.5700000000002</v>
      </c>
      <c r="G550" s="155">
        <v>8800.3541000000005</v>
      </c>
      <c r="H550" s="155">
        <v>55.002213125000004</v>
      </c>
      <c r="I550" s="155">
        <v>201.09498378623672</v>
      </c>
      <c r="J550" s="155">
        <v>1600</v>
      </c>
      <c r="K550" s="155">
        <v>205400</v>
      </c>
      <c r="L550" s="155">
        <v>1283.75</v>
      </c>
      <c r="M550" s="155">
        <v>293.40497266989422</v>
      </c>
      <c r="N550" s="156">
        <v>15</v>
      </c>
      <c r="O550" s="156">
        <v>405</v>
      </c>
      <c r="P550" s="156">
        <v>2.53125</v>
      </c>
      <c r="Q550" s="156">
        <v>4.1008081348059395</v>
      </c>
      <c r="R550" s="158">
        <v>0.66830466830466828</v>
      </c>
      <c r="S550" s="158">
        <v>48</v>
      </c>
      <c r="T550" s="158">
        <v>747</v>
      </c>
      <c r="U550" s="158">
        <v>4.6687500000000002</v>
      </c>
      <c r="V550" s="158">
        <v>9.2741080535369687</v>
      </c>
      <c r="W550" s="158">
        <v>0.38820638820638831</v>
      </c>
      <c r="X550" s="158">
        <v>1.0565110565110567</v>
      </c>
      <c r="Y550" s="159">
        <v>36</v>
      </c>
      <c r="Z550" s="159">
        <v>59</v>
      </c>
      <c r="AA550" s="159">
        <v>65</v>
      </c>
      <c r="AB550" s="159">
        <v>83</v>
      </c>
      <c r="AC550" s="159">
        <v>77</v>
      </c>
      <c r="AD550" s="157">
        <v>20.350000000000001</v>
      </c>
    </row>
    <row r="551" spans="1:30" s="154" customFormat="1" ht="11.35">
      <c r="A551" s="152">
        <v>538</v>
      </c>
      <c r="B551" s="152">
        <v>9</v>
      </c>
      <c r="C551" s="152">
        <v>57</v>
      </c>
      <c r="D551" s="153">
        <v>0.35625000000000001</v>
      </c>
      <c r="E551" s="153">
        <v>1.3614036180797946</v>
      </c>
      <c r="F551" s="155">
        <v>803.14200000000017</v>
      </c>
      <c r="G551" s="155">
        <v>2576.0036000000005</v>
      </c>
      <c r="H551" s="155">
        <v>16.100022500000001</v>
      </c>
      <c r="I551" s="155">
        <v>78.354257606743332</v>
      </c>
      <c r="J551" s="155">
        <v>1600</v>
      </c>
      <c r="K551" s="155">
        <v>205900</v>
      </c>
      <c r="L551" s="155">
        <v>1286.875</v>
      </c>
      <c r="M551" s="155">
        <v>277.31231967135795</v>
      </c>
      <c r="N551" s="156">
        <v>27</v>
      </c>
      <c r="O551" s="156">
        <v>606</v>
      </c>
      <c r="P551" s="156">
        <v>3.7875000000000001</v>
      </c>
      <c r="Q551" s="156">
        <v>5.5642473935478254</v>
      </c>
      <c r="R551" s="158">
        <v>0.5</v>
      </c>
      <c r="S551" s="158">
        <v>57</v>
      </c>
      <c r="T551" s="158">
        <v>762</v>
      </c>
      <c r="U551" s="158">
        <v>4.7625000000000002</v>
      </c>
      <c r="V551" s="158">
        <v>9.2719143776468886</v>
      </c>
      <c r="W551" s="158">
        <v>0.37128712871287128</v>
      </c>
      <c r="X551" s="158">
        <v>0.87128712871287128</v>
      </c>
      <c r="Y551" s="159">
        <v>30</v>
      </c>
      <c r="Z551" s="159">
        <v>69</v>
      </c>
      <c r="AA551" s="159">
        <v>61</v>
      </c>
      <c r="AB551" s="159">
        <v>89</v>
      </c>
      <c r="AC551" s="159">
        <v>71</v>
      </c>
      <c r="AD551" s="157">
        <v>20.2</v>
      </c>
    </row>
    <row r="552" spans="1:30" s="154" customFormat="1" ht="11.35">
      <c r="A552" s="152">
        <v>539</v>
      </c>
      <c r="B552" s="152">
        <v>9</v>
      </c>
      <c r="C552" s="152">
        <v>144</v>
      </c>
      <c r="D552" s="153">
        <v>0.9</v>
      </c>
      <c r="E552" s="153">
        <v>2.1491551652982857</v>
      </c>
      <c r="F552" s="155">
        <v>803.14200000000017</v>
      </c>
      <c r="G552" s="155">
        <v>5975.9714000000004</v>
      </c>
      <c r="H552" s="155">
        <v>37.349821250000005</v>
      </c>
      <c r="I552" s="155">
        <v>127.69192860865576</v>
      </c>
      <c r="J552" s="155">
        <v>1600</v>
      </c>
      <c r="K552" s="155">
        <v>199200</v>
      </c>
      <c r="L552" s="155">
        <v>1245</v>
      </c>
      <c r="M552" s="155">
        <v>286.55402203977144</v>
      </c>
      <c r="N552" s="156">
        <v>30</v>
      </c>
      <c r="O552" s="156">
        <v>558</v>
      </c>
      <c r="P552" s="156">
        <v>3.4874999999999998</v>
      </c>
      <c r="Q552" s="156">
        <v>5.6690570245120853</v>
      </c>
      <c r="R552" s="158">
        <v>0.52185089974293053</v>
      </c>
      <c r="S552" s="158">
        <v>39</v>
      </c>
      <c r="T552" s="158">
        <v>660</v>
      </c>
      <c r="U552" s="158">
        <v>4.125</v>
      </c>
      <c r="V552" s="158">
        <v>7.4915046225330437</v>
      </c>
      <c r="W552" s="158">
        <v>0.43444730077120819</v>
      </c>
      <c r="X552" s="158">
        <v>0.95629820051413872</v>
      </c>
      <c r="Y552" s="159">
        <v>40</v>
      </c>
      <c r="Z552" s="159">
        <v>67</v>
      </c>
      <c r="AA552" s="159">
        <v>53</v>
      </c>
      <c r="AB552" s="159">
        <v>82</v>
      </c>
      <c r="AC552" s="159">
        <v>78</v>
      </c>
      <c r="AD552" s="157">
        <v>19.45</v>
      </c>
    </row>
    <row r="553" spans="1:30" s="154" customFormat="1" ht="11.35">
      <c r="A553" s="152">
        <v>540</v>
      </c>
      <c r="B553" s="152">
        <v>12</v>
      </c>
      <c r="C553" s="152">
        <v>102</v>
      </c>
      <c r="D553" s="153">
        <v>0.63749999999999996</v>
      </c>
      <c r="E553" s="153">
        <v>1.9441494235608732</v>
      </c>
      <c r="F553" s="155">
        <v>803.14200000000017</v>
      </c>
      <c r="G553" s="155">
        <v>2819.9208000000003</v>
      </c>
      <c r="H553" s="155">
        <v>17.624505000000003</v>
      </c>
      <c r="I553" s="155">
        <v>77.151245537224696</v>
      </c>
      <c r="J553" s="155">
        <v>1600</v>
      </c>
      <c r="K553" s="155">
        <v>203800</v>
      </c>
      <c r="L553" s="155">
        <v>1273.75</v>
      </c>
      <c r="M553" s="155">
        <v>265.4028621648286</v>
      </c>
      <c r="N553" s="156">
        <v>21</v>
      </c>
      <c r="O553" s="156">
        <v>516</v>
      </c>
      <c r="P553" s="156">
        <v>3.2250000000000001</v>
      </c>
      <c r="Q553" s="156">
        <v>4.8121308973868224</v>
      </c>
      <c r="R553" s="158">
        <v>0.58353510895883776</v>
      </c>
      <c r="S553" s="158">
        <v>45</v>
      </c>
      <c r="T553" s="158">
        <v>759</v>
      </c>
      <c r="U553" s="158">
        <v>4.7437500000000004</v>
      </c>
      <c r="V553" s="158">
        <v>8.4617131612127761</v>
      </c>
      <c r="W553" s="158">
        <v>0.38740920096852294</v>
      </c>
      <c r="X553" s="158">
        <v>0.97094430992736069</v>
      </c>
      <c r="Y553" s="159">
        <v>28</v>
      </c>
      <c r="Z553" s="159">
        <v>78</v>
      </c>
      <c r="AA553" s="159">
        <v>54</v>
      </c>
      <c r="AB553" s="159">
        <v>80</v>
      </c>
      <c r="AC553" s="159">
        <v>80</v>
      </c>
      <c r="AD553" s="157">
        <v>20.65</v>
      </c>
    </row>
    <row r="554" spans="1:30" s="154" customFormat="1" ht="11.35">
      <c r="A554" s="152">
        <v>541</v>
      </c>
      <c r="B554" s="152">
        <v>18</v>
      </c>
      <c r="C554" s="152">
        <v>174</v>
      </c>
      <c r="D554" s="153">
        <v>1.0874999999999999</v>
      </c>
      <c r="E554" s="153">
        <v>2.9426114701317507</v>
      </c>
      <c r="F554" s="155">
        <v>1070.8560000000002</v>
      </c>
      <c r="G554" s="155">
        <v>8834.5620000000017</v>
      </c>
      <c r="H554" s="155">
        <v>55.216012500000012</v>
      </c>
      <c r="I554" s="155">
        <v>186.1792555883423</v>
      </c>
      <c r="J554" s="155">
        <v>1600</v>
      </c>
      <c r="K554" s="155">
        <v>204850</v>
      </c>
      <c r="L554" s="155">
        <v>1280.3125</v>
      </c>
      <c r="M554" s="155">
        <v>283.40344350845993</v>
      </c>
      <c r="N554" s="156">
        <v>30</v>
      </c>
      <c r="O554" s="156">
        <v>513</v>
      </c>
      <c r="P554" s="156">
        <v>3.2062499999999998</v>
      </c>
      <c r="Q554" s="156">
        <v>5.5196582646474202</v>
      </c>
      <c r="R554" s="158">
        <v>0.5714285714285714</v>
      </c>
      <c r="S554" s="158">
        <v>51</v>
      </c>
      <c r="T554" s="158">
        <v>711</v>
      </c>
      <c r="U554" s="158">
        <v>4.4437499999999996</v>
      </c>
      <c r="V554" s="158">
        <v>8.8123318932179586</v>
      </c>
      <c r="W554" s="158">
        <v>0.40601503759398494</v>
      </c>
      <c r="X554" s="158">
        <v>0.97744360902255634</v>
      </c>
      <c r="Y554" s="159">
        <v>33</v>
      </c>
      <c r="Z554" s="159">
        <v>66</v>
      </c>
      <c r="AA554" s="159">
        <v>61</v>
      </c>
      <c r="AB554" s="159">
        <v>83</v>
      </c>
      <c r="AC554" s="159">
        <v>77</v>
      </c>
      <c r="AD554" s="157">
        <v>19.95</v>
      </c>
    </row>
    <row r="555" spans="1:30" s="154" customFormat="1" ht="11.35">
      <c r="A555" s="152">
        <v>542</v>
      </c>
      <c r="B555" s="152">
        <v>27</v>
      </c>
      <c r="C555" s="152">
        <v>177</v>
      </c>
      <c r="D555" s="153">
        <v>1.10625</v>
      </c>
      <c r="E555" s="153">
        <v>3.6335212143448863</v>
      </c>
      <c r="F555" s="155">
        <v>2409.4260000000004</v>
      </c>
      <c r="G555" s="155">
        <v>8871.7445000000025</v>
      </c>
      <c r="H555" s="155">
        <v>55.448403125000013</v>
      </c>
      <c r="I555" s="155">
        <v>242.19700745724461</v>
      </c>
      <c r="J555" s="155">
        <v>1600</v>
      </c>
      <c r="K555" s="155">
        <v>208800</v>
      </c>
      <c r="L555" s="155">
        <v>1305</v>
      </c>
      <c r="M555" s="155">
        <v>266.0685115345081</v>
      </c>
      <c r="N555" s="156">
        <v>18</v>
      </c>
      <c r="O555" s="156">
        <v>459</v>
      </c>
      <c r="P555" s="156">
        <v>2.8687499999999999</v>
      </c>
      <c r="Q555" s="156">
        <v>4.9029857095370497</v>
      </c>
      <c r="R555" s="158">
        <v>0.62407862407862413</v>
      </c>
      <c r="S555" s="158">
        <v>45</v>
      </c>
      <c r="T555" s="158">
        <v>708</v>
      </c>
      <c r="U555" s="158">
        <v>4.4249999999999998</v>
      </c>
      <c r="V555" s="158">
        <v>8.3842844903482572</v>
      </c>
      <c r="W555" s="158">
        <v>0.42014742014742013</v>
      </c>
      <c r="X555" s="158">
        <v>1.0442260442260443</v>
      </c>
      <c r="Y555" s="159">
        <v>24</v>
      </c>
      <c r="Z555" s="159">
        <v>73</v>
      </c>
      <c r="AA555" s="159">
        <v>63</v>
      </c>
      <c r="AB555" s="159">
        <v>72</v>
      </c>
      <c r="AC555" s="159">
        <v>88</v>
      </c>
      <c r="AD555" s="157">
        <v>20.350000000000001</v>
      </c>
    </row>
    <row r="556" spans="1:30" s="154" customFormat="1" ht="11.35">
      <c r="A556" s="152">
        <v>543</v>
      </c>
      <c r="B556" s="152">
        <v>18</v>
      </c>
      <c r="C556" s="152">
        <v>147</v>
      </c>
      <c r="D556" s="153">
        <v>0.91874999999999996</v>
      </c>
      <c r="E556" s="153">
        <v>2.7948107236684336</v>
      </c>
      <c r="F556" s="155">
        <v>535.42800000000011</v>
      </c>
      <c r="G556" s="155">
        <v>4380.0985000000019</v>
      </c>
      <c r="H556" s="155">
        <v>27.375615625000012</v>
      </c>
      <c r="I556" s="155">
        <v>82.259384633079407</v>
      </c>
      <c r="J556" s="155">
        <v>1600</v>
      </c>
      <c r="K556" s="155">
        <v>208000</v>
      </c>
      <c r="L556" s="155">
        <v>1300</v>
      </c>
      <c r="M556" s="155">
        <v>288.12994971805398</v>
      </c>
      <c r="N556" s="156">
        <v>18</v>
      </c>
      <c r="O556" s="156">
        <v>561</v>
      </c>
      <c r="P556" s="156">
        <v>3.5062500000000001</v>
      </c>
      <c r="Q556" s="156">
        <v>5.2795998454714246</v>
      </c>
      <c r="R556" s="158">
        <v>0.54390243902439028</v>
      </c>
      <c r="S556" s="158">
        <v>57</v>
      </c>
      <c r="T556" s="158">
        <v>783</v>
      </c>
      <c r="U556" s="158">
        <v>4.8937499999999998</v>
      </c>
      <c r="V556" s="158">
        <v>9.4126883954685709</v>
      </c>
      <c r="W556" s="158">
        <v>0.36341463414634145</v>
      </c>
      <c r="X556" s="158">
        <v>0.90731707317073174</v>
      </c>
      <c r="Y556" s="159">
        <v>32</v>
      </c>
      <c r="Z556" s="159">
        <v>60</v>
      </c>
      <c r="AA556" s="159">
        <v>68</v>
      </c>
      <c r="AB556" s="159">
        <v>71</v>
      </c>
      <c r="AC556" s="159">
        <v>89</v>
      </c>
      <c r="AD556" s="157">
        <v>20.5</v>
      </c>
    </row>
    <row r="557" spans="1:30" s="154" customFormat="1" ht="11.35">
      <c r="A557" s="152">
        <v>544</v>
      </c>
      <c r="B557" s="152">
        <v>9</v>
      </c>
      <c r="C557" s="152">
        <v>96</v>
      </c>
      <c r="D557" s="153">
        <v>0.6</v>
      </c>
      <c r="E557" s="153">
        <v>1.7740264404232409</v>
      </c>
      <c r="F557" s="155">
        <v>803.14200000000017</v>
      </c>
      <c r="G557" s="155">
        <v>5854.0128000000013</v>
      </c>
      <c r="H557" s="155">
        <v>36.58758000000001</v>
      </c>
      <c r="I557" s="155">
        <v>126.32358751623617</v>
      </c>
      <c r="J557" s="155">
        <v>1600</v>
      </c>
      <c r="K557" s="155">
        <v>201000</v>
      </c>
      <c r="L557" s="155">
        <v>1256.25</v>
      </c>
      <c r="M557" s="155">
        <v>256.28882586673762</v>
      </c>
      <c r="N557" s="156">
        <v>24</v>
      </c>
      <c r="O557" s="156">
        <v>543</v>
      </c>
      <c r="P557" s="156">
        <v>3.3937499999999998</v>
      </c>
      <c r="Q557" s="156">
        <v>4.9919392571594665</v>
      </c>
      <c r="R557" s="158">
        <v>0.56594724220623505</v>
      </c>
      <c r="S557" s="158">
        <v>42</v>
      </c>
      <c r="T557" s="158">
        <v>726</v>
      </c>
      <c r="U557" s="158">
        <v>4.5374999999999996</v>
      </c>
      <c r="V557" s="158">
        <v>7.7750508097593567</v>
      </c>
      <c r="W557" s="158">
        <v>0.41966426858513195</v>
      </c>
      <c r="X557" s="158">
        <v>0.985611510791367</v>
      </c>
      <c r="Y557" s="159">
        <v>28</v>
      </c>
      <c r="Z557" s="159">
        <v>85</v>
      </c>
      <c r="AA557" s="159">
        <v>47</v>
      </c>
      <c r="AB557" s="159">
        <v>84</v>
      </c>
      <c r="AC557" s="159">
        <v>76</v>
      </c>
      <c r="AD557" s="157">
        <v>20.85</v>
      </c>
    </row>
    <row r="558" spans="1:30" s="154" customFormat="1" ht="11.35">
      <c r="A558" s="152">
        <v>545</v>
      </c>
      <c r="B558" s="152">
        <v>9</v>
      </c>
      <c r="C558" s="152">
        <v>174</v>
      </c>
      <c r="D558" s="153">
        <v>1.0874999999999999</v>
      </c>
      <c r="E558" s="153">
        <v>2.2692572136905929</v>
      </c>
      <c r="F558" s="155">
        <v>803.14200000000017</v>
      </c>
      <c r="G558" s="155">
        <v>8647.1622000000025</v>
      </c>
      <c r="H558" s="155">
        <v>54.044763750000016</v>
      </c>
      <c r="I558" s="155">
        <v>162.01581111824771</v>
      </c>
      <c r="J558" s="155">
        <v>1600</v>
      </c>
      <c r="K558" s="155">
        <v>198350</v>
      </c>
      <c r="L558" s="155">
        <v>1239.6875</v>
      </c>
      <c r="M558" s="155">
        <v>280.67175007347674</v>
      </c>
      <c r="N558" s="156">
        <v>21</v>
      </c>
      <c r="O558" s="156">
        <v>387</v>
      </c>
      <c r="P558" s="156">
        <v>2.4187500000000002</v>
      </c>
      <c r="Q558" s="156">
        <v>4.4952411944440103</v>
      </c>
      <c r="R558" s="158">
        <v>0.67341772151898738</v>
      </c>
      <c r="S558" s="158">
        <v>33</v>
      </c>
      <c r="T558" s="158">
        <v>657</v>
      </c>
      <c r="U558" s="158">
        <v>4.1062500000000002</v>
      </c>
      <c r="V558" s="158">
        <v>7.0626993209475657</v>
      </c>
      <c r="W558" s="158">
        <v>0.4455696202531646</v>
      </c>
      <c r="X558" s="158">
        <v>1.1189873417721521</v>
      </c>
      <c r="Y558" s="159">
        <v>39</v>
      </c>
      <c r="Z558" s="159">
        <v>71</v>
      </c>
      <c r="AA558" s="159">
        <v>50</v>
      </c>
      <c r="AB558" s="159">
        <v>73</v>
      </c>
      <c r="AC558" s="159">
        <v>87</v>
      </c>
      <c r="AD558" s="157">
        <v>19.75</v>
      </c>
    </row>
    <row r="559" spans="1:30" s="154" customFormat="1" ht="11.35">
      <c r="A559" s="152">
        <v>546</v>
      </c>
      <c r="B559" s="152">
        <v>15</v>
      </c>
      <c r="C559" s="152">
        <v>87</v>
      </c>
      <c r="D559" s="153">
        <v>0.54374999999999996</v>
      </c>
      <c r="E559" s="153">
        <v>1.9290786245310587</v>
      </c>
      <c r="F559" s="155">
        <v>803.14200000000017</v>
      </c>
      <c r="G559" s="155">
        <v>3630.4993000000004</v>
      </c>
      <c r="H559" s="155">
        <v>22.690620625000001</v>
      </c>
      <c r="I559" s="155">
        <v>98.599509142179585</v>
      </c>
      <c r="J559" s="155">
        <v>1600</v>
      </c>
      <c r="K559" s="155">
        <v>199650</v>
      </c>
      <c r="L559" s="155">
        <v>1247.8125</v>
      </c>
      <c r="M559" s="155">
        <v>267.25643557918409</v>
      </c>
      <c r="N559" s="156">
        <v>27</v>
      </c>
      <c r="O559" s="156">
        <v>597</v>
      </c>
      <c r="P559" s="156">
        <v>3.7312500000000002</v>
      </c>
      <c r="Q559" s="156">
        <v>5.5158113209483419</v>
      </c>
      <c r="R559" s="158">
        <v>0.52163461538461542</v>
      </c>
      <c r="S559" s="158">
        <v>36</v>
      </c>
      <c r="T559" s="158">
        <v>756</v>
      </c>
      <c r="U559" s="158">
        <v>4.7249999999999996</v>
      </c>
      <c r="V559" s="158">
        <v>7.742677612026319</v>
      </c>
      <c r="W559" s="158">
        <v>0.39423076923076927</v>
      </c>
      <c r="X559" s="158">
        <v>0.91586538461538469</v>
      </c>
      <c r="Y559" s="159">
        <v>33</v>
      </c>
      <c r="Z559" s="159">
        <v>79</v>
      </c>
      <c r="AA559" s="159">
        <v>48</v>
      </c>
      <c r="AB559" s="159">
        <v>84</v>
      </c>
      <c r="AC559" s="159">
        <v>76</v>
      </c>
      <c r="AD559" s="157">
        <v>20.8</v>
      </c>
    </row>
    <row r="560" spans="1:30" s="154" customFormat="1" ht="11.35">
      <c r="A560" s="152">
        <v>547</v>
      </c>
      <c r="B560" s="152">
        <v>12</v>
      </c>
      <c r="C560" s="152">
        <v>186</v>
      </c>
      <c r="D560" s="153">
        <v>1.1625000000000001</v>
      </c>
      <c r="E560" s="153">
        <v>2.5621519551949752</v>
      </c>
      <c r="F560" s="155">
        <v>1070.8560000000002</v>
      </c>
      <c r="G560" s="155">
        <v>8309.5451000000012</v>
      </c>
      <c r="H560" s="155">
        <v>51.934656875000009</v>
      </c>
      <c r="I560" s="155">
        <v>165.90382641304387</v>
      </c>
      <c r="J560" s="155">
        <v>1600</v>
      </c>
      <c r="K560" s="155">
        <v>205700</v>
      </c>
      <c r="L560" s="155">
        <v>1285.625</v>
      </c>
      <c r="M560" s="155">
        <v>264.59815860015198</v>
      </c>
      <c r="N560" s="156">
        <v>15</v>
      </c>
      <c r="O560" s="156">
        <v>354</v>
      </c>
      <c r="P560" s="156">
        <v>2.2124999999999999</v>
      </c>
      <c r="Q560" s="156">
        <v>3.7990192378838148</v>
      </c>
      <c r="R560" s="158">
        <v>0.69509043927648584</v>
      </c>
      <c r="S560" s="158">
        <v>33</v>
      </c>
      <c r="T560" s="158">
        <v>657</v>
      </c>
      <c r="U560" s="158">
        <v>4.1062500000000002</v>
      </c>
      <c r="V560" s="158">
        <v>7.460248427751826</v>
      </c>
      <c r="W560" s="158">
        <v>0.43410852713178305</v>
      </c>
      <c r="X560" s="158">
        <v>1.1291989664082689</v>
      </c>
      <c r="Y560" s="159">
        <v>26</v>
      </c>
      <c r="Z560" s="159">
        <v>77</v>
      </c>
      <c r="AA560" s="159">
        <v>57</v>
      </c>
      <c r="AB560" s="159">
        <v>75</v>
      </c>
      <c r="AC560" s="159">
        <v>85</v>
      </c>
      <c r="AD560" s="157">
        <v>19.350000000000001</v>
      </c>
    </row>
    <row r="561" spans="1:30" s="154" customFormat="1" ht="11.35">
      <c r="A561" s="152">
        <v>548</v>
      </c>
      <c r="B561" s="152">
        <v>12</v>
      </c>
      <c r="C561" s="152">
        <v>132</v>
      </c>
      <c r="D561" s="153">
        <v>0.82499999999999996</v>
      </c>
      <c r="E561" s="153">
        <v>2.305448836912813</v>
      </c>
      <c r="F561" s="155">
        <v>1070.8560000000002</v>
      </c>
      <c r="G561" s="155">
        <v>7052.7766000000001</v>
      </c>
      <c r="H561" s="155">
        <v>44.079853749999998</v>
      </c>
      <c r="I561" s="155">
        <v>159.00011318503743</v>
      </c>
      <c r="J561" s="155">
        <v>1600</v>
      </c>
      <c r="K561" s="155">
        <v>199400</v>
      </c>
      <c r="L561" s="155">
        <v>1246.25</v>
      </c>
      <c r="M561" s="155">
        <v>275.49555122022997</v>
      </c>
      <c r="N561" s="156">
        <v>27</v>
      </c>
      <c r="O561" s="156">
        <v>582</v>
      </c>
      <c r="P561" s="156">
        <v>3.6375000000000002</v>
      </c>
      <c r="Q561" s="156">
        <v>5.4812286874868033</v>
      </c>
      <c r="R561" s="158">
        <v>0.51500000000000001</v>
      </c>
      <c r="S561" s="158">
        <v>33</v>
      </c>
      <c r="T561" s="158">
        <v>720</v>
      </c>
      <c r="U561" s="158">
        <v>4.5</v>
      </c>
      <c r="V561" s="158">
        <v>7.5535821815602766</v>
      </c>
      <c r="W561" s="158">
        <v>0.4</v>
      </c>
      <c r="X561" s="158">
        <v>0.91500000000000004</v>
      </c>
      <c r="Y561" s="159">
        <v>36</v>
      </c>
      <c r="Z561" s="159">
        <v>74</v>
      </c>
      <c r="AA561" s="159">
        <v>50</v>
      </c>
      <c r="AB561" s="159">
        <v>81</v>
      </c>
      <c r="AC561" s="159">
        <v>79</v>
      </c>
      <c r="AD561" s="157">
        <v>20</v>
      </c>
    </row>
    <row r="562" spans="1:30" s="154" customFormat="1" ht="11.35">
      <c r="A562" s="152">
        <v>549</v>
      </c>
      <c r="B562" s="152">
        <v>21</v>
      </c>
      <c r="C562" s="152">
        <v>243</v>
      </c>
      <c r="D562" s="153">
        <v>1.51875</v>
      </c>
      <c r="E562" s="153">
        <v>3.8802383947381376</v>
      </c>
      <c r="F562" s="155">
        <v>1873.9980000000003</v>
      </c>
      <c r="G562" s="155">
        <v>11418.002100000003</v>
      </c>
      <c r="H562" s="155">
        <v>71.362513125000021</v>
      </c>
      <c r="I562" s="155">
        <v>260.5979059705341</v>
      </c>
      <c r="J562" s="155">
        <v>1600</v>
      </c>
      <c r="K562" s="155">
        <v>197200</v>
      </c>
      <c r="L562" s="155">
        <v>1232.5</v>
      </c>
      <c r="M562" s="155">
        <v>279.3861195077252</v>
      </c>
      <c r="N562" s="156">
        <v>21</v>
      </c>
      <c r="O562" s="156">
        <v>474</v>
      </c>
      <c r="P562" s="156">
        <v>2.9624999999999999</v>
      </c>
      <c r="Q562" s="156">
        <v>4.8172743408977343</v>
      </c>
      <c r="R562" s="158">
        <v>0.59173126614987082</v>
      </c>
      <c r="S562" s="158">
        <v>27</v>
      </c>
      <c r="T562" s="158">
        <v>579</v>
      </c>
      <c r="U562" s="158">
        <v>3.6187499999999999</v>
      </c>
      <c r="V562" s="158">
        <v>6.3759294549966858</v>
      </c>
      <c r="W562" s="158">
        <v>0.50129198966408273</v>
      </c>
      <c r="X562" s="158">
        <v>1.0930232558139537</v>
      </c>
      <c r="Y562" s="159">
        <v>40</v>
      </c>
      <c r="Z562" s="159">
        <v>72</v>
      </c>
      <c r="AA562" s="159">
        <v>48</v>
      </c>
      <c r="AB562" s="159">
        <v>87</v>
      </c>
      <c r="AC562" s="159">
        <v>73</v>
      </c>
      <c r="AD562" s="157">
        <v>19.350000000000001</v>
      </c>
    </row>
    <row r="563" spans="1:30" s="154" customFormat="1" ht="11.35">
      <c r="A563" s="152">
        <v>550</v>
      </c>
      <c r="B563" s="152">
        <v>12</v>
      </c>
      <c r="C563" s="152">
        <v>78</v>
      </c>
      <c r="D563" s="153">
        <v>0.48749999999999999</v>
      </c>
      <c r="E563" s="153">
        <v>1.7119171642805884</v>
      </c>
      <c r="F563" s="155">
        <v>267.71400000000006</v>
      </c>
      <c r="G563" s="155">
        <v>1772.8616</v>
      </c>
      <c r="H563" s="155">
        <v>11.080385</v>
      </c>
      <c r="I563" s="155">
        <v>44.453374684035751</v>
      </c>
      <c r="J563" s="155">
        <v>1600</v>
      </c>
      <c r="K563" s="155">
        <v>201550</v>
      </c>
      <c r="L563" s="155">
        <v>1259.6875</v>
      </c>
      <c r="M563" s="155">
        <v>267.6180087081317</v>
      </c>
      <c r="N563" s="156">
        <v>24</v>
      </c>
      <c r="O563" s="156">
        <v>549</v>
      </c>
      <c r="P563" s="156">
        <v>3.4312499999999999</v>
      </c>
      <c r="Q563" s="156">
        <v>5.286296363739269</v>
      </c>
      <c r="R563" s="158">
        <v>0.55474452554744524</v>
      </c>
      <c r="S563" s="158">
        <v>39</v>
      </c>
      <c r="T563" s="158">
        <v>741</v>
      </c>
      <c r="U563" s="158">
        <v>4.6312499999999996</v>
      </c>
      <c r="V563" s="158">
        <v>7.4086655661932879</v>
      </c>
      <c r="W563" s="158">
        <v>0.39902676399026765</v>
      </c>
      <c r="X563" s="158">
        <v>0.95377128953771284</v>
      </c>
      <c r="Y563" s="159">
        <v>31</v>
      </c>
      <c r="Z563" s="159">
        <v>78</v>
      </c>
      <c r="AA563" s="159">
        <v>51</v>
      </c>
      <c r="AB563" s="159">
        <v>86</v>
      </c>
      <c r="AC563" s="159">
        <v>74</v>
      </c>
      <c r="AD563" s="157">
        <v>20.55</v>
      </c>
    </row>
    <row r="564" spans="1:30" s="154" customFormat="1" ht="11.35">
      <c r="A564" s="152">
        <v>551</v>
      </c>
      <c r="B564" s="152">
        <v>33</v>
      </c>
      <c r="C564" s="152">
        <v>291</v>
      </c>
      <c r="D564" s="153">
        <v>1.8187500000000001</v>
      </c>
      <c r="E564" s="153">
        <v>5.1808450720299826</v>
      </c>
      <c r="F564" s="155">
        <v>2677.1400000000003</v>
      </c>
      <c r="G564" s="155">
        <v>9381.8884000000016</v>
      </c>
      <c r="H564" s="155">
        <v>58.636802500000009</v>
      </c>
      <c r="I564" s="155">
        <v>243.6506082481624</v>
      </c>
      <c r="J564" s="155">
        <v>1600</v>
      </c>
      <c r="K564" s="155">
        <v>206150</v>
      </c>
      <c r="L564" s="155">
        <v>1288.4375</v>
      </c>
      <c r="M564" s="155">
        <v>268.89138083161868</v>
      </c>
      <c r="N564" s="156">
        <v>21</v>
      </c>
      <c r="O564" s="156">
        <v>417</v>
      </c>
      <c r="P564" s="156">
        <v>2.6062500000000002</v>
      </c>
      <c r="Q564" s="156">
        <v>4.4142377918525035</v>
      </c>
      <c r="R564" s="158">
        <v>0.66262135922330101</v>
      </c>
      <c r="S564" s="158">
        <v>36</v>
      </c>
      <c r="T564" s="158">
        <v>735</v>
      </c>
      <c r="U564" s="158">
        <v>4.59375</v>
      </c>
      <c r="V564" s="158">
        <v>8.1790473795996466</v>
      </c>
      <c r="W564" s="158">
        <v>0.40533980582524276</v>
      </c>
      <c r="X564" s="158">
        <v>1.0679611650485437</v>
      </c>
      <c r="Y564" s="159">
        <v>27</v>
      </c>
      <c r="Z564" s="159">
        <v>74</v>
      </c>
      <c r="AA564" s="159">
        <v>59</v>
      </c>
      <c r="AB564" s="159">
        <v>83</v>
      </c>
      <c r="AC564" s="159">
        <v>77</v>
      </c>
      <c r="AD564" s="157">
        <v>20.6</v>
      </c>
    </row>
    <row r="565" spans="1:30" s="154" customFormat="1" ht="11.35">
      <c r="A565" s="152">
        <v>552</v>
      </c>
      <c r="B565" s="152">
        <v>30</v>
      </c>
      <c r="C565" s="152">
        <v>222</v>
      </c>
      <c r="D565" s="153">
        <v>1.3875</v>
      </c>
      <c r="E565" s="153">
        <v>3.9936860544973727</v>
      </c>
      <c r="F565" s="155">
        <v>803.14200000000017</v>
      </c>
      <c r="G565" s="155">
        <v>6988.8227000000006</v>
      </c>
      <c r="H565" s="155">
        <v>43.680141875000004</v>
      </c>
      <c r="I565" s="155">
        <v>136.62592205965532</v>
      </c>
      <c r="J565" s="155">
        <v>1600</v>
      </c>
      <c r="K565" s="155">
        <v>204150</v>
      </c>
      <c r="L565" s="155">
        <v>1275.9375</v>
      </c>
      <c r="M565" s="155">
        <v>263.32249848341326</v>
      </c>
      <c r="N565" s="156">
        <v>15</v>
      </c>
      <c r="O565" s="156">
        <v>456</v>
      </c>
      <c r="P565" s="156">
        <v>2.85</v>
      </c>
      <c r="Q565" s="156">
        <v>4.3062043874408813</v>
      </c>
      <c r="R565" s="158">
        <v>0.62282878411910669</v>
      </c>
      <c r="S565" s="158">
        <v>36</v>
      </c>
      <c r="T565" s="158">
        <v>666</v>
      </c>
      <c r="U565" s="158">
        <v>4.1624999999999996</v>
      </c>
      <c r="V565" s="158">
        <v>7.7019049346665858</v>
      </c>
      <c r="W565" s="158">
        <v>0.44913151364764264</v>
      </c>
      <c r="X565" s="158">
        <v>1.0719602977667493</v>
      </c>
      <c r="Y565" s="159">
        <v>27</v>
      </c>
      <c r="Z565" s="159">
        <v>79</v>
      </c>
      <c r="AA565" s="159">
        <v>54</v>
      </c>
      <c r="AB565" s="159">
        <v>82</v>
      </c>
      <c r="AC565" s="159">
        <v>78</v>
      </c>
      <c r="AD565" s="157">
        <v>20.149999999999999</v>
      </c>
    </row>
    <row r="566" spans="1:30" s="154" customFormat="1" ht="11.35">
      <c r="A566" s="152">
        <v>553</v>
      </c>
      <c r="B566" s="152">
        <v>33</v>
      </c>
      <c r="C566" s="152">
        <v>276</v>
      </c>
      <c r="D566" s="153">
        <v>1.7250000000000001</v>
      </c>
      <c r="E566" s="153">
        <v>4.7410292648923864</v>
      </c>
      <c r="F566" s="155">
        <v>1070.8560000000002</v>
      </c>
      <c r="G566" s="155">
        <v>10092.817800000001</v>
      </c>
      <c r="H566" s="155">
        <v>63.080111250000002</v>
      </c>
      <c r="I566" s="155">
        <v>198.71952768773534</v>
      </c>
      <c r="J566" s="155">
        <v>1600</v>
      </c>
      <c r="K566" s="155">
        <v>205250</v>
      </c>
      <c r="L566" s="155">
        <v>1282.8125</v>
      </c>
      <c r="M566" s="155">
        <v>260.20352913119194</v>
      </c>
      <c r="N566" s="156">
        <v>18</v>
      </c>
      <c r="O566" s="156">
        <v>474</v>
      </c>
      <c r="P566" s="156">
        <v>2.9624999999999999</v>
      </c>
      <c r="Q566" s="156">
        <v>4.686240396800379</v>
      </c>
      <c r="R566" s="158">
        <v>0.59898477157360408</v>
      </c>
      <c r="S566" s="158">
        <v>39</v>
      </c>
      <c r="T566" s="158">
        <v>654</v>
      </c>
      <c r="U566" s="158">
        <v>4.0875000000000004</v>
      </c>
      <c r="V566" s="158">
        <v>7.8366880278139828</v>
      </c>
      <c r="W566" s="158">
        <v>0.44670050761421315</v>
      </c>
      <c r="X566" s="158">
        <v>1.0456852791878173</v>
      </c>
      <c r="Y566" s="159">
        <v>25</v>
      </c>
      <c r="Z566" s="159">
        <v>80</v>
      </c>
      <c r="AA566" s="159">
        <v>55</v>
      </c>
      <c r="AB566" s="159">
        <v>67</v>
      </c>
      <c r="AC566" s="159">
        <v>93</v>
      </c>
      <c r="AD566" s="157">
        <v>19.7</v>
      </c>
    </row>
    <row r="567" spans="1:30" s="154" customFormat="1" ht="11.35">
      <c r="A567" s="152">
        <v>554</v>
      </c>
      <c r="B567" s="152">
        <v>12</v>
      </c>
      <c r="C567" s="152">
        <v>111</v>
      </c>
      <c r="D567" s="153">
        <v>0.69374999999999998</v>
      </c>
      <c r="E567" s="153">
        <v>2.024991264830915</v>
      </c>
      <c r="F567" s="155">
        <v>1070.8560000000002</v>
      </c>
      <c r="G567" s="155">
        <v>5770.7240000000011</v>
      </c>
      <c r="H567" s="155">
        <v>36.067025000000008</v>
      </c>
      <c r="I567" s="155">
        <v>141.67497644515413</v>
      </c>
      <c r="J567" s="155">
        <v>1600</v>
      </c>
      <c r="K567" s="155">
        <v>200300</v>
      </c>
      <c r="L567" s="155">
        <v>1251.875</v>
      </c>
      <c r="M567" s="155">
        <v>284.44404010224144</v>
      </c>
      <c r="N567" s="156">
        <v>27</v>
      </c>
      <c r="O567" s="156">
        <v>573</v>
      </c>
      <c r="P567" s="156">
        <v>3.5812499999999998</v>
      </c>
      <c r="Q567" s="156">
        <v>5.2718212276787018</v>
      </c>
      <c r="R567" s="158">
        <v>0.54846335697399518</v>
      </c>
      <c r="S567" s="158">
        <v>57</v>
      </c>
      <c r="T567" s="158">
        <v>810</v>
      </c>
      <c r="U567" s="158">
        <v>5.0625</v>
      </c>
      <c r="V567" s="158">
        <v>9.4998758681065905</v>
      </c>
      <c r="W567" s="158">
        <v>0.36170212765957444</v>
      </c>
      <c r="X567" s="158">
        <v>0.91016548463356961</v>
      </c>
      <c r="Y567" s="159">
        <v>38</v>
      </c>
      <c r="Z567" s="159">
        <v>68</v>
      </c>
      <c r="AA567" s="159">
        <v>54</v>
      </c>
      <c r="AB567" s="159">
        <v>85</v>
      </c>
      <c r="AC567" s="159">
        <v>75</v>
      </c>
      <c r="AD567" s="157">
        <v>21.15</v>
      </c>
    </row>
    <row r="568" spans="1:30" s="154" customFormat="1" ht="11.35">
      <c r="A568" s="152">
        <v>555</v>
      </c>
      <c r="B568" s="152">
        <v>15</v>
      </c>
      <c r="C568" s="152">
        <v>147</v>
      </c>
      <c r="D568" s="153">
        <v>0.91874999999999996</v>
      </c>
      <c r="E568" s="153">
        <v>2.7125885778077055</v>
      </c>
      <c r="F568" s="155">
        <v>1338.5700000000002</v>
      </c>
      <c r="G568" s="155">
        <v>7371.0588000000025</v>
      </c>
      <c r="H568" s="155">
        <v>46.069117500000019</v>
      </c>
      <c r="I568" s="155">
        <v>173.53345556215837</v>
      </c>
      <c r="J568" s="155">
        <v>1600</v>
      </c>
      <c r="K568" s="155">
        <v>208750</v>
      </c>
      <c r="L568" s="155">
        <v>1304.6875</v>
      </c>
      <c r="M568" s="155">
        <v>286.86095918695588</v>
      </c>
      <c r="N568" s="156">
        <v>21</v>
      </c>
      <c r="O568" s="156">
        <v>492</v>
      </c>
      <c r="P568" s="156">
        <v>3.0750000000000002</v>
      </c>
      <c r="Q568" s="156">
        <v>5.0239051186810277</v>
      </c>
      <c r="R568" s="158">
        <v>0.6009732360097324</v>
      </c>
      <c r="S568" s="158">
        <v>42</v>
      </c>
      <c r="T568" s="158">
        <v>771</v>
      </c>
      <c r="U568" s="158">
        <v>4.8187499999999996</v>
      </c>
      <c r="V568" s="158">
        <v>8.6314270557578094</v>
      </c>
      <c r="W568" s="158">
        <v>0.37469586374695868</v>
      </c>
      <c r="X568" s="158">
        <v>0.97566909975669103</v>
      </c>
      <c r="Y568" s="159">
        <v>31</v>
      </c>
      <c r="Z568" s="159">
        <v>60</v>
      </c>
      <c r="AA568" s="159">
        <v>69</v>
      </c>
      <c r="AB568" s="159">
        <v>75</v>
      </c>
      <c r="AC568" s="159">
        <v>85</v>
      </c>
      <c r="AD568" s="157">
        <v>20.55</v>
      </c>
    </row>
    <row r="569" spans="1:30" s="154" customFormat="1" ht="11.35">
      <c r="A569" s="152">
        <v>556</v>
      </c>
      <c r="B569" s="152">
        <v>12</v>
      </c>
      <c r="C569" s="152">
        <v>216</v>
      </c>
      <c r="D569" s="153">
        <v>1.35</v>
      </c>
      <c r="E569" s="153">
        <v>3.024428840511999</v>
      </c>
      <c r="F569" s="155">
        <v>1070.8560000000002</v>
      </c>
      <c r="G569" s="155">
        <v>10302.527100000001</v>
      </c>
      <c r="H569" s="155">
        <v>64.390794375000013</v>
      </c>
      <c r="I569" s="155">
        <v>188.07272437635777</v>
      </c>
      <c r="J569" s="155">
        <v>1600</v>
      </c>
      <c r="K569" s="155">
        <v>207950</v>
      </c>
      <c r="L569" s="155">
        <v>1299.6875</v>
      </c>
      <c r="M569" s="155">
        <v>285.1401991584151</v>
      </c>
      <c r="N569" s="156">
        <v>24</v>
      </c>
      <c r="O569" s="156">
        <v>507</v>
      </c>
      <c r="P569" s="156">
        <v>3.1687500000000002</v>
      </c>
      <c r="Q569" s="156">
        <v>5.269136283093399</v>
      </c>
      <c r="R569" s="158">
        <v>0.58064516129032262</v>
      </c>
      <c r="S569" s="158">
        <v>57</v>
      </c>
      <c r="T569" s="158">
        <v>741</v>
      </c>
      <c r="U569" s="158">
        <v>4.6312499999999996</v>
      </c>
      <c r="V569" s="158">
        <v>9.5572567016051924</v>
      </c>
      <c r="W569" s="158">
        <v>0.38709677419354838</v>
      </c>
      <c r="X569" s="158">
        <v>0.967741935483871</v>
      </c>
      <c r="Y569" s="159">
        <v>31</v>
      </c>
      <c r="Z569" s="159">
        <v>62</v>
      </c>
      <c r="AA569" s="159">
        <v>67</v>
      </c>
      <c r="AB569" s="159">
        <v>79</v>
      </c>
      <c r="AC569" s="159">
        <v>81</v>
      </c>
      <c r="AD569" s="157">
        <v>20.149999999999999</v>
      </c>
    </row>
    <row r="570" spans="1:30" s="154" customFormat="1" ht="11.35">
      <c r="A570" s="152">
        <v>557</v>
      </c>
      <c r="B570" s="152">
        <v>15</v>
      </c>
      <c r="C570" s="152">
        <v>132</v>
      </c>
      <c r="D570" s="153">
        <v>0.82499999999999996</v>
      </c>
      <c r="E570" s="153">
        <v>2.4713452146171973</v>
      </c>
      <c r="F570" s="155">
        <v>1070.8560000000002</v>
      </c>
      <c r="G570" s="155">
        <v>6258.5583999999999</v>
      </c>
      <c r="H570" s="155">
        <v>39.115989999999996</v>
      </c>
      <c r="I570" s="155">
        <v>150.32564794791017</v>
      </c>
      <c r="J570" s="155">
        <v>1600</v>
      </c>
      <c r="K570" s="155">
        <v>208850</v>
      </c>
      <c r="L570" s="155">
        <v>1305.3125</v>
      </c>
      <c r="M570" s="155">
        <v>269.26389728971799</v>
      </c>
      <c r="N570" s="156">
        <v>18</v>
      </c>
      <c r="O570" s="156">
        <v>546</v>
      </c>
      <c r="P570" s="156">
        <v>3.4125000000000001</v>
      </c>
      <c r="Q570" s="156">
        <v>4.9391103774621916</v>
      </c>
      <c r="R570" s="158">
        <v>0.54950495049504955</v>
      </c>
      <c r="S570" s="158">
        <v>54</v>
      </c>
      <c r="T570" s="158">
        <v>720</v>
      </c>
      <c r="U570" s="158">
        <v>4.5</v>
      </c>
      <c r="V570" s="158">
        <v>8.5517293848494838</v>
      </c>
      <c r="W570" s="158">
        <v>0.40594059405940591</v>
      </c>
      <c r="X570" s="158">
        <v>0.95544554455445541</v>
      </c>
      <c r="Y570" s="159">
        <v>25</v>
      </c>
      <c r="Z570" s="159">
        <v>71</v>
      </c>
      <c r="AA570" s="159">
        <v>64</v>
      </c>
      <c r="AB570" s="159">
        <v>93</v>
      </c>
      <c r="AC570" s="159">
        <v>67</v>
      </c>
      <c r="AD570" s="157">
        <v>20.2</v>
      </c>
    </row>
    <row r="571" spans="1:30" s="154" customFormat="1" ht="11.35">
      <c r="A571" s="152">
        <v>558</v>
      </c>
      <c r="B571" s="152">
        <v>18</v>
      </c>
      <c r="C571" s="152">
        <v>129</v>
      </c>
      <c r="D571" s="153">
        <v>0.80625000000000002</v>
      </c>
      <c r="E571" s="153">
        <v>2.6858512933167615</v>
      </c>
      <c r="F571" s="155">
        <v>1070.8560000000002</v>
      </c>
      <c r="G571" s="155">
        <v>5053.8454000000011</v>
      </c>
      <c r="H571" s="155">
        <v>31.586533750000008</v>
      </c>
      <c r="I571" s="155">
        <v>126.98138008545945</v>
      </c>
      <c r="J571" s="155">
        <v>1600</v>
      </c>
      <c r="K571" s="155">
        <v>206600</v>
      </c>
      <c r="L571" s="155">
        <v>1291.25</v>
      </c>
      <c r="M571" s="155">
        <v>273.08797854383346</v>
      </c>
      <c r="N571" s="156">
        <v>24</v>
      </c>
      <c r="O571" s="156">
        <v>738</v>
      </c>
      <c r="P571" s="156">
        <v>4.6124999999999998</v>
      </c>
      <c r="Q571" s="156">
        <v>6.3473735468614283</v>
      </c>
      <c r="R571" s="158">
        <v>0.43963553530751703</v>
      </c>
      <c r="S571" s="158">
        <v>57</v>
      </c>
      <c r="T571" s="158">
        <v>822</v>
      </c>
      <c r="U571" s="158">
        <v>5.1375000000000002</v>
      </c>
      <c r="V571" s="158">
        <v>8.7763887789910502</v>
      </c>
      <c r="W571" s="158">
        <v>0.37585421412300685</v>
      </c>
      <c r="X571" s="158">
        <v>0.81548974943052388</v>
      </c>
      <c r="Y571" s="159">
        <v>28</v>
      </c>
      <c r="Z571" s="159">
        <v>71</v>
      </c>
      <c r="AA571" s="159">
        <v>61</v>
      </c>
      <c r="AB571" s="159">
        <v>83</v>
      </c>
      <c r="AC571" s="159">
        <v>77</v>
      </c>
      <c r="AD571" s="157">
        <v>21.95</v>
      </c>
    </row>
    <row r="572" spans="1:30" s="154" customFormat="1" ht="11.35">
      <c r="A572" s="152">
        <v>559</v>
      </c>
      <c r="B572" s="152">
        <v>18</v>
      </c>
      <c r="C572" s="152">
        <v>273</v>
      </c>
      <c r="D572" s="153">
        <v>1.70625</v>
      </c>
      <c r="E572" s="153">
        <v>3.3750786154365882</v>
      </c>
      <c r="F572" s="155">
        <v>1606.2840000000003</v>
      </c>
      <c r="G572" s="155">
        <v>14107.040499999999</v>
      </c>
      <c r="H572" s="155">
        <v>88.169003124999989</v>
      </c>
      <c r="I572" s="155">
        <v>243.54047387268054</v>
      </c>
      <c r="J572" s="155">
        <v>1600</v>
      </c>
      <c r="K572" s="155">
        <v>206950</v>
      </c>
      <c r="L572" s="155">
        <v>1293.4375</v>
      </c>
      <c r="M572" s="155">
        <v>270.92445249970359</v>
      </c>
      <c r="N572" s="156">
        <v>27</v>
      </c>
      <c r="O572" s="156">
        <v>417</v>
      </c>
      <c r="P572" s="156">
        <v>2.6062500000000002</v>
      </c>
      <c r="Q572" s="156">
        <v>5.0370911978888229</v>
      </c>
      <c r="R572" s="158">
        <v>0.62933333333333341</v>
      </c>
      <c r="S572" s="158">
        <v>39</v>
      </c>
      <c r="T572" s="158">
        <v>612</v>
      </c>
      <c r="U572" s="158">
        <v>3.8250000000000002</v>
      </c>
      <c r="V572" s="158">
        <v>7.2939623520040762</v>
      </c>
      <c r="W572" s="158">
        <v>0.45600000000000002</v>
      </c>
      <c r="X572" s="158">
        <v>1.0853333333333335</v>
      </c>
      <c r="Y572" s="159">
        <v>27</v>
      </c>
      <c r="Z572" s="159">
        <v>72</v>
      </c>
      <c r="AA572" s="159">
        <v>61</v>
      </c>
      <c r="AB572" s="159">
        <v>66</v>
      </c>
      <c r="AC572" s="159">
        <v>94</v>
      </c>
      <c r="AD572" s="157">
        <v>18.75</v>
      </c>
    </row>
    <row r="573" spans="1:30" s="154" customFormat="1" ht="11.35">
      <c r="A573" s="152">
        <v>560</v>
      </c>
      <c r="B573" s="152">
        <v>18</v>
      </c>
      <c r="C573" s="152">
        <v>153</v>
      </c>
      <c r="D573" s="153">
        <v>0.95625000000000004</v>
      </c>
      <c r="E573" s="153">
        <v>2.7411306371297446</v>
      </c>
      <c r="F573" s="155">
        <v>1606.2840000000003</v>
      </c>
      <c r="G573" s="155">
        <v>8711.1161000000011</v>
      </c>
      <c r="H573" s="155">
        <v>54.44447562500001</v>
      </c>
      <c r="I573" s="155">
        <v>216.16248975395695</v>
      </c>
      <c r="J573" s="155">
        <v>1600</v>
      </c>
      <c r="K573" s="155">
        <v>201750</v>
      </c>
      <c r="L573" s="155">
        <v>1260.9375</v>
      </c>
      <c r="M573" s="155">
        <v>255.6697872145624</v>
      </c>
      <c r="N573" s="156">
        <v>18</v>
      </c>
      <c r="O573" s="156">
        <v>441</v>
      </c>
      <c r="P573" s="156">
        <v>2.7562500000000001</v>
      </c>
      <c r="Q573" s="156">
        <v>4.4886255617908546</v>
      </c>
      <c r="R573" s="158">
        <v>0.61917098445595853</v>
      </c>
      <c r="S573" s="158">
        <v>33</v>
      </c>
      <c r="T573" s="158">
        <v>645</v>
      </c>
      <c r="U573" s="158">
        <v>4.03125</v>
      </c>
      <c r="V573" s="158">
        <v>6.6874724474833585</v>
      </c>
      <c r="W573" s="158">
        <v>0.44300518134715028</v>
      </c>
      <c r="X573" s="158">
        <v>1.0621761658031088</v>
      </c>
      <c r="Y573" s="159">
        <v>27</v>
      </c>
      <c r="Z573" s="159">
        <v>85</v>
      </c>
      <c r="AA573" s="159">
        <v>48</v>
      </c>
      <c r="AB573" s="159">
        <v>78</v>
      </c>
      <c r="AC573" s="159">
        <v>82</v>
      </c>
      <c r="AD573" s="157">
        <v>19.3</v>
      </c>
    </row>
    <row r="574" spans="1:30" s="154" customFormat="1" ht="11.35">
      <c r="A574" s="152">
        <v>561</v>
      </c>
      <c r="B574" s="152">
        <v>24</v>
      </c>
      <c r="C574" s="152">
        <v>129</v>
      </c>
      <c r="D574" s="153">
        <v>0.80625000000000002</v>
      </c>
      <c r="E574" s="153">
        <v>2.6433656719174703</v>
      </c>
      <c r="F574" s="155">
        <v>535.42800000000011</v>
      </c>
      <c r="G574" s="155">
        <v>4015.7100000000005</v>
      </c>
      <c r="H574" s="155">
        <v>25.098187500000002</v>
      </c>
      <c r="I574" s="155">
        <v>88.056355506203033</v>
      </c>
      <c r="J574" s="155">
        <v>1600</v>
      </c>
      <c r="K574" s="155">
        <v>205600</v>
      </c>
      <c r="L574" s="155">
        <v>1285</v>
      </c>
      <c r="M574" s="155">
        <v>282.44217975660149</v>
      </c>
      <c r="N574" s="156">
        <v>18</v>
      </c>
      <c r="O574" s="156">
        <v>561</v>
      </c>
      <c r="P574" s="156">
        <v>3.5062500000000001</v>
      </c>
      <c r="Q574" s="156">
        <v>5.1931218116796947</v>
      </c>
      <c r="R574" s="158">
        <v>0.53482587064676623</v>
      </c>
      <c r="S574" s="158">
        <v>42</v>
      </c>
      <c r="T574" s="158">
        <v>711</v>
      </c>
      <c r="U574" s="158">
        <v>4.4437499999999996</v>
      </c>
      <c r="V574" s="158">
        <v>7.9690808754836961</v>
      </c>
      <c r="W574" s="158">
        <v>0.41044776119402993</v>
      </c>
      <c r="X574" s="158">
        <v>0.94527363184079616</v>
      </c>
      <c r="Y574" s="159">
        <v>32</v>
      </c>
      <c r="Z574" s="159">
        <v>66</v>
      </c>
      <c r="AA574" s="159">
        <v>62</v>
      </c>
      <c r="AB574" s="159">
        <v>84</v>
      </c>
      <c r="AC574" s="159">
        <v>76</v>
      </c>
      <c r="AD574" s="157">
        <v>20.100000000000001</v>
      </c>
    </row>
    <row r="575" spans="1:30" s="154" customFormat="1" ht="11.35">
      <c r="A575" s="152">
        <v>562</v>
      </c>
      <c r="B575" s="152">
        <v>9</v>
      </c>
      <c r="C575" s="152">
        <v>120</v>
      </c>
      <c r="D575" s="153">
        <v>0.75</v>
      </c>
      <c r="E575" s="153">
        <v>1.903323805723546</v>
      </c>
      <c r="F575" s="155">
        <v>803.14200000000017</v>
      </c>
      <c r="G575" s="155">
        <v>5569.9385000000011</v>
      </c>
      <c r="H575" s="155">
        <v>34.812115625000004</v>
      </c>
      <c r="I575" s="155">
        <v>115.33445755282426</v>
      </c>
      <c r="J575" s="155">
        <v>1600</v>
      </c>
      <c r="K575" s="155">
        <v>203750</v>
      </c>
      <c r="L575" s="155">
        <v>1273.4375</v>
      </c>
      <c r="M575" s="155">
        <v>262.12255733319307</v>
      </c>
      <c r="N575" s="156">
        <v>18</v>
      </c>
      <c r="O575" s="156">
        <v>402</v>
      </c>
      <c r="P575" s="156">
        <v>2.5125000000000002</v>
      </c>
      <c r="Q575" s="156">
        <v>4.0916966080191566</v>
      </c>
      <c r="R575" s="158">
        <v>0.65641025641025641</v>
      </c>
      <c r="S575" s="158">
        <v>33</v>
      </c>
      <c r="T575" s="158">
        <v>666</v>
      </c>
      <c r="U575" s="158">
        <v>4.1624999999999996</v>
      </c>
      <c r="V575" s="158">
        <v>6.9931570326297452</v>
      </c>
      <c r="W575" s="158">
        <v>0.43076923076923079</v>
      </c>
      <c r="X575" s="158">
        <v>1.0871794871794873</v>
      </c>
      <c r="Y575" s="159">
        <v>27</v>
      </c>
      <c r="Z575" s="159">
        <v>80</v>
      </c>
      <c r="AA575" s="159">
        <v>53</v>
      </c>
      <c r="AB575" s="159">
        <v>82</v>
      </c>
      <c r="AC575" s="159">
        <v>78</v>
      </c>
      <c r="AD575" s="157">
        <v>19.5</v>
      </c>
    </row>
    <row r="576" spans="1:30" s="154" customFormat="1" ht="11.35">
      <c r="A576" s="152">
        <v>563</v>
      </c>
      <c r="B576" s="152">
        <v>18</v>
      </c>
      <c r="C576" s="152">
        <v>126</v>
      </c>
      <c r="D576" s="153">
        <v>0.78749999999999998</v>
      </c>
      <c r="E576" s="153">
        <v>2.551081901453681</v>
      </c>
      <c r="F576" s="155">
        <v>1070.8560000000002</v>
      </c>
      <c r="G576" s="155">
        <v>6041.4126000000006</v>
      </c>
      <c r="H576" s="155">
        <v>37.758828750000006</v>
      </c>
      <c r="I576" s="155">
        <v>144.64875159924316</v>
      </c>
      <c r="J576" s="155">
        <v>1600</v>
      </c>
      <c r="K576" s="155">
        <v>201950</v>
      </c>
      <c r="L576" s="155">
        <v>1262.1875</v>
      </c>
      <c r="M576" s="155">
        <v>292.44936534263189</v>
      </c>
      <c r="N576" s="156">
        <v>18</v>
      </c>
      <c r="O576" s="156">
        <v>546</v>
      </c>
      <c r="P576" s="156">
        <v>3.4125000000000001</v>
      </c>
      <c r="Q576" s="156">
        <v>4.8348674641841436</v>
      </c>
      <c r="R576" s="158">
        <v>0.55061728395061726</v>
      </c>
      <c r="S576" s="158">
        <v>51</v>
      </c>
      <c r="T576" s="158">
        <v>762</v>
      </c>
      <c r="U576" s="158">
        <v>4.7625000000000002</v>
      </c>
      <c r="V576" s="158">
        <v>8.1058155223900119</v>
      </c>
      <c r="W576" s="158">
        <v>0.37283950617283956</v>
      </c>
      <c r="X576" s="158">
        <v>0.92345679012345683</v>
      </c>
      <c r="Y576" s="159">
        <v>39</v>
      </c>
      <c r="Z576" s="159">
        <v>62</v>
      </c>
      <c r="AA576" s="159">
        <v>59</v>
      </c>
      <c r="AB576" s="159">
        <v>80</v>
      </c>
      <c r="AC576" s="159">
        <v>80</v>
      </c>
      <c r="AD576" s="157">
        <v>20.25</v>
      </c>
    </row>
    <row r="577" spans="1:30" s="154" customFormat="1" ht="11.35">
      <c r="A577" s="152">
        <v>564</v>
      </c>
      <c r="B577" s="152">
        <v>9</v>
      </c>
      <c r="C577" s="152">
        <v>117</v>
      </c>
      <c r="D577" s="153">
        <v>0.73124999999999996</v>
      </c>
      <c r="E577" s="153">
        <v>2.121236956687087</v>
      </c>
      <c r="F577" s="155">
        <v>803.14200000000017</v>
      </c>
      <c r="G577" s="155">
        <v>6347.7964000000011</v>
      </c>
      <c r="H577" s="155">
        <v>39.673727500000005</v>
      </c>
      <c r="I577" s="155">
        <v>150.01044612420043</v>
      </c>
      <c r="J577" s="155">
        <v>1600</v>
      </c>
      <c r="K577" s="155">
        <v>201600</v>
      </c>
      <c r="L577" s="155">
        <v>1260</v>
      </c>
      <c r="M577" s="155">
        <v>270.84772579078037</v>
      </c>
      <c r="N577" s="156">
        <v>21</v>
      </c>
      <c r="O577" s="156">
        <v>540</v>
      </c>
      <c r="P577" s="156">
        <v>3.375</v>
      </c>
      <c r="Q577" s="156">
        <v>5.0665383962578154</v>
      </c>
      <c r="R577" s="158">
        <v>0.56937799043062198</v>
      </c>
      <c r="S577" s="158">
        <v>57</v>
      </c>
      <c r="T577" s="158">
        <v>741</v>
      </c>
      <c r="U577" s="158">
        <v>4.6312499999999996</v>
      </c>
      <c r="V577" s="158">
        <v>8.2543084804583131</v>
      </c>
      <c r="W577" s="158">
        <v>0.40909090909090906</v>
      </c>
      <c r="X577" s="158">
        <v>0.97846889952153104</v>
      </c>
      <c r="Y577" s="159">
        <v>32</v>
      </c>
      <c r="Z577" s="159">
        <v>76</v>
      </c>
      <c r="AA577" s="159">
        <v>52</v>
      </c>
      <c r="AB577" s="159">
        <v>73</v>
      </c>
      <c r="AC577" s="159">
        <v>87</v>
      </c>
      <c r="AD577" s="157">
        <v>20.9</v>
      </c>
    </row>
    <row r="578" spans="1:30" s="154" customFormat="1" ht="11.35">
      <c r="A578" s="152">
        <v>565</v>
      </c>
      <c r="B578" s="152">
        <v>15</v>
      </c>
      <c r="C578" s="152">
        <v>141</v>
      </c>
      <c r="D578" s="153">
        <v>0.88124999999999998</v>
      </c>
      <c r="E578" s="153">
        <v>2.3933132083385047</v>
      </c>
      <c r="F578" s="155">
        <v>1338.5700000000002</v>
      </c>
      <c r="G578" s="155">
        <v>6735.9817000000003</v>
      </c>
      <c r="H578" s="155">
        <v>42.099885624999999</v>
      </c>
      <c r="I578" s="155">
        <v>163.5261080686617</v>
      </c>
      <c r="J578" s="155">
        <v>1600</v>
      </c>
      <c r="K578" s="155">
        <v>200700</v>
      </c>
      <c r="L578" s="155">
        <v>1254.375</v>
      </c>
      <c r="M578" s="155">
        <v>261.61012688840248</v>
      </c>
      <c r="N578" s="156">
        <v>24</v>
      </c>
      <c r="O578" s="156">
        <v>507</v>
      </c>
      <c r="P578" s="156">
        <v>3.1687500000000002</v>
      </c>
      <c r="Q578" s="156">
        <v>5.0272488631532326</v>
      </c>
      <c r="R578" s="158">
        <v>0.5785536159600998</v>
      </c>
      <c r="S578" s="158">
        <v>39</v>
      </c>
      <c r="T578" s="158">
        <v>681</v>
      </c>
      <c r="U578" s="158">
        <v>4.2562499999999996</v>
      </c>
      <c r="V578" s="158">
        <v>7.6538697204821302</v>
      </c>
      <c r="W578" s="158">
        <v>0.43391521197007488</v>
      </c>
      <c r="X578" s="158">
        <v>1.0124688279301748</v>
      </c>
      <c r="Y578" s="159">
        <v>30</v>
      </c>
      <c r="Z578" s="159">
        <v>82</v>
      </c>
      <c r="AA578" s="159">
        <v>48</v>
      </c>
      <c r="AB578" s="159">
        <v>72</v>
      </c>
      <c r="AC578" s="159">
        <v>88</v>
      </c>
      <c r="AD578" s="157">
        <v>20.05</v>
      </c>
    </row>
    <row r="579" spans="1:30" s="154" customFormat="1" ht="11.35">
      <c r="A579" s="152">
        <v>566</v>
      </c>
      <c r="B579" s="152">
        <v>18</v>
      </c>
      <c r="C579" s="152">
        <v>159</v>
      </c>
      <c r="D579" s="153">
        <v>0.99375000000000002</v>
      </c>
      <c r="E579" s="153">
        <v>2.7688675227411235</v>
      </c>
      <c r="F579" s="155">
        <v>1070.8560000000002</v>
      </c>
      <c r="G579" s="155">
        <v>7347.2620000000015</v>
      </c>
      <c r="H579" s="155">
        <v>45.920387500000011</v>
      </c>
      <c r="I579" s="155">
        <v>154.50810094685855</v>
      </c>
      <c r="J579" s="155">
        <v>1600</v>
      </c>
      <c r="K579" s="155">
        <v>200900</v>
      </c>
      <c r="L579" s="155">
        <v>1255.625</v>
      </c>
      <c r="M579" s="155">
        <v>274.60592118467787</v>
      </c>
      <c r="N579" s="156">
        <v>21</v>
      </c>
      <c r="O579" s="156">
        <v>549</v>
      </c>
      <c r="P579" s="156">
        <v>3.4312499999999999</v>
      </c>
      <c r="Q579" s="156">
        <v>5.1890327924146629</v>
      </c>
      <c r="R579" s="158">
        <v>0.57540603248259858</v>
      </c>
      <c r="S579" s="158">
        <v>36</v>
      </c>
      <c r="T579" s="158">
        <v>771</v>
      </c>
      <c r="U579" s="158">
        <v>4.8187499999999996</v>
      </c>
      <c r="V579" s="158">
        <v>8.187175025957389</v>
      </c>
      <c r="W579" s="158">
        <v>0.40371229698375871</v>
      </c>
      <c r="X579" s="158">
        <v>0.97911832946635724</v>
      </c>
      <c r="Y579" s="159">
        <v>34</v>
      </c>
      <c r="Z579" s="159">
        <v>74</v>
      </c>
      <c r="AA579" s="159">
        <v>52</v>
      </c>
      <c r="AB579" s="159">
        <v>71</v>
      </c>
      <c r="AC579" s="159">
        <v>89</v>
      </c>
      <c r="AD579" s="157">
        <v>21.55</v>
      </c>
    </row>
    <row r="580" spans="1:30" s="154" customFormat="1" ht="11.35">
      <c r="A580" s="152">
        <v>567</v>
      </c>
      <c r="B580" s="152">
        <v>21</v>
      </c>
      <c r="C580" s="152">
        <v>264</v>
      </c>
      <c r="D580" s="153">
        <v>1.65</v>
      </c>
      <c r="E580" s="153">
        <v>3.8333196608998721</v>
      </c>
      <c r="F580" s="155">
        <v>1606.2840000000003</v>
      </c>
      <c r="G580" s="155">
        <v>11072.948499999999</v>
      </c>
      <c r="H580" s="155">
        <v>69.205928124999986</v>
      </c>
      <c r="I580" s="155">
        <v>227.99901192741805</v>
      </c>
      <c r="J580" s="155">
        <v>1600</v>
      </c>
      <c r="K580" s="155">
        <v>205400</v>
      </c>
      <c r="L580" s="155">
        <v>1283.75</v>
      </c>
      <c r="M580" s="155">
        <v>269.96098017604334</v>
      </c>
      <c r="N580" s="156">
        <v>18</v>
      </c>
      <c r="O580" s="156">
        <v>504</v>
      </c>
      <c r="P580" s="156">
        <v>3.15</v>
      </c>
      <c r="Q580" s="156">
        <v>4.8850947732256156</v>
      </c>
      <c r="R580" s="158">
        <v>0.58924205378973105</v>
      </c>
      <c r="S580" s="158">
        <v>54</v>
      </c>
      <c r="T580" s="158">
        <v>738</v>
      </c>
      <c r="U580" s="158">
        <v>4.6124999999999998</v>
      </c>
      <c r="V580" s="158">
        <v>9.293256837164753</v>
      </c>
      <c r="W580" s="158">
        <v>0.39853300733496327</v>
      </c>
      <c r="X580" s="158">
        <v>0.98777506112469426</v>
      </c>
      <c r="Y580" s="159">
        <v>28</v>
      </c>
      <c r="Z580" s="159">
        <v>74</v>
      </c>
      <c r="AA580" s="159">
        <v>58</v>
      </c>
      <c r="AB580" s="159">
        <v>82</v>
      </c>
      <c r="AC580" s="159">
        <v>78</v>
      </c>
      <c r="AD580" s="157">
        <v>20.45</v>
      </c>
    </row>
    <row r="581" spans="1:30" s="154" customFormat="1" ht="11.35">
      <c r="A581" s="152">
        <v>568</v>
      </c>
      <c r="B581" s="152">
        <v>12</v>
      </c>
      <c r="C581" s="152">
        <v>129</v>
      </c>
      <c r="D581" s="153">
        <v>0.80625000000000002</v>
      </c>
      <c r="E581" s="153">
        <v>2.1991904599750525</v>
      </c>
      <c r="F581" s="155">
        <v>1070.8560000000002</v>
      </c>
      <c r="G581" s="155">
        <v>3771.7928000000011</v>
      </c>
      <c r="H581" s="155">
        <v>23.573705000000007</v>
      </c>
      <c r="I581" s="155">
        <v>98.311379789046498</v>
      </c>
      <c r="J581" s="155">
        <v>1600</v>
      </c>
      <c r="K581" s="155">
        <v>204150</v>
      </c>
      <c r="L581" s="155">
        <v>1275.9375</v>
      </c>
      <c r="M581" s="155">
        <v>263.32249848341326</v>
      </c>
      <c r="N581" s="156">
        <v>18</v>
      </c>
      <c r="O581" s="156">
        <v>540</v>
      </c>
      <c r="P581" s="156">
        <v>3.375</v>
      </c>
      <c r="Q581" s="156">
        <v>4.7194898988831806</v>
      </c>
      <c r="R581" s="158">
        <v>0.55445544554455439</v>
      </c>
      <c r="S581" s="158">
        <v>57</v>
      </c>
      <c r="T581" s="158">
        <v>723</v>
      </c>
      <c r="U581" s="158">
        <v>4.5187499999999998</v>
      </c>
      <c r="V581" s="158">
        <v>9.0282379337653289</v>
      </c>
      <c r="W581" s="158">
        <v>0.40346534653465344</v>
      </c>
      <c r="X581" s="158">
        <v>0.95792079207920788</v>
      </c>
      <c r="Y581" s="159">
        <v>27</v>
      </c>
      <c r="Z581" s="159">
        <v>79</v>
      </c>
      <c r="AA581" s="159">
        <v>54</v>
      </c>
      <c r="AB581" s="159">
        <v>87</v>
      </c>
      <c r="AC581" s="159">
        <v>73</v>
      </c>
      <c r="AD581" s="157">
        <v>20.2</v>
      </c>
    </row>
    <row r="582" spans="1:30" s="154" customFormat="1" ht="11.35">
      <c r="A582" s="152">
        <v>569</v>
      </c>
      <c r="B582" s="152">
        <v>21</v>
      </c>
      <c r="C582" s="152">
        <v>159</v>
      </c>
      <c r="D582" s="153">
        <v>0.99375000000000002</v>
      </c>
      <c r="E582" s="153">
        <v>3.0041834039432915</v>
      </c>
      <c r="F582" s="155">
        <v>803.14200000000017</v>
      </c>
      <c r="G582" s="155">
        <v>5702.3082000000013</v>
      </c>
      <c r="H582" s="155">
        <v>35.639426250000007</v>
      </c>
      <c r="I582" s="155">
        <v>126.42648509907541</v>
      </c>
      <c r="J582" s="155">
        <v>1600</v>
      </c>
      <c r="K582" s="155">
        <v>204900</v>
      </c>
      <c r="L582" s="155">
        <v>1280.625</v>
      </c>
      <c r="M582" s="155">
        <v>286.43259604219577</v>
      </c>
      <c r="N582" s="156">
        <v>18</v>
      </c>
      <c r="O582" s="156">
        <v>549</v>
      </c>
      <c r="P582" s="156">
        <v>3.4312499999999999</v>
      </c>
      <c r="Q582" s="156">
        <v>5.4027967076460444</v>
      </c>
      <c r="R582" s="158">
        <v>0.57042253521126762</v>
      </c>
      <c r="S582" s="158">
        <v>54</v>
      </c>
      <c r="T582" s="158">
        <v>837</v>
      </c>
      <c r="U582" s="158">
        <v>5.2312500000000002</v>
      </c>
      <c r="V582" s="158">
        <v>9.7298230994797539</v>
      </c>
      <c r="W582" s="158">
        <v>0.34507042253521131</v>
      </c>
      <c r="X582" s="158">
        <v>0.91549295774647899</v>
      </c>
      <c r="Y582" s="159">
        <v>34</v>
      </c>
      <c r="Z582" s="159">
        <v>64</v>
      </c>
      <c r="AA582" s="159">
        <v>62</v>
      </c>
      <c r="AB582" s="159">
        <v>91</v>
      </c>
      <c r="AC582" s="159">
        <v>69</v>
      </c>
      <c r="AD582" s="157">
        <v>21.3</v>
      </c>
    </row>
    <row r="583" spans="1:30" s="154" customFormat="1" ht="11.35">
      <c r="A583" s="152">
        <v>570</v>
      </c>
      <c r="B583" s="152">
        <v>15</v>
      </c>
      <c r="C583" s="152">
        <v>132</v>
      </c>
      <c r="D583" s="153">
        <v>0.82499999999999996</v>
      </c>
      <c r="E583" s="153">
        <v>2.3779648822327202</v>
      </c>
      <c r="F583" s="155">
        <v>803.14200000000017</v>
      </c>
      <c r="G583" s="155">
        <v>3532.337500000001</v>
      </c>
      <c r="H583" s="155">
        <v>22.077109375000006</v>
      </c>
      <c r="I583" s="155">
        <v>88.841056800037691</v>
      </c>
      <c r="J583" s="155">
        <v>1600</v>
      </c>
      <c r="K583" s="155">
        <v>197450</v>
      </c>
      <c r="L583" s="155">
        <v>1234.0625</v>
      </c>
      <c r="M583" s="155">
        <v>271.34488457247136</v>
      </c>
      <c r="N583" s="156">
        <v>21</v>
      </c>
      <c r="O583" s="156">
        <v>567</v>
      </c>
      <c r="P583" s="156">
        <v>3.5437500000000002</v>
      </c>
      <c r="Q583" s="156">
        <v>5.0790566090304461</v>
      </c>
      <c r="R583" s="158">
        <v>0.54347826086956519</v>
      </c>
      <c r="S583" s="158">
        <v>30</v>
      </c>
      <c r="T583" s="158">
        <v>702</v>
      </c>
      <c r="U583" s="158">
        <v>4.3875000000000002</v>
      </c>
      <c r="V583" s="158">
        <v>7.2934773133776671</v>
      </c>
      <c r="W583" s="158">
        <v>0.43478260869565216</v>
      </c>
      <c r="X583" s="158">
        <v>0.97826086956521729</v>
      </c>
      <c r="Y583" s="159">
        <v>37</v>
      </c>
      <c r="Z583" s="159">
        <v>77</v>
      </c>
      <c r="AA583" s="159">
        <v>46</v>
      </c>
      <c r="AB583" s="159">
        <v>86</v>
      </c>
      <c r="AC583" s="159">
        <v>74</v>
      </c>
      <c r="AD583" s="157">
        <v>20.7</v>
      </c>
    </row>
    <row r="584" spans="1:30" s="154" customFormat="1" ht="11.35">
      <c r="A584" s="152">
        <v>571</v>
      </c>
      <c r="B584" s="152">
        <v>15</v>
      </c>
      <c r="C584" s="152">
        <v>105</v>
      </c>
      <c r="D584" s="153">
        <v>0.65625</v>
      </c>
      <c r="E584" s="153">
        <v>2.0651248306186569</v>
      </c>
      <c r="F584" s="155">
        <v>1338.5700000000002</v>
      </c>
      <c r="G584" s="155">
        <v>4399.4334000000008</v>
      </c>
      <c r="H584" s="155">
        <v>27.496458750000006</v>
      </c>
      <c r="I584" s="155">
        <v>135.31628494760315</v>
      </c>
      <c r="J584" s="155">
        <v>1600</v>
      </c>
      <c r="K584" s="155">
        <v>201100</v>
      </c>
      <c r="L584" s="155">
        <v>1256.875</v>
      </c>
      <c r="M584" s="155">
        <v>287.00839840450135</v>
      </c>
      <c r="N584" s="156">
        <v>39</v>
      </c>
      <c r="O584" s="156">
        <v>816</v>
      </c>
      <c r="P584" s="156">
        <v>5.0999999999999996</v>
      </c>
      <c r="Q584" s="156">
        <v>7.4994339409026241</v>
      </c>
      <c r="R584" s="158">
        <v>0.34928229665071769</v>
      </c>
      <c r="S584" s="158">
        <v>60</v>
      </c>
      <c r="T584" s="158">
        <v>774</v>
      </c>
      <c r="U584" s="158">
        <v>4.8375000000000004</v>
      </c>
      <c r="V584" s="158">
        <v>9.3121193096811119</v>
      </c>
      <c r="W584" s="158">
        <v>0.38277511961722482</v>
      </c>
      <c r="X584" s="158">
        <v>0.73205741626794252</v>
      </c>
      <c r="Y584" s="159">
        <v>38</v>
      </c>
      <c r="Z584" s="159">
        <v>66</v>
      </c>
      <c r="AA584" s="159">
        <v>56</v>
      </c>
      <c r="AB584" s="159">
        <v>85</v>
      </c>
      <c r="AC584" s="159">
        <v>75</v>
      </c>
      <c r="AD584" s="157">
        <v>20.9</v>
      </c>
    </row>
    <row r="585" spans="1:30" s="154" customFormat="1" ht="11.35">
      <c r="A585" s="152">
        <v>572</v>
      </c>
      <c r="B585" s="152">
        <v>18</v>
      </c>
      <c r="C585" s="152">
        <v>138</v>
      </c>
      <c r="D585" s="153">
        <v>0.86250000000000004</v>
      </c>
      <c r="E585" s="153">
        <v>2.8428161695025067</v>
      </c>
      <c r="F585" s="155">
        <v>1338.5700000000002</v>
      </c>
      <c r="G585" s="155">
        <v>4435.1286000000009</v>
      </c>
      <c r="H585" s="155">
        <v>27.719553750000006</v>
      </c>
      <c r="I585" s="155">
        <v>133.34377455864515</v>
      </c>
      <c r="J585" s="155">
        <v>1600</v>
      </c>
      <c r="K585" s="155">
        <v>204300</v>
      </c>
      <c r="L585" s="155">
        <v>1276.875</v>
      </c>
      <c r="M585" s="155">
        <v>272.99224192446093</v>
      </c>
      <c r="N585" s="156">
        <v>24</v>
      </c>
      <c r="O585" s="156">
        <v>597</v>
      </c>
      <c r="P585" s="156">
        <v>3.7312500000000002</v>
      </c>
      <c r="Q585" s="156">
        <v>5.443502704887103</v>
      </c>
      <c r="R585" s="158">
        <v>0.50985221674876857</v>
      </c>
      <c r="S585" s="158">
        <v>33</v>
      </c>
      <c r="T585" s="158">
        <v>705</v>
      </c>
      <c r="U585" s="158">
        <v>4.40625</v>
      </c>
      <c r="V585" s="158">
        <v>7.6867090021034921</v>
      </c>
      <c r="W585" s="158">
        <v>0.42118226600985226</v>
      </c>
      <c r="X585" s="158">
        <v>0.93103448275862077</v>
      </c>
      <c r="Y585" s="159">
        <v>30</v>
      </c>
      <c r="Z585" s="159">
        <v>73</v>
      </c>
      <c r="AA585" s="159">
        <v>57</v>
      </c>
      <c r="AB585" s="159">
        <v>84</v>
      </c>
      <c r="AC585" s="159">
        <v>76</v>
      </c>
      <c r="AD585" s="157">
        <v>20.3</v>
      </c>
    </row>
    <row r="586" spans="1:30" s="154" customFormat="1" ht="11.35">
      <c r="A586" s="152">
        <v>573</v>
      </c>
      <c r="B586" s="152">
        <v>24</v>
      </c>
      <c r="C586" s="152">
        <v>198</v>
      </c>
      <c r="D586" s="153">
        <v>1.2375</v>
      </c>
      <c r="E586" s="153">
        <v>3.5350669177835301</v>
      </c>
      <c r="F586" s="155">
        <v>2141.7120000000004</v>
      </c>
      <c r="G586" s="155">
        <v>11838.908000000001</v>
      </c>
      <c r="H586" s="155">
        <v>73.993175000000008</v>
      </c>
      <c r="I586" s="155">
        <v>270.27037532003595</v>
      </c>
      <c r="J586" s="155">
        <v>1600</v>
      </c>
      <c r="K586" s="155">
        <v>204000</v>
      </c>
      <c r="L586" s="155">
        <v>1275</v>
      </c>
      <c r="M586" s="155">
        <v>278.1339435704275</v>
      </c>
      <c r="N586" s="156">
        <v>24</v>
      </c>
      <c r="O586" s="156">
        <v>495</v>
      </c>
      <c r="P586" s="156">
        <v>3.09375</v>
      </c>
      <c r="Q586" s="156">
        <v>5.0292188710405306</v>
      </c>
      <c r="R586" s="158">
        <v>0.60336538461538458</v>
      </c>
      <c r="S586" s="158">
        <v>42</v>
      </c>
      <c r="T586" s="158">
        <v>759</v>
      </c>
      <c r="U586" s="158">
        <v>4.7437500000000004</v>
      </c>
      <c r="V586" s="158">
        <v>8.1273255017453767</v>
      </c>
      <c r="W586" s="158">
        <v>0.39182692307692307</v>
      </c>
      <c r="X586" s="158">
        <v>0.99519230769230771</v>
      </c>
      <c r="Y586" s="159">
        <v>32</v>
      </c>
      <c r="Z586" s="159">
        <v>70</v>
      </c>
      <c r="AA586" s="159">
        <v>58</v>
      </c>
      <c r="AB586" s="159">
        <v>79</v>
      </c>
      <c r="AC586" s="159">
        <v>81</v>
      </c>
      <c r="AD586" s="157">
        <v>20.8</v>
      </c>
    </row>
    <row r="587" spans="1:30" s="154" customFormat="1" ht="11.35">
      <c r="A587" s="152">
        <v>574</v>
      </c>
      <c r="B587" s="152">
        <v>42</v>
      </c>
      <c r="C587" s="152">
        <v>390</v>
      </c>
      <c r="D587" s="153">
        <v>2.4375</v>
      </c>
      <c r="E587" s="153">
        <v>6.1046301635694737</v>
      </c>
      <c r="F587" s="155">
        <v>2141.7120000000004</v>
      </c>
      <c r="G587" s="155">
        <v>15530.386600000003</v>
      </c>
      <c r="H587" s="155">
        <v>97.064916250000024</v>
      </c>
      <c r="I587" s="155">
        <v>295.94125108379416</v>
      </c>
      <c r="J587" s="155">
        <v>1600</v>
      </c>
      <c r="K587" s="155">
        <v>202300</v>
      </c>
      <c r="L587" s="155">
        <v>1264.375</v>
      </c>
      <c r="M587" s="155">
        <v>266.96450544934117</v>
      </c>
      <c r="N587" s="156">
        <v>18</v>
      </c>
      <c r="O587" s="156">
        <v>378</v>
      </c>
      <c r="P587" s="156">
        <v>2.3624999999999998</v>
      </c>
      <c r="Q587" s="156">
        <v>4.0429883399511715</v>
      </c>
      <c r="R587" s="158">
        <v>0.67015706806282727</v>
      </c>
      <c r="S587" s="158">
        <v>45</v>
      </c>
      <c r="T587" s="158">
        <v>642</v>
      </c>
      <c r="U587" s="158">
        <v>4.0125000000000002</v>
      </c>
      <c r="V587" s="158">
        <v>7.5751891439117038</v>
      </c>
      <c r="W587" s="158">
        <v>0.43979057591623044</v>
      </c>
      <c r="X587" s="158">
        <v>1.1099476439790577</v>
      </c>
      <c r="Y587" s="159">
        <v>30</v>
      </c>
      <c r="Z587" s="159">
        <v>78</v>
      </c>
      <c r="AA587" s="159">
        <v>52</v>
      </c>
      <c r="AB587" s="159">
        <v>79</v>
      </c>
      <c r="AC587" s="159">
        <v>81</v>
      </c>
      <c r="AD587" s="157">
        <v>19.100000000000001</v>
      </c>
    </row>
    <row r="588" spans="1:30" s="154" customFormat="1" ht="11.35">
      <c r="A588" s="152">
        <v>575</v>
      </c>
      <c r="B588" s="152">
        <v>9</v>
      </c>
      <c r="C588" s="152">
        <v>57</v>
      </c>
      <c r="D588" s="153">
        <v>0.35625000000000001</v>
      </c>
      <c r="E588" s="153">
        <v>1.319171051892416</v>
      </c>
      <c r="F588" s="155">
        <v>803.14200000000017</v>
      </c>
      <c r="G588" s="155">
        <v>2938.9048000000012</v>
      </c>
      <c r="H588" s="155">
        <v>18.368155000000009</v>
      </c>
      <c r="I588" s="155">
        <v>92.114813017941316</v>
      </c>
      <c r="J588" s="155">
        <v>1600</v>
      </c>
      <c r="K588" s="155">
        <v>201600</v>
      </c>
      <c r="L588" s="155">
        <v>1260</v>
      </c>
      <c r="M588" s="155">
        <v>270.84772579078037</v>
      </c>
      <c r="N588" s="156">
        <v>27</v>
      </c>
      <c r="O588" s="156">
        <v>711</v>
      </c>
      <c r="P588" s="156">
        <v>4.4437499999999996</v>
      </c>
      <c r="Q588" s="156">
        <v>6.1946892196704981</v>
      </c>
      <c r="R588" s="158">
        <v>0.45265588914549654</v>
      </c>
      <c r="S588" s="158">
        <v>36</v>
      </c>
      <c r="T588" s="158">
        <v>798</v>
      </c>
      <c r="U588" s="158">
        <v>4.9874999999999998</v>
      </c>
      <c r="V588" s="158">
        <v>7.9400168718037563</v>
      </c>
      <c r="W588" s="158">
        <v>0.38568129330254036</v>
      </c>
      <c r="X588" s="158">
        <v>0.8383371824480369</v>
      </c>
      <c r="Y588" s="159">
        <v>32</v>
      </c>
      <c r="Z588" s="159">
        <v>76</v>
      </c>
      <c r="AA588" s="159">
        <v>52</v>
      </c>
      <c r="AB588" s="159">
        <v>78</v>
      </c>
      <c r="AC588" s="159">
        <v>82</v>
      </c>
      <c r="AD588" s="157">
        <v>21.65</v>
      </c>
    </row>
    <row r="589" spans="1:30" s="154" customFormat="1" ht="11.35">
      <c r="A589" s="152">
        <v>576</v>
      </c>
      <c r="B589" s="152">
        <v>12</v>
      </c>
      <c r="C589" s="152">
        <v>120</v>
      </c>
      <c r="D589" s="153">
        <v>0.75</v>
      </c>
      <c r="E589" s="153">
        <v>2.2570643815898364</v>
      </c>
      <c r="F589" s="155">
        <v>803.14200000000017</v>
      </c>
      <c r="G589" s="155">
        <v>4405.3826000000017</v>
      </c>
      <c r="H589" s="155">
        <v>27.533641250000009</v>
      </c>
      <c r="I589" s="155">
        <v>106.15615975016094</v>
      </c>
      <c r="J589" s="155">
        <v>1600</v>
      </c>
      <c r="K589" s="155">
        <v>204550</v>
      </c>
      <c r="L589" s="155">
        <v>1278.4375</v>
      </c>
      <c r="M589" s="155">
        <v>288.38205545016211</v>
      </c>
      <c r="N589" s="156">
        <v>27</v>
      </c>
      <c r="O589" s="156">
        <v>705</v>
      </c>
      <c r="P589" s="156">
        <v>4.40625</v>
      </c>
      <c r="Q589" s="156">
        <v>6.1667569685722139</v>
      </c>
      <c r="R589" s="158">
        <v>0.43373493975903615</v>
      </c>
      <c r="S589" s="158">
        <v>36</v>
      </c>
      <c r="T589" s="158">
        <v>762</v>
      </c>
      <c r="U589" s="158">
        <v>4.7625000000000002</v>
      </c>
      <c r="V589" s="158">
        <v>8.4209139915350146</v>
      </c>
      <c r="W589" s="158">
        <v>0.3879518072289157</v>
      </c>
      <c r="X589" s="158">
        <v>0.82168674698795185</v>
      </c>
      <c r="Y589" s="159">
        <v>35</v>
      </c>
      <c r="Z589" s="159">
        <v>63</v>
      </c>
      <c r="AA589" s="159">
        <v>62</v>
      </c>
      <c r="AB589" s="159">
        <v>86</v>
      </c>
      <c r="AC589" s="159">
        <v>74</v>
      </c>
      <c r="AD589" s="157">
        <v>20.75</v>
      </c>
    </row>
    <row r="590" spans="1:30" s="154" customFormat="1" ht="11.35">
      <c r="A590" s="152">
        <v>577</v>
      </c>
      <c r="B590" s="152">
        <v>15</v>
      </c>
      <c r="C590" s="152">
        <v>150</v>
      </c>
      <c r="D590" s="153">
        <v>0.9375</v>
      </c>
      <c r="E590" s="153">
        <v>2.6318979449159556</v>
      </c>
      <c r="F590" s="155">
        <v>1070.8560000000002</v>
      </c>
      <c r="G590" s="155">
        <v>6915.9449999999997</v>
      </c>
      <c r="H590" s="155">
        <v>43.224656249999995</v>
      </c>
      <c r="I590" s="155">
        <v>158.75108880072111</v>
      </c>
      <c r="J590" s="155">
        <v>1600</v>
      </c>
      <c r="K590" s="155">
        <v>201300</v>
      </c>
      <c r="L590" s="155">
        <v>1258.125</v>
      </c>
      <c r="M590" s="155">
        <v>275.91400424017814</v>
      </c>
      <c r="N590" s="156">
        <v>18</v>
      </c>
      <c r="O590" s="156">
        <v>540</v>
      </c>
      <c r="P590" s="156">
        <v>3.375</v>
      </c>
      <c r="Q590" s="156">
        <v>4.9877207711103919</v>
      </c>
      <c r="R590" s="158">
        <v>0.55112219451371569</v>
      </c>
      <c r="S590" s="158">
        <v>42</v>
      </c>
      <c r="T590" s="158">
        <v>681</v>
      </c>
      <c r="U590" s="158">
        <v>4.2562499999999996</v>
      </c>
      <c r="V590" s="158">
        <v>7.4666949193647874</v>
      </c>
      <c r="W590" s="158">
        <v>0.43391521197007488</v>
      </c>
      <c r="X590" s="158">
        <v>0.98503740648379057</v>
      </c>
      <c r="Y590" s="159">
        <v>34</v>
      </c>
      <c r="Z590" s="159">
        <v>73</v>
      </c>
      <c r="AA590" s="159">
        <v>53</v>
      </c>
      <c r="AB590" s="159">
        <v>79</v>
      </c>
      <c r="AC590" s="159">
        <v>81</v>
      </c>
      <c r="AD590" s="157">
        <v>20.05</v>
      </c>
    </row>
    <row r="591" spans="1:30" s="154" customFormat="1" ht="11.35">
      <c r="A591" s="152">
        <v>578</v>
      </c>
      <c r="B591" s="152">
        <v>15</v>
      </c>
      <c r="C591" s="152">
        <v>96</v>
      </c>
      <c r="D591" s="153">
        <v>0.6</v>
      </c>
      <c r="E591" s="153">
        <v>2.2012003586379691</v>
      </c>
      <c r="F591" s="155">
        <v>1338.5700000000002</v>
      </c>
      <c r="G591" s="155">
        <v>5577.3750000000009</v>
      </c>
      <c r="H591" s="155">
        <v>34.858593750000004</v>
      </c>
      <c r="I591" s="155">
        <v>178.75513279119448</v>
      </c>
      <c r="J591" s="155">
        <v>1600</v>
      </c>
      <c r="K591" s="155">
        <v>203500</v>
      </c>
      <c r="L591" s="155">
        <v>1271.875</v>
      </c>
      <c r="M591" s="155">
        <v>270.66697842098722</v>
      </c>
      <c r="N591" s="156">
        <v>21</v>
      </c>
      <c r="O591" s="156">
        <v>687</v>
      </c>
      <c r="P591" s="156">
        <v>4.2937500000000002</v>
      </c>
      <c r="Q591" s="156">
        <v>5.616235309938836</v>
      </c>
      <c r="R591" s="158">
        <v>0.44951923076923084</v>
      </c>
      <c r="S591" s="158">
        <v>42</v>
      </c>
      <c r="T591" s="158">
        <v>738</v>
      </c>
      <c r="U591" s="158">
        <v>4.6124999999999998</v>
      </c>
      <c r="V591" s="158">
        <v>7.5377352586959887</v>
      </c>
      <c r="W591" s="158">
        <v>0.40865384615384615</v>
      </c>
      <c r="X591" s="158">
        <v>0.85817307692307698</v>
      </c>
      <c r="Y591" s="159">
        <v>30</v>
      </c>
      <c r="Z591" s="159">
        <v>75</v>
      </c>
      <c r="AA591" s="159">
        <v>55</v>
      </c>
      <c r="AB591" s="159">
        <v>84</v>
      </c>
      <c r="AC591" s="159">
        <v>76</v>
      </c>
      <c r="AD591" s="157">
        <v>20.8</v>
      </c>
    </row>
    <row r="592" spans="1:30" s="154" customFormat="1" ht="11.35">
      <c r="A592" s="152">
        <v>579</v>
      </c>
      <c r="B592" s="152">
        <v>18</v>
      </c>
      <c r="C592" s="152">
        <v>276</v>
      </c>
      <c r="D592" s="153">
        <v>1.7250000000000001</v>
      </c>
      <c r="E592" s="153">
        <v>3.3401502621266768</v>
      </c>
      <c r="F592" s="155">
        <v>1070.8560000000002</v>
      </c>
      <c r="G592" s="155">
        <v>11922.1968</v>
      </c>
      <c r="H592" s="155">
        <v>74.513729999999995</v>
      </c>
      <c r="I592" s="155">
        <v>184.56992036165457</v>
      </c>
      <c r="J592" s="155">
        <v>1600</v>
      </c>
      <c r="K592" s="155">
        <v>208850</v>
      </c>
      <c r="L592" s="155">
        <v>1305.3125</v>
      </c>
      <c r="M592" s="155">
        <v>269.26389728971799</v>
      </c>
      <c r="N592" s="156">
        <v>21</v>
      </c>
      <c r="O592" s="156">
        <v>429</v>
      </c>
      <c r="P592" s="156">
        <v>2.6812499999999999</v>
      </c>
      <c r="Q592" s="156">
        <v>5.042426134387564</v>
      </c>
      <c r="R592" s="158">
        <v>0.65206812652068125</v>
      </c>
      <c r="S592" s="158">
        <v>57</v>
      </c>
      <c r="T592" s="158">
        <v>765</v>
      </c>
      <c r="U592" s="158">
        <v>4.78125</v>
      </c>
      <c r="V592" s="158">
        <v>9.6893067396145334</v>
      </c>
      <c r="W592" s="158">
        <v>0.37956204379562047</v>
      </c>
      <c r="X592" s="158">
        <v>1.0316301703163018</v>
      </c>
      <c r="Y592" s="159">
        <v>25</v>
      </c>
      <c r="Z592" s="159">
        <v>71</v>
      </c>
      <c r="AA592" s="159">
        <v>64</v>
      </c>
      <c r="AB592" s="159">
        <v>83</v>
      </c>
      <c r="AC592" s="159">
        <v>77</v>
      </c>
      <c r="AD592" s="157">
        <v>20.55</v>
      </c>
    </row>
    <row r="593" spans="1:30" s="154" customFormat="1" ht="11.35">
      <c r="A593" s="152">
        <v>580</v>
      </c>
      <c r="B593" s="152">
        <v>12</v>
      </c>
      <c r="C593" s="152">
        <v>156</v>
      </c>
      <c r="D593" s="153">
        <v>0.97499999999999998</v>
      </c>
      <c r="E593" s="153">
        <v>2.4850496369515858</v>
      </c>
      <c r="F593" s="155">
        <v>1070.8560000000002</v>
      </c>
      <c r="G593" s="155">
        <v>6976.9243000000024</v>
      </c>
      <c r="H593" s="155">
        <v>43.605776875000018</v>
      </c>
      <c r="I593" s="155">
        <v>151.84680461609003</v>
      </c>
      <c r="J593" s="155">
        <v>1600</v>
      </c>
      <c r="K593" s="155">
        <v>200100</v>
      </c>
      <c r="L593" s="155">
        <v>1250.625</v>
      </c>
      <c r="M593" s="155">
        <v>271.90149784122536</v>
      </c>
      <c r="N593" s="156">
        <v>18</v>
      </c>
      <c r="O593" s="156">
        <v>411</v>
      </c>
      <c r="P593" s="156">
        <v>2.5687500000000001</v>
      </c>
      <c r="Q593" s="156">
        <v>4.3720407781764496</v>
      </c>
      <c r="R593" s="158">
        <v>0.65577889447236182</v>
      </c>
      <c r="S593" s="158">
        <v>45</v>
      </c>
      <c r="T593" s="158">
        <v>720</v>
      </c>
      <c r="U593" s="158">
        <v>4.5</v>
      </c>
      <c r="V593" s="158">
        <v>8.1865052326696954</v>
      </c>
      <c r="W593" s="158">
        <v>0.39698492462311552</v>
      </c>
      <c r="X593" s="158">
        <v>1.0527638190954773</v>
      </c>
      <c r="Y593" s="159">
        <v>34</v>
      </c>
      <c r="Z593" s="159">
        <v>76</v>
      </c>
      <c r="AA593" s="159">
        <v>50</v>
      </c>
      <c r="AB593" s="159">
        <v>79</v>
      </c>
      <c r="AC593" s="159">
        <v>81</v>
      </c>
      <c r="AD593" s="157">
        <v>19.899999999999999</v>
      </c>
    </row>
    <row r="594" spans="1:30" s="154" customFormat="1" ht="11.35">
      <c r="A594" s="152">
        <v>581</v>
      </c>
      <c r="B594" s="152">
        <v>9</v>
      </c>
      <c r="C594" s="152">
        <v>96</v>
      </c>
      <c r="D594" s="153">
        <v>0.6</v>
      </c>
      <c r="E594" s="153">
        <v>1.6065902014738227</v>
      </c>
      <c r="F594" s="155">
        <v>535.42800000000011</v>
      </c>
      <c r="G594" s="155">
        <v>5373.6149000000014</v>
      </c>
      <c r="H594" s="155">
        <v>33.585093125000007</v>
      </c>
      <c r="I594" s="155">
        <v>111.51132148481587</v>
      </c>
      <c r="J594" s="155">
        <v>1600</v>
      </c>
      <c r="K594" s="155">
        <v>208300</v>
      </c>
      <c r="L594" s="155">
        <v>1301.875</v>
      </c>
      <c r="M594" s="155">
        <v>283.00318352766362</v>
      </c>
      <c r="N594" s="156">
        <v>21</v>
      </c>
      <c r="O594" s="156">
        <v>555</v>
      </c>
      <c r="P594" s="156">
        <v>3.46875</v>
      </c>
      <c r="Q594" s="156">
        <v>5.1308928385569228</v>
      </c>
      <c r="R594" s="158">
        <v>0.53164556962025311</v>
      </c>
      <c r="S594" s="158">
        <v>45</v>
      </c>
      <c r="T594" s="158">
        <v>705</v>
      </c>
      <c r="U594" s="158">
        <v>4.40625</v>
      </c>
      <c r="V594" s="158">
        <v>8.1374179415043564</v>
      </c>
      <c r="W594" s="158">
        <v>0.4050632911392405</v>
      </c>
      <c r="X594" s="158">
        <v>0.93670886075949356</v>
      </c>
      <c r="Y594" s="159">
        <v>30</v>
      </c>
      <c r="Z594" s="159">
        <v>63</v>
      </c>
      <c r="AA594" s="159">
        <v>67</v>
      </c>
      <c r="AB594" s="159">
        <v>85</v>
      </c>
      <c r="AC594" s="159">
        <v>75</v>
      </c>
      <c r="AD594" s="157">
        <v>19.75</v>
      </c>
    </row>
    <row r="595" spans="1:30" s="154" customFormat="1" ht="11.35">
      <c r="A595" s="152">
        <v>582</v>
      </c>
      <c r="B595" s="152">
        <v>12</v>
      </c>
      <c r="C595" s="152">
        <v>132</v>
      </c>
      <c r="D595" s="153">
        <v>0.82499999999999996</v>
      </c>
      <c r="E595" s="153">
        <v>2.3540410858696292</v>
      </c>
      <c r="F595" s="155">
        <v>803.14200000000017</v>
      </c>
      <c r="G595" s="155">
        <v>6710.6976000000004</v>
      </c>
      <c r="H595" s="155">
        <v>41.941860000000005</v>
      </c>
      <c r="I595" s="155">
        <v>143.1186868967074</v>
      </c>
      <c r="J595" s="155">
        <v>1600</v>
      </c>
      <c r="K595" s="155">
        <v>199850</v>
      </c>
      <c r="L595" s="155">
        <v>1249.0625</v>
      </c>
      <c r="M595" s="155">
        <v>280.01975868065512</v>
      </c>
      <c r="N595" s="156">
        <v>21</v>
      </c>
      <c r="O595" s="156">
        <v>537</v>
      </c>
      <c r="P595" s="156">
        <v>3.3562500000000002</v>
      </c>
      <c r="Q595" s="156">
        <v>4.7269425476788482</v>
      </c>
      <c r="R595" s="158">
        <v>0.56447688564476894</v>
      </c>
      <c r="S595" s="158">
        <v>48</v>
      </c>
      <c r="T595" s="158">
        <v>738</v>
      </c>
      <c r="U595" s="158">
        <v>4.6124999999999998</v>
      </c>
      <c r="V595" s="158">
        <v>7.9826758175155259</v>
      </c>
      <c r="W595" s="158">
        <v>0.40145985401459855</v>
      </c>
      <c r="X595" s="158">
        <v>0.96593673965936744</v>
      </c>
      <c r="Y595" s="159">
        <v>37</v>
      </c>
      <c r="Z595" s="159">
        <v>71</v>
      </c>
      <c r="AA595" s="159">
        <v>52</v>
      </c>
      <c r="AB595" s="159">
        <v>77</v>
      </c>
      <c r="AC595" s="159">
        <v>83</v>
      </c>
      <c r="AD595" s="157">
        <v>20.55</v>
      </c>
    </row>
    <row r="596" spans="1:30" s="154" customFormat="1" ht="11.35">
      <c r="A596" s="152">
        <v>583</v>
      </c>
      <c r="B596" s="152">
        <v>18</v>
      </c>
      <c r="C596" s="152">
        <v>174</v>
      </c>
      <c r="D596" s="153">
        <v>1.0874999999999999</v>
      </c>
      <c r="E596" s="153">
        <v>2.8248392841243333</v>
      </c>
      <c r="F596" s="155">
        <v>803.14200000000017</v>
      </c>
      <c r="G596" s="155">
        <v>6416.2122000000008</v>
      </c>
      <c r="H596" s="155">
        <v>40.101326250000007</v>
      </c>
      <c r="I596" s="155">
        <v>128.98366028609277</v>
      </c>
      <c r="J596" s="155">
        <v>1600</v>
      </c>
      <c r="K596" s="155">
        <v>205650</v>
      </c>
      <c r="L596" s="155">
        <v>1285.3125</v>
      </c>
      <c r="M596" s="155">
        <v>285.47636868131781</v>
      </c>
      <c r="N596" s="156">
        <v>21</v>
      </c>
      <c r="O596" s="156">
        <v>429</v>
      </c>
      <c r="P596" s="156">
        <v>2.6812499999999999</v>
      </c>
      <c r="Q596" s="156">
        <v>4.3428128655176543</v>
      </c>
      <c r="R596" s="158">
        <v>0.63797468354430376</v>
      </c>
      <c r="S596" s="158">
        <v>42</v>
      </c>
      <c r="T596" s="158">
        <v>699</v>
      </c>
      <c r="U596" s="158">
        <v>4.3687500000000004</v>
      </c>
      <c r="V596" s="158">
        <v>8.1646745420352485</v>
      </c>
      <c r="W596" s="158">
        <v>0.41012658227848098</v>
      </c>
      <c r="X596" s="158">
        <v>1.0481012658227846</v>
      </c>
      <c r="Y596" s="159">
        <v>33</v>
      </c>
      <c r="Z596" s="159">
        <v>64</v>
      </c>
      <c r="AA596" s="159">
        <v>63</v>
      </c>
      <c r="AB596" s="159">
        <v>79</v>
      </c>
      <c r="AC596" s="159">
        <v>81</v>
      </c>
      <c r="AD596" s="157">
        <v>19.75</v>
      </c>
    </row>
    <row r="597" spans="1:30" s="154" customFormat="1" ht="11.35">
      <c r="A597" s="152">
        <v>584</v>
      </c>
      <c r="B597" s="152">
        <v>9</v>
      </c>
      <c r="C597" s="152">
        <v>159</v>
      </c>
      <c r="D597" s="153">
        <v>0.99375000000000002</v>
      </c>
      <c r="E597" s="153">
        <v>2.2500786149787979</v>
      </c>
      <c r="F597" s="155">
        <v>803.14200000000017</v>
      </c>
      <c r="G597" s="155">
        <v>8062.6533000000009</v>
      </c>
      <c r="H597" s="155">
        <v>50.391583125000004</v>
      </c>
      <c r="I597" s="155">
        <v>155.70862515981668</v>
      </c>
      <c r="J597" s="155">
        <v>1600</v>
      </c>
      <c r="K597" s="155">
        <v>200600</v>
      </c>
      <c r="L597" s="155">
        <v>1253.75</v>
      </c>
      <c r="M597" s="155">
        <v>254.86153596751956</v>
      </c>
      <c r="N597" s="156">
        <v>24</v>
      </c>
      <c r="O597" s="156">
        <v>444</v>
      </c>
      <c r="P597" s="156">
        <v>2.7749999999999999</v>
      </c>
      <c r="Q597" s="156">
        <v>4.974083778341722</v>
      </c>
      <c r="R597" s="158">
        <v>0.62531645569620253</v>
      </c>
      <c r="S597" s="158">
        <v>39</v>
      </c>
      <c r="T597" s="158">
        <v>657</v>
      </c>
      <c r="U597" s="158">
        <v>4.1062500000000002</v>
      </c>
      <c r="V597" s="158">
        <v>7.0787101079541905</v>
      </c>
      <c r="W597" s="158">
        <v>0.4455696202531646</v>
      </c>
      <c r="X597" s="158">
        <v>1.070886075949367</v>
      </c>
      <c r="Y597" s="159">
        <v>28</v>
      </c>
      <c r="Z597" s="159">
        <v>86</v>
      </c>
      <c r="AA597" s="159">
        <v>46</v>
      </c>
      <c r="AB597" s="159">
        <v>81</v>
      </c>
      <c r="AC597" s="159">
        <v>79</v>
      </c>
      <c r="AD597" s="157">
        <v>19.75</v>
      </c>
    </row>
    <row r="598" spans="1:30" s="154" customFormat="1" ht="11.35">
      <c r="A598" s="152">
        <v>585</v>
      </c>
      <c r="B598" s="152">
        <v>9</v>
      </c>
      <c r="C598" s="152">
        <v>60</v>
      </c>
      <c r="D598" s="153">
        <v>0.375</v>
      </c>
      <c r="E598" s="153">
        <v>1.2922117940781677</v>
      </c>
      <c r="F598" s="155">
        <v>803.14200000000017</v>
      </c>
      <c r="G598" s="155">
        <v>2175.9199000000003</v>
      </c>
      <c r="H598" s="155">
        <v>13.599499375000002</v>
      </c>
      <c r="I598" s="155">
        <v>74.126245921176476</v>
      </c>
      <c r="J598" s="155">
        <v>1600</v>
      </c>
      <c r="K598" s="155">
        <v>201750</v>
      </c>
      <c r="L598" s="155">
        <v>1260.9375</v>
      </c>
      <c r="M598" s="155">
        <v>255.6697872145624</v>
      </c>
      <c r="N598" s="156">
        <v>18</v>
      </c>
      <c r="O598" s="156">
        <v>534</v>
      </c>
      <c r="P598" s="156">
        <v>3.3374999999999999</v>
      </c>
      <c r="Q598" s="156">
        <v>4.7343087399622581</v>
      </c>
      <c r="R598" s="158">
        <v>0.55831265508684857</v>
      </c>
      <c r="S598" s="158">
        <v>48</v>
      </c>
      <c r="T598" s="158">
        <v>705</v>
      </c>
      <c r="U598" s="158">
        <v>4.40625</v>
      </c>
      <c r="V598" s="158">
        <v>8.3231108684374675</v>
      </c>
      <c r="W598" s="158">
        <v>0.41687344913151358</v>
      </c>
      <c r="X598" s="158">
        <v>0.97518610421836216</v>
      </c>
      <c r="Y598" s="159">
        <v>27</v>
      </c>
      <c r="Z598" s="159">
        <v>85</v>
      </c>
      <c r="AA598" s="159">
        <v>48</v>
      </c>
      <c r="AB598" s="159">
        <v>73</v>
      </c>
      <c r="AC598" s="159">
        <v>87</v>
      </c>
      <c r="AD598" s="157">
        <v>20.149999999999999</v>
      </c>
    </row>
    <row r="599" spans="1:30" s="154" customFormat="1" ht="11.35">
      <c r="A599" s="152">
        <v>586</v>
      </c>
      <c r="B599" s="152">
        <v>12</v>
      </c>
      <c r="C599" s="152">
        <v>99</v>
      </c>
      <c r="D599" s="153">
        <v>0.61875000000000002</v>
      </c>
      <c r="E599" s="153">
        <v>1.9356694030065797</v>
      </c>
      <c r="F599" s="155">
        <v>1070.8560000000002</v>
      </c>
      <c r="G599" s="155">
        <v>4922.9629999999997</v>
      </c>
      <c r="H599" s="155">
        <v>30.768518749999998</v>
      </c>
      <c r="I599" s="155">
        <v>134.88101295414322</v>
      </c>
      <c r="J599" s="155">
        <v>1600</v>
      </c>
      <c r="K599" s="155">
        <v>207100</v>
      </c>
      <c r="L599" s="155">
        <v>1294.375</v>
      </c>
      <c r="M599" s="155">
        <v>280.2731989287164</v>
      </c>
      <c r="N599" s="156">
        <v>15</v>
      </c>
      <c r="O599" s="156">
        <v>444</v>
      </c>
      <c r="P599" s="156">
        <v>2.7749999999999999</v>
      </c>
      <c r="Q599" s="156">
        <v>4.2632700709799289</v>
      </c>
      <c r="R599" s="158">
        <v>0.61757105943152457</v>
      </c>
      <c r="S599" s="158">
        <v>33</v>
      </c>
      <c r="T599" s="158">
        <v>699</v>
      </c>
      <c r="U599" s="158">
        <v>4.3687500000000004</v>
      </c>
      <c r="V599" s="158">
        <v>7.8103478167664164</v>
      </c>
      <c r="W599" s="158">
        <v>0.3979328165374677</v>
      </c>
      <c r="X599" s="158">
        <v>1.0155038759689923</v>
      </c>
      <c r="Y599" s="159">
        <v>30</v>
      </c>
      <c r="Z599" s="159">
        <v>66</v>
      </c>
      <c r="AA599" s="159">
        <v>64</v>
      </c>
      <c r="AB599" s="159">
        <v>74</v>
      </c>
      <c r="AC599" s="159">
        <v>86</v>
      </c>
      <c r="AD599" s="157">
        <v>19.350000000000001</v>
      </c>
    </row>
    <row r="600" spans="1:30" s="154" customFormat="1" ht="11.35">
      <c r="A600" s="152">
        <v>587</v>
      </c>
      <c r="B600" s="152">
        <v>24</v>
      </c>
      <c r="C600" s="152">
        <v>312</v>
      </c>
      <c r="D600" s="153">
        <v>1.95</v>
      </c>
      <c r="E600" s="153">
        <v>4.2319539177859848</v>
      </c>
      <c r="F600" s="155">
        <v>1873.9980000000003</v>
      </c>
      <c r="G600" s="155">
        <v>12874.068799999999</v>
      </c>
      <c r="H600" s="155">
        <v>80.46293</v>
      </c>
      <c r="I600" s="155">
        <v>251.813108311028</v>
      </c>
      <c r="J600" s="155">
        <v>1600</v>
      </c>
      <c r="K600" s="155">
        <v>205500</v>
      </c>
      <c r="L600" s="155">
        <v>1284.375</v>
      </c>
      <c r="M600" s="155">
        <v>276.27278357340271</v>
      </c>
      <c r="N600" s="156">
        <v>18</v>
      </c>
      <c r="O600" s="156">
        <v>441</v>
      </c>
      <c r="P600" s="156">
        <v>2.7562500000000001</v>
      </c>
      <c r="Q600" s="156">
        <v>4.3606976462791076</v>
      </c>
      <c r="R600" s="158">
        <v>0.64146341463414636</v>
      </c>
      <c r="S600" s="158">
        <v>48</v>
      </c>
      <c r="T600" s="158">
        <v>732</v>
      </c>
      <c r="U600" s="158">
        <v>4.5750000000000002</v>
      </c>
      <c r="V600" s="158">
        <v>8.9650263866431281</v>
      </c>
      <c r="W600" s="158">
        <v>0.40487804878048783</v>
      </c>
      <c r="X600" s="158">
        <v>1.0463414634146342</v>
      </c>
      <c r="Y600" s="159">
        <v>30</v>
      </c>
      <c r="Z600" s="159">
        <v>70</v>
      </c>
      <c r="AA600" s="159">
        <v>60</v>
      </c>
      <c r="AB600" s="159">
        <v>70</v>
      </c>
      <c r="AC600" s="159">
        <v>90</v>
      </c>
      <c r="AD600" s="157">
        <v>20.5</v>
      </c>
    </row>
    <row r="601" spans="1:30" s="154" customFormat="1" ht="11.35">
      <c r="A601" s="152">
        <v>588</v>
      </c>
      <c r="B601" s="152">
        <v>15</v>
      </c>
      <c r="C601" s="152">
        <v>186</v>
      </c>
      <c r="D601" s="153">
        <v>1.1625000000000001</v>
      </c>
      <c r="E601" s="153">
        <v>3.1200054426657902</v>
      </c>
      <c r="F601" s="155">
        <v>1338.5700000000002</v>
      </c>
      <c r="G601" s="155">
        <v>8760.1970000000001</v>
      </c>
      <c r="H601" s="155">
        <v>54.751231250000004</v>
      </c>
      <c r="I601" s="155">
        <v>190.56819315622943</v>
      </c>
      <c r="J601" s="155">
        <v>1600</v>
      </c>
      <c r="K601" s="155">
        <v>209100</v>
      </c>
      <c r="L601" s="155">
        <v>1306.875</v>
      </c>
      <c r="M601" s="155">
        <v>260.47172373968834</v>
      </c>
      <c r="N601" s="156">
        <v>18</v>
      </c>
      <c r="O601" s="156">
        <v>543</v>
      </c>
      <c r="P601" s="156">
        <v>3.3937499999999998</v>
      </c>
      <c r="Q601" s="156">
        <v>4.9578054525828641</v>
      </c>
      <c r="R601" s="158">
        <v>0.56594724220623505</v>
      </c>
      <c r="S601" s="158">
        <v>48</v>
      </c>
      <c r="T601" s="158">
        <v>750</v>
      </c>
      <c r="U601" s="158">
        <v>4.6875</v>
      </c>
      <c r="V601" s="158">
        <v>8.6156122002389175</v>
      </c>
      <c r="W601" s="158">
        <v>0.4004796163069545</v>
      </c>
      <c r="X601" s="158">
        <v>0.96642685851318955</v>
      </c>
      <c r="Y601" s="159">
        <v>22</v>
      </c>
      <c r="Z601" s="159">
        <v>76</v>
      </c>
      <c r="AA601" s="159">
        <v>62</v>
      </c>
      <c r="AB601" s="159">
        <v>77</v>
      </c>
      <c r="AC601" s="159">
        <v>83</v>
      </c>
      <c r="AD601" s="157">
        <v>20.85</v>
      </c>
    </row>
    <row r="602" spans="1:30" s="154" customFormat="1" ht="11.35">
      <c r="A602" s="152">
        <v>589</v>
      </c>
      <c r="B602" s="152">
        <v>18</v>
      </c>
      <c r="C602" s="152">
        <v>138</v>
      </c>
      <c r="D602" s="153">
        <v>0.86250000000000004</v>
      </c>
      <c r="E602" s="153">
        <v>2.7414532711202373</v>
      </c>
      <c r="F602" s="155">
        <v>1606.2840000000003</v>
      </c>
      <c r="G602" s="155">
        <v>6304.6647000000012</v>
      </c>
      <c r="H602" s="155">
        <v>39.404154375000005</v>
      </c>
      <c r="I602" s="155">
        <v>182.79452830500782</v>
      </c>
      <c r="J602" s="155">
        <v>1600</v>
      </c>
      <c r="K602" s="155">
        <v>193850</v>
      </c>
      <c r="L602" s="155">
        <v>1211.5625</v>
      </c>
      <c r="M602" s="155">
        <v>280.73476565576755</v>
      </c>
      <c r="N602" s="156">
        <v>18</v>
      </c>
      <c r="O602" s="156">
        <v>510</v>
      </c>
      <c r="P602" s="156">
        <v>3.1875</v>
      </c>
      <c r="Q602" s="156">
        <v>4.4214848526130668</v>
      </c>
      <c r="R602" s="158">
        <v>0.59134615384615385</v>
      </c>
      <c r="S602" s="158">
        <v>36</v>
      </c>
      <c r="T602" s="158">
        <v>723</v>
      </c>
      <c r="U602" s="158">
        <v>4.5187499999999998</v>
      </c>
      <c r="V602" s="158">
        <v>7.8403663396312453</v>
      </c>
      <c r="W602" s="158">
        <v>0.42067307692307693</v>
      </c>
      <c r="X602" s="158">
        <v>1.0120192307692308</v>
      </c>
      <c r="Y602" s="159">
        <v>45</v>
      </c>
      <c r="Z602" s="159">
        <v>71</v>
      </c>
      <c r="AA602" s="159">
        <v>44</v>
      </c>
      <c r="AB602" s="159">
        <v>75</v>
      </c>
      <c r="AC602" s="159">
        <v>85</v>
      </c>
      <c r="AD602" s="157">
        <v>20.8</v>
      </c>
    </row>
    <row r="603" spans="1:30" s="154" customFormat="1" ht="11.35">
      <c r="A603" s="152">
        <v>590</v>
      </c>
      <c r="B603" s="152">
        <v>12</v>
      </c>
      <c r="C603" s="152">
        <v>63</v>
      </c>
      <c r="D603" s="153">
        <v>0.39374999999999999</v>
      </c>
      <c r="E603" s="153">
        <v>1.4323173596895085</v>
      </c>
      <c r="F603" s="155">
        <v>1070.8560000000002</v>
      </c>
      <c r="G603" s="155">
        <v>2965.6762000000008</v>
      </c>
      <c r="H603" s="155">
        <v>18.535476250000006</v>
      </c>
      <c r="I603" s="155">
        <v>101.24870878352726</v>
      </c>
      <c r="J603" s="155">
        <v>1600</v>
      </c>
      <c r="K603" s="155">
        <v>198100</v>
      </c>
      <c r="L603" s="155">
        <v>1238.125</v>
      </c>
      <c r="M603" s="155">
        <v>264.60410085385911</v>
      </c>
      <c r="N603" s="156">
        <v>24</v>
      </c>
      <c r="O603" s="156">
        <v>648</v>
      </c>
      <c r="P603" s="156">
        <v>4.05</v>
      </c>
      <c r="Q603" s="156">
        <v>5.9829947697699311</v>
      </c>
      <c r="R603" s="158">
        <v>0.49532710280373826</v>
      </c>
      <c r="S603" s="158">
        <v>45</v>
      </c>
      <c r="T603" s="158">
        <v>774</v>
      </c>
      <c r="U603" s="158">
        <v>4.8375000000000004</v>
      </c>
      <c r="V603" s="158">
        <v>8.2278003204506334</v>
      </c>
      <c r="W603" s="158">
        <v>0.39719626168224292</v>
      </c>
      <c r="X603" s="158">
        <v>0.89252336448598113</v>
      </c>
      <c r="Y603" s="159">
        <v>34</v>
      </c>
      <c r="Z603" s="159">
        <v>81</v>
      </c>
      <c r="AA603" s="159">
        <v>45</v>
      </c>
      <c r="AB603" s="159">
        <v>83</v>
      </c>
      <c r="AC603" s="159">
        <v>77</v>
      </c>
      <c r="AD603" s="157">
        <v>21.4</v>
      </c>
    </row>
    <row r="604" spans="1:30" s="154" customFormat="1" ht="11.35">
      <c r="A604" s="152">
        <v>591</v>
      </c>
      <c r="B604" s="152">
        <v>21</v>
      </c>
      <c r="C604" s="152">
        <v>279</v>
      </c>
      <c r="D604" s="153">
        <v>1.7437499999999999</v>
      </c>
      <c r="E604" s="153">
        <v>4.367183043547529</v>
      </c>
      <c r="F604" s="155">
        <v>1873.9980000000003</v>
      </c>
      <c r="G604" s="155">
        <v>13412.4714</v>
      </c>
      <c r="H604" s="155">
        <v>83.827946249999997</v>
      </c>
      <c r="I604" s="155">
        <v>292.58794182544023</v>
      </c>
      <c r="J604" s="155">
        <v>1600</v>
      </c>
      <c r="K604" s="155">
        <v>204700</v>
      </c>
      <c r="L604" s="155">
        <v>1279.375</v>
      </c>
      <c r="M604" s="155">
        <v>274.11306371297451</v>
      </c>
      <c r="N604" s="156">
        <v>21</v>
      </c>
      <c r="O604" s="156">
        <v>492</v>
      </c>
      <c r="P604" s="156">
        <v>3.0750000000000002</v>
      </c>
      <c r="Q604" s="156">
        <v>4.7098852287422597</v>
      </c>
      <c r="R604" s="158">
        <v>0.59902200488997559</v>
      </c>
      <c r="S604" s="158">
        <v>30</v>
      </c>
      <c r="T604" s="158">
        <v>726</v>
      </c>
      <c r="U604" s="158">
        <v>4.5374999999999996</v>
      </c>
      <c r="V604" s="158">
        <v>7.9050079660552033</v>
      </c>
      <c r="W604" s="158">
        <v>0.40831295843520782</v>
      </c>
      <c r="X604" s="158">
        <v>1.0073349633251834</v>
      </c>
      <c r="Y604" s="159">
        <v>30</v>
      </c>
      <c r="Z604" s="159">
        <v>72</v>
      </c>
      <c r="AA604" s="159">
        <v>58</v>
      </c>
      <c r="AB604" s="159">
        <v>84</v>
      </c>
      <c r="AC604" s="159">
        <v>76</v>
      </c>
      <c r="AD604" s="157">
        <v>20.45</v>
      </c>
    </row>
    <row r="605" spans="1:30" s="154" customFormat="1" ht="11.35">
      <c r="A605" s="152">
        <v>592</v>
      </c>
      <c r="B605" s="152">
        <v>15</v>
      </c>
      <c r="C605" s="152">
        <v>261</v>
      </c>
      <c r="D605" s="153">
        <v>1.6312500000000001</v>
      </c>
      <c r="E605" s="153">
        <v>3.2420621494863537</v>
      </c>
      <c r="F605" s="155">
        <v>1070.8560000000002</v>
      </c>
      <c r="G605" s="155">
        <v>12204.783799999999</v>
      </c>
      <c r="H605" s="155">
        <v>76.279898750000001</v>
      </c>
      <c r="I605" s="155">
        <v>200.35029797437696</v>
      </c>
      <c r="J605" s="155">
        <v>1600</v>
      </c>
      <c r="K605" s="155">
        <v>204450</v>
      </c>
      <c r="L605" s="155">
        <v>1277.8125</v>
      </c>
      <c r="M605" s="155">
        <v>282.32786122948454</v>
      </c>
      <c r="N605" s="156">
        <v>21</v>
      </c>
      <c r="O605" s="156">
        <v>348</v>
      </c>
      <c r="P605" s="156">
        <v>2.1749999999999998</v>
      </c>
      <c r="Q605" s="156">
        <v>4.0368584834118648</v>
      </c>
      <c r="R605" s="158">
        <v>0.69791666666666663</v>
      </c>
      <c r="S605" s="158">
        <v>33</v>
      </c>
      <c r="T605" s="158">
        <v>693</v>
      </c>
      <c r="U605" s="158">
        <v>4.3312499999999998</v>
      </c>
      <c r="V605" s="158">
        <v>8.2810094749691174</v>
      </c>
      <c r="W605" s="158">
        <v>0.39843749999999994</v>
      </c>
      <c r="X605" s="158">
        <v>1.0963541666666665</v>
      </c>
      <c r="Y605" s="159">
        <v>33</v>
      </c>
      <c r="Z605" s="159">
        <v>67</v>
      </c>
      <c r="AA605" s="159">
        <v>60</v>
      </c>
      <c r="AB605" s="159">
        <v>83</v>
      </c>
      <c r="AC605" s="159">
        <v>77</v>
      </c>
      <c r="AD605" s="157">
        <v>19.2</v>
      </c>
    </row>
    <row r="606" spans="1:30" s="154" customFormat="1" ht="11.35">
      <c r="A606" s="152">
        <v>593</v>
      </c>
      <c r="B606" s="152">
        <v>18</v>
      </c>
      <c r="C606" s="152">
        <v>84</v>
      </c>
      <c r="D606" s="153">
        <v>0.52500000000000002</v>
      </c>
      <c r="E606" s="153">
        <v>2.0341425341053667</v>
      </c>
      <c r="F606" s="155">
        <v>1070.8560000000002</v>
      </c>
      <c r="G606" s="155">
        <v>3410.3789000000006</v>
      </c>
      <c r="H606" s="155">
        <v>21.314868125000004</v>
      </c>
      <c r="I606" s="155">
        <v>105.82942529165001</v>
      </c>
      <c r="J606" s="155">
        <v>1600</v>
      </c>
      <c r="K606" s="155">
        <v>203750</v>
      </c>
      <c r="L606" s="155">
        <v>1273.4375</v>
      </c>
      <c r="M606" s="155">
        <v>262.12255733319307</v>
      </c>
      <c r="N606" s="156">
        <v>18</v>
      </c>
      <c r="O606" s="156">
        <v>495</v>
      </c>
      <c r="P606" s="156">
        <v>3.09375</v>
      </c>
      <c r="Q606" s="156">
        <v>4.7514272930094084</v>
      </c>
      <c r="R606" s="158">
        <v>0.59158415841584155</v>
      </c>
      <c r="S606" s="158">
        <v>57</v>
      </c>
      <c r="T606" s="158">
        <v>669</v>
      </c>
      <c r="U606" s="158">
        <v>4.1812500000000004</v>
      </c>
      <c r="V606" s="158">
        <v>8.3174983199208885</v>
      </c>
      <c r="W606" s="158">
        <v>0.44801980198019797</v>
      </c>
      <c r="X606" s="158">
        <v>1.0396039603960396</v>
      </c>
      <c r="Y606" s="159">
        <v>27</v>
      </c>
      <c r="Z606" s="159">
        <v>80</v>
      </c>
      <c r="AA606" s="159">
        <v>53</v>
      </c>
      <c r="AB606" s="159">
        <v>73</v>
      </c>
      <c r="AC606" s="159">
        <v>87</v>
      </c>
      <c r="AD606" s="157">
        <v>20.2</v>
      </c>
    </row>
    <row r="607" spans="1:30" s="154" customFormat="1" ht="11.35">
      <c r="A607" s="152">
        <v>594</v>
      </c>
      <c r="B607" s="152">
        <v>15</v>
      </c>
      <c r="C607" s="152">
        <v>165</v>
      </c>
      <c r="D607" s="153">
        <v>1.03125</v>
      </c>
      <c r="E607" s="153">
        <v>2.9341234106082252</v>
      </c>
      <c r="F607" s="155">
        <v>1338.5700000000002</v>
      </c>
      <c r="G607" s="155">
        <v>8010.5978000000032</v>
      </c>
      <c r="H607" s="155">
        <v>50.066236250000017</v>
      </c>
      <c r="I607" s="155">
        <v>205.70989864224501</v>
      </c>
      <c r="J607" s="155">
        <v>1600</v>
      </c>
      <c r="K607" s="155">
        <v>203950</v>
      </c>
      <c r="L607" s="155">
        <v>1274.6875</v>
      </c>
      <c r="M607" s="155">
        <v>275.00696817929867</v>
      </c>
      <c r="N607" s="156">
        <v>24</v>
      </c>
      <c r="O607" s="156">
        <v>534</v>
      </c>
      <c r="P607" s="156">
        <v>3.3374999999999999</v>
      </c>
      <c r="Q607" s="156">
        <v>5.1687102876574391</v>
      </c>
      <c r="R607" s="158">
        <v>0.55388471177944854</v>
      </c>
      <c r="S607" s="158">
        <v>54</v>
      </c>
      <c r="T607" s="158">
        <v>681</v>
      </c>
      <c r="U607" s="158">
        <v>4.2562499999999996</v>
      </c>
      <c r="V607" s="158">
        <v>8.2722897858988702</v>
      </c>
      <c r="W607" s="158">
        <v>0.43107769423558895</v>
      </c>
      <c r="X607" s="158">
        <v>0.98496240601503748</v>
      </c>
      <c r="Y607" s="159">
        <v>31</v>
      </c>
      <c r="Z607" s="159">
        <v>72</v>
      </c>
      <c r="AA607" s="159">
        <v>57</v>
      </c>
      <c r="AB607" s="159">
        <v>77</v>
      </c>
      <c r="AC607" s="159">
        <v>83</v>
      </c>
      <c r="AD607" s="157">
        <v>19.95</v>
      </c>
    </row>
    <row r="608" spans="1:30" s="154" customFormat="1" ht="11.35">
      <c r="A608" s="152">
        <v>595</v>
      </c>
      <c r="B608" s="152">
        <v>15</v>
      </c>
      <c r="C608" s="152">
        <v>111</v>
      </c>
      <c r="D608" s="153">
        <v>0.69374999999999998</v>
      </c>
      <c r="E608" s="153">
        <v>2.2875019331881714</v>
      </c>
      <c r="F608" s="155">
        <v>1338.5700000000002</v>
      </c>
      <c r="G608" s="155">
        <v>5367.6657000000005</v>
      </c>
      <c r="H608" s="155">
        <v>33.547910625</v>
      </c>
      <c r="I608" s="155">
        <v>147.07311825742099</v>
      </c>
      <c r="J608" s="155">
        <v>1600</v>
      </c>
      <c r="K608" s="155">
        <v>211450</v>
      </c>
      <c r="L608" s="155">
        <v>1321.5625</v>
      </c>
      <c r="M608" s="155">
        <v>262.16454306696289</v>
      </c>
      <c r="N608" s="156">
        <v>21</v>
      </c>
      <c r="O608" s="156">
        <v>651</v>
      </c>
      <c r="P608" s="156">
        <v>4.0687499999999996</v>
      </c>
      <c r="Q608" s="156">
        <v>5.6636564794292683</v>
      </c>
      <c r="R608" s="158">
        <v>0.46813725490196079</v>
      </c>
      <c r="S608" s="158">
        <v>45</v>
      </c>
      <c r="T608" s="158">
        <v>756</v>
      </c>
      <c r="U608" s="158">
        <v>4.7249999999999996</v>
      </c>
      <c r="V608" s="158">
        <v>8.8927572819385841</v>
      </c>
      <c r="W608" s="158">
        <v>0.38235294117647056</v>
      </c>
      <c r="X608" s="158">
        <v>0.85049019607843135</v>
      </c>
      <c r="Y608" s="159">
        <v>21</v>
      </c>
      <c r="Z608" s="159">
        <v>72</v>
      </c>
      <c r="AA608" s="159">
        <v>67</v>
      </c>
      <c r="AB608" s="159">
        <v>91</v>
      </c>
      <c r="AC608" s="159">
        <v>69</v>
      </c>
      <c r="AD608" s="157">
        <v>20.399999999999999</v>
      </c>
    </row>
    <row r="609" spans="1:30" s="154" customFormat="1" ht="11.35">
      <c r="A609" s="152">
        <v>596</v>
      </c>
      <c r="B609" s="152">
        <v>18</v>
      </c>
      <c r="C609" s="152">
        <v>252</v>
      </c>
      <c r="D609" s="153">
        <v>1.575</v>
      </c>
      <c r="E609" s="153">
        <v>3.9518326295625767</v>
      </c>
      <c r="F609" s="155">
        <v>1606.2840000000003</v>
      </c>
      <c r="G609" s="155">
        <v>9780.4848000000002</v>
      </c>
      <c r="H609" s="155">
        <v>61.128030000000003</v>
      </c>
      <c r="I609" s="155">
        <v>226.10204158819485</v>
      </c>
      <c r="J609" s="155">
        <v>1600</v>
      </c>
      <c r="K609" s="155">
        <v>204950</v>
      </c>
      <c r="L609" s="155">
        <v>1280.9375</v>
      </c>
      <c r="M609" s="155">
        <v>289.42970790437192</v>
      </c>
      <c r="N609" s="156">
        <v>18</v>
      </c>
      <c r="O609" s="156">
        <v>429</v>
      </c>
      <c r="P609" s="156">
        <v>2.6812499999999999</v>
      </c>
      <c r="Q609" s="156">
        <v>4.3166663631286166</v>
      </c>
      <c r="R609" s="158">
        <v>0.63797468354430376</v>
      </c>
      <c r="S609" s="158">
        <v>57</v>
      </c>
      <c r="T609" s="158">
        <v>711</v>
      </c>
      <c r="U609" s="158">
        <v>4.4437499999999996</v>
      </c>
      <c r="V609" s="158">
        <v>9.1587995114297609</v>
      </c>
      <c r="W609" s="158">
        <v>0.4</v>
      </c>
      <c r="X609" s="158">
        <v>1.0379746835443038</v>
      </c>
      <c r="Y609" s="159">
        <v>35</v>
      </c>
      <c r="Z609" s="159">
        <v>62</v>
      </c>
      <c r="AA609" s="159">
        <v>63</v>
      </c>
      <c r="AB609" s="159">
        <v>80</v>
      </c>
      <c r="AC609" s="159">
        <v>80</v>
      </c>
      <c r="AD609" s="157">
        <v>19.75</v>
      </c>
    </row>
    <row r="610" spans="1:30" s="154" customFormat="1" ht="11.35">
      <c r="A610" s="152">
        <v>597</v>
      </c>
      <c r="B610" s="152">
        <v>15</v>
      </c>
      <c r="C610" s="152">
        <v>156</v>
      </c>
      <c r="D610" s="153">
        <v>0.97499999999999998</v>
      </c>
      <c r="E610" s="153">
        <v>2.6610396606348616</v>
      </c>
      <c r="F610" s="155">
        <v>1070.8560000000002</v>
      </c>
      <c r="G610" s="155">
        <v>6628.8961000000018</v>
      </c>
      <c r="H610" s="155">
        <v>41.430600625000011</v>
      </c>
      <c r="I610" s="155">
        <v>137.29818828864043</v>
      </c>
      <c r="J610" s="155">
        <v>1600</v>
      </c>
      <c r="K610" s="155">
        <v>198500</v>
      </c>
      <c r="L610" s="155">
        <v>1240.625</v>
      </c>
      <c r="M610" s="155">
        <v>266.1268612697865</v>
      </c>
      <c r="N610" s="156">
        <v>21</v>
      </c>
      <c r="O610" s="156">
        <v>552</v>
      </c>
      <c r="P610" s="156">
        <v>3.45</v>
      </c>
      <c r="Q610" s="156">
        <v>5.2578781860050663</v>
      </c>
      <c r="R610" s="158">
        <v>0.54228855721393043</v>
      </c>
      <c r="S610" s="158">
        <v>30</v>
      </c>
      <c r="T610" s="158">
        <v>678</v>
      </c>
      <c r="U610" s="158">
        <v>4.2374999999999998</v>
      </c>
      <c r="V610" s="158">
        <v>6.9150164736021189</v>
      </c>
      <c r="W610" s="158">
        <v>0.43781094527363185</v>
      </c>
      <c r="X610" s="158">
        <v>0.98009950248756228</v>
      </c>
      <c r="Y610" s="159">
        <v>34</v>
      </c>
      <c r="Z610" s="159">
        <v>80</v>
      </c>
      <c r="AA610" s="159">
        <v>46</v>
      </c>
      <c r="AB610" s="159">
        <v>64</v>
      </c>
      <c r="AC610" s="159">
        <v>96</v>
      </c>
      <c r="AD610" s="157">
        <v>20.100000000000001</v>
      </c>
    </row>
    <row r="611" spans="1:30" s="154" customFormat="1" ht="11.35">
      <c r="A611" s="152">
        <v>598</v>
      </c>
      <c r="B611" s="152">
        <v>27</v>
      </c>
      <c r="C611" s="152">
        <v>294</v>
      </c>
      <c r="D611" s="153">
        <v>1.8374999999999999</v>
      </c>
      <c r="E611" s="153">
        <v>4.2823133406104006</v>
      </c>
      <c r="F611" s="155">
        <v>1606.2840000000003</v>
      </c>
      <c r="G611" s="155">
        <v>8166.7643000000025</v>
      </c>
      <c r="H611" s="155">
        <v>51.042276875000013</v>
      </c>
      <c r="I611" s="155">
        <v>165.61690191690087</v>
      </c>
      <c r="J611" s="155">
        <v>1600</v>
      </c>
      <c r="K611" s="155">
        <v>203800</v>
      </c>
      <c r="L611" s="155">
        <v>1273.75</v>
      </c>
      <c r="M611" s="155">
        <v>265.4028621648286</v>
      </c>
      <c r="N611" s="156">
        <v>21</v>
      </c>
      <c r="O611" s="156">
        <v>408</v>
      </c>
      <c r="P611" s="156">
        <v>2.5499999999999998</v>
      </c>
      <c r="Q611" s="156">
        <v>4.5664899199143365</v>
      </c>
      <c r="R611" s="158">
        <v>0.65306122448979587</v>
      </c>
      <c r="S611" s="158">
        <v>33</v>
      </c>
      <c r="T611" s="158">
        <v>639</v>
      </c>
      <c r="U611" s="158">
        <v>3.9937499999999999</v>
      </c>
      <c r="V611" s="158">
        <v>7.1984422450080814</v>
      </c>
      <c r="W611" s="158">
        <v>0.45663265306122452</v>
      </c>
      <c r="X611" s="158">
        <v>1.1096938775510203</v>
      </c>
      <c r="Y611" s="159">
        <v>28</v>
      </c>
      <c r="Z611" s="159">
        <v>78</v>
      </c>
      <c r="AA611" s="159">
        <v>54</v>
      </c>
      <c r="AB611" s="159">
        <v>82</v>
      </c>
      <c r="AC611" s="159">
        <v>78</v>
      </c>
      <c r="AD611" s="157">
        <v>19.600000000000001</v>
      </c>
    </row>
    <row r="612" spans="1:30" s="154" customFormat="1" ht="11.35">
      <c r="A612" s="152">
        <v>599</v>
      </c>
      <c r="B612" s="152">
        <v>12</v>
      </c>
      <c r="C612" s="152">
        <v>126</v>
      </c>
      <c r="D612" s="153">
        <v>0.78749999999999998</v>
      </c>
      <c r="E612" s="153">
        <v>2.1409088177775661</v>
      </c>
      <c r="F612" s="155">
        <v>1070.8560000000002</v>
      </c>
      <c r="G612" s="155">
        <v>3993.400500000002</v>
      </c>
      <c r="H612" s="155">
        <v>24.958753125000012</v>
      </c>
      <c r="I612" s="155">
        <v>103.87496557205368</v>
      </c>
      <c r="J612" s="155">
        <v>1600</v>
      </c>
      <c r="K612" s="155">
        <v>202950</v>
      </c>
      <c r="L612" s="155">
        <v>1268.4375</v>
      </c>
      <c r="M612" s="155">
        <v>259.63338176075951</v>
      </c>
      <c r="N612" s="156">
        <v>18</v>
      </c>
      <c r="O612" s="156">
        <v>486</v>
      </c>
      <c r="P612" s="156">
        <v>3.0375000000000001</v>
      </c>
      <c r="Q612" s="156">
        <v>4.8055098094064785</v>
      </c>
      <c r="R612" s="158">
        <v>0.58883248730964466</v>
      </c>
      <c r="S612" s="158">
        <v>36</v>
      </c>
      <c r="T612" s="158">
        <v>669</v>
      </c>
      <c r="U612" s="158">
        <v>4.1812500000000004</v>
      </c>
      <c r="V612" s="158">
        <v>7.2327625271112632</v>
      </c>
      <c r="W612" s="158">
        <v>0.43401015228426393</v>
      </c>
      <c r="X612" s="158">
        <v>1.0228426395939085</v>
      </c>
      <c r="Y612" s="159">
        <v>27</v>
      </c>
      <c r="Z612" s="159">
        <v>82</v>
      </c>
      <c r="AA612" s="159">
        <v>51</v>
      </c>
      <c r="AB612" s="159">
        <v>79</v>
      </c>
      <c r="AC612" s="159">
        <v>81</v>
      </c>
      <c r="AD612" s="157">
        <v>19.7</v>
      </c>
    </row>
    <row r="613" spans="1:30" s="154" customFormat="1" ht="11.35">
      <c r="A613" s="152">
        <v>600</v>
      </c>
      <c r="B613" s="152">
        <v>12</v>
      </c>
      <c r="C613" s="152">
        <v>84</v>
      </c>
      <c r="D613" s="153">
        <v>0.52500000000000002</v>
      </c>
      <c r="E613" s="153">
        <v>1.8597017411503749</v>
      </c>
      <c r="F613" s="155">
        <v>535.42800000000011</v>
      </c>
      <c r="G613" s="155">
        <v>2485.2783000000009</v>
      </c>
      <c r="H613" s="155">
        <v>15.532989375000005</v>
      </c>
      <c r="I613" s="155">
        <v>64.137508844990293</v>
      </c>
      <c r="J613" s="155">
        <v>1600</v>
      </c>
      <c r="K613" s="155">
        <v>198950</v>
      </c>
      <c r="L613" s="155">
        <v>1243.4375</v>
      </c>
      <c r="M613" s="155">
        <v>294.23827009958268</v>
      </c>
      <c r="N613" s="156">
        <v>21</v>
      </c>
      <c r="O613" s="156">
        <v>600</v>
      </c>
      <c r="P613" s="156">
        <v>3.75</v>
      </c>
      <c r="Q613" s="156">
        <v>5.4357308442674714</v>
      </c>
      <c r="R613" s="158">
        <v>0.52267303102625295</v>
      </c>
      <c r="S613" s="158">
        <v>42</v>
      </c>
      <c r="T613" s="158">
        <v>771</v>
      </c>
      <c r="U613" s="158">
        <v>4.8187499999999996</v>
      </c>
      <c r="V613" s="158">
        <v>8.4256809253972929</v>
      </c>
      <c r="W613" s="158">
        <v>0.38663484486873506</v>
      </c>
      <c r="X613" s="158">
        <v>0.90930787589498796</v>
      </c>
      <c r="Y613" s="159">
        <v>43</v>
      </c>
      <c r="Z613" s="159">
        <v>62</v>
      </c>
      <c r="AA613" s="159">
        <v>55</v>
      </c>
      <c r="AB613" s="159">
        <v>78</v>
      </c>
      <c r="AC613" s="159">
        <v>82</v>
      </c>
      <c r="AD613" s="157">
        <v>20.95</v>
      </c>
    </row>
    <row r="614" spans="1:30" s="154" customFormat="1" ht="11.35">
      <c r="A614" s="152">
        <v>601</v>
      </c>
      <c r="B614" s="152">
        <v>18</v>
      </c>
      <c r="C614" s="152">
        <v>180</v>
      </c>
      <c r="D614" s="153">
        <v>1.125</v>
      </c>
      <c r="E614" s="153">
        <v>2.8100224936989986</v>
      </c>
      <c r="F614" s="155">
        <v>1606.2840000000003</v>
      </c>
      <c r="G614" s="155">
        <v>9839.9768000000004</v>
      </c>
      <c r="H614" s="155">
        <v>61.499855000000004</v>
      </c>
      <c r="I614" s="155">
        <v>220.36746208706481</v>
      </c>
      <c r="J614" s="155">
        <v>1600</v>
      </c>
      <c r="K614" s="155">
        <v>197750</v>
      </c>
      <c r="L614" s="155">
        <v>1235.9375</v>
      </c>
      <c r="M614" s="155">
        <v>266.36216154069058</v>
      </c>
      <c r="N614" s="156">
        <v>24</v>
      </c>
      <c r="O614" s="156">
        <v>531</v>
      </c>
      <c r="P614" s="156">
        <v>3.3187500000000001</v>
      </c>
      <c r="Q614" s="156">
        <v>5.4419427198416681</v>
      </c>
      <c r="R614" s="158">
        <v>0.55639097744360899</v>
      </c>
      <c r="S614" s="158">
        <v>30</v>
      </c>
      <c r="T614" s="158">
        <v>678</v>
      </c>
      <c r="U614" s="158">
        <v>4.2374999999999998</v>
      </c>
      <c r="V614" s="158">
        <v>7.1879419470361796</v>
      </c>
      <c r="W614" s="158">
        <v>0.43358395989974929</v>
      </c>
      <c r="X614" s="158">
        <v>0.98997493734335829</v>
      </c>
      <c r="Y614" s="159">
        <v>35</v>
      </c>
      <c r="Z614" s="159">
        <v>80</v>
      </c>
      <c r="AA614" s="159">
        <v>45</v>
      </c>
      <c r="AB614" s="159">
        <v>85</v>
      </c>
      <c r="AC614" s="159">
        <v>75</v>
      </c>
      <c r="AD614" s="157">
        <v>19.95</v>
      </c>
    </row>
    <row r="615" spans="1:30" s="154" customFormat="1" ht="11.35">
      <c r="A615" s="152">
        <v>602</v>
      </c>
      <c r="B615" s="152">
        <v>15</v>
      </c>
      <c r="C615" s="152">
        <v>108</v>
      </c>
      <c r="D615" s="153">
        <v>0.67500000000000004</v>
      </c>
      <c r="E615" s="153">
        <v>2.2558101084273514</v>
      </c>
      <c r="F615" s="155">
        <v>803.14200000000017</v>
      </c>
      <c r="G615" s="155">
        <v>4574.9348000000009</v>
      </c>
      <c r="H615" s="155">
        <v>28.593342500000006</v>
      </c>
      <c r="I615" s="155">
        <v>95.861223791592792</v>
      </c>
      <c r="J615" s="155">
        <v>1600</v>
      </c>
      <c r="K615" s="155">
        <v>203600</v>
      </c>
      <c r="L615" s="155">
        <v>1272.5</v>
      </c>
      <c r="M615" s="155">
        <v>276.98965764131259</v>
      </c>
      <c r="N615" s="156">
        <v>24</v>
      </c>
      <c r="O615" s="156">
        <v>504</v>
      </c>
      <c r="P615" s="156">
        <v>3.15</v>
      </c>
      <c r="Q615" s="156">
        <v>5.0447057995262305</v>
      </c>
      <c r="R615" s="158">
        <v>0.59615384615384615</v>
      </c>
      <c r="S615" s="158">
        <v>39</v>
      </c>
      <c r="T615" s="158">
        <v>768</v>
      </c>
      <c r="U615" s="158">
        <v>4.8</v>
      </c>
      <c r="V615" s="158">
        <v>8.4263736912687222</v>
      </c>
      <c r="W615" s="158">
        <v>0.38461538461538458</v>
      </c>
      <c r="X615" s="158">
        <v>0.98076923076923073</v>
      </c>
      <c r="Y615" s="159">
        <v>32</v>
      </c>
      <c r="Z615" s="159">
        <v>71</v>
      </c>
      <c r="AA615" s="159">
        <v>57</v>
      </c>
      <c r="AB615" s="159">
        <v>88</v>
      </c>
      <c r="AC615" s="159">
        <v>72</v>
      </c>
      <c r="AD615" s="157">
        <v>20.8</v>
      </c>
    </row>
    <row r="616" spans="1:30" s="154" customFormat="1" ht="11.35">
      <c r="A616" s="152">
        <v>603</v>
      </c>
      <c r="B616" s="152">
        <v>9</v>
      </c>
      <c r="C616" s="152">
        <v>153</v>
      </c>
      <c r="D616" s="153">
        <v>0.95625000000000004</v>
      </c>
      <c r="E616" s="153">
        <v>2.4349315204814204</v>
      </c>
      <c r="F616" s="155">
        <v>803.14200000000017</v>
      </c>
      <c r="G616" s="155">
        <v>7616.4633000000013</v>
      </c>
      <c r="H616" s="155">
        <v>47.602895625000009</v>
      </c>
      <c r="I616" s="155">
        <v>157.29710251970076</v>
      </c>
      <c r="J616" s="155">
        <v>1600</v>
      </c>
      <c r="K616" s="155">
        <v>205700</v>
      </c>
      <c r="L616" s="155">
        <v>1285.625</v>
      </c>
      <c r="M616" s="155">
        <v>288.47830543110604</v>
      </c>
      <c r="N616" s="156">
        <v>24</v>
      </c>
      <c r="O616" s="156">
        <v>516</v>
      </c>
      <c r="P616" s="156">
        <v>3.2250000000000001</v>
      </c>
      <c r="Q616" s="156">
        <v>5.01939634046182</v>
      </c>
      <c r="R616" s="158">
        <v>0.58554216867469877</v>
      </c>
      <c r="S616" s="158">
        <v>48</v>
      </c>
      <c r="T616" s="158">
        <v>783</v>
      </c>
      <c r="U616" s="158">
        <v>4.8937499999999998</v>
      </c>
      <c r="V616" s="158">
        <v>8.4694024760833511</v>
      </c>
      <c r="W616" s="158">
        <v>0.37108433734939755</v>
      </c>
      <c r="X616" s="158">
        <v>0.95662650602409638</v>
      </c>
      <c r="Y616" s="159">
        <v>34</v>
      </c>
      <c r="Z616" s="159">
        <v>62</v>
      </c>
      <c r="AA616" s="159">
        <v>64</v>
      </c>
      <c r="AB616" s="159">
        <v>83</v>
      </c>
      <c r="AC616" s="159">
        <v>77</v>
      </c>
      <c r="AD616" s="157">
        <v>20.75</v>
      </c>
    </row>
    <row r="617" spans="1:30" s="154" customFormat="1" ht="11.35">
      <c r="A617" s="152">
        <v>604</v>
      </c>
      <c r="B617" s="152">
        <v>21</v>
      </c>
      <c r="C617" s="152">
        <v>270</v>
      </c>
      <c r="D617" s="153">
        <v>1.6875</v>
      </c>
      <c r="E617" s="153">
        <v>3.7419725400603943</v>
      </c>
      <c r="F617" s="155">
        <v>1873.9980000000003</v>
      </c>
      <c r="G617" s="155">
        <v>13827.428100000001</v>
      </c>
      <c r="H617" s="155">
        <v>86.421425625000012</v>
      </c>
      <c r="I617" s="155">
        <v>278.33801643276109</v>
      </c>
      <c r="J617" s="155">
        <v>1600</v>
      </c>
      <c r="K617" s="155">
        <v>203150</v>
      </c>
      <c r="L617" s="155">
        <v>1269.6875</v>
      </c>
      <c r="M617" s="155">
        <v>272.65852091060208</v>
      </c>
      <c r="N617" s="156">
        <v>21</v>
      </c>
      <c r="O617" s="156">
        <v>405</v>
      </c>
      <c r="P617" s="156">
        <v>2.53125</v>
      </c>
      <c r="Q617" s="156">
        <v>4.4832628995425967</v>
      </c>
      <c r="R617" s="158">
        <v>0.65473145780051156</v>
      </c>
      <c r="S617" s="158">
        <v>42</v>
      </c>
      <c r="T617" s="158">
        <v>630</v>
      </c>
      <c r="U617" s="158">
        <v>3.9375</v>
      </c>
      <c r="V617" s="158">
        <v>7.1468755543019808</v>
      </c>
      <c r="W617" s="158">
        <v>0.46291560102301793</v>
      </c>
      <c r="X617" s="158">
        <v>1.1176470588235294</v>
      </c>
      <c r="Y617" s="159">
        <v>31</v>
      </c>
      <c r="Z617" s="159">
        <v>74</v>
      </c>
      <c r="AA617" s="159">
        <v>55</v>
      </c>
      <c r="AB617" s="159">
        <v>76</v>
      </c>
      <c r="AC617" s="159">
        <v>84</v>
      </c>
      <c r="AD617" s="157">
        <v>19.55</v>
      </c>
    </row>
    <row r="618" spans="1:30" s="154" customFormat="1" ht="11.35">
      <c r="A618" s="152">
        <v>605</v>
      </c>
      <c r="B618" s="152">
        <v>15</v>
      </c>
      <c r="C618" s="152">
        <v>177</v>
      </c>
      <c r="D618" s="153">
        <v>1.10625</v>
      </c>
      <c r="E618" s="153">
        <v>2.6625680963920018</v>
      </c>
      <c r="F618" s="155">
        <v>1338.5700000000002</v>
      </c>
      <c r="G618" s="155">
        <v>9533.5929999999989</v>
      </c>
      <c r="H618" s="155">
        <v>59.584956249999991</v>
      </c>
      <c r="I618" s="155">
        <v>203.8847503300085</v>
      </c>
      <c r="J618" s="155">
        <v>1600</v>
      </c>
      <c r="K618" s="155">
        <v>204300</v>
      </c>
      <c r="L618" s="155">
        <v>1276.875</v>
      </c>
      <c r="M618" s="155">
        <v>272.99224192446093</v>
      </c>
      <c r="N618" s="156">
        <v>27</v>
      </c>
      <c r="O618" s="156">
        <v>525</v>
      </c>
      <c r="P618" s="156">
        <v>3.28125</v>
      </c>
      <c r="Q618" s="156">
        <v>5.3496274777729518</v>
      </c>
      <c r="R618" s="158">
        <v>0.57212713936430315</v>
      </c>
      <c r="S618" s="158">
        <v>39</v>
      </c>
      <c r="T618" s="158">
        <v>732</v>
      </c>
      <c r="U618" s="158">
        <v>4.5750000000000002</v>
      </c>
      <c r="V618" s="158">
        <v>7.8832279567996721</v>
      </c>
      <c r="W618" s="158">
        <v>0.4034229828850856</v>
      </c>
      <c r="X618" s="158">
        <v>0.97555012224938875</v>
      </c>
      <c r="Y618" s="159">
        <v>30</v>
      </c>
      <c r="Z618" s="159">
        <v>73</v>
      </c>
      <c r="AA618" s="159">
        <v>57</v>
      </c>
      <c r="AB618" s="159">
        <v>76</v>
      </c>
      <c r="AC618" s="159">
        <v>84</v>
      </c>
      <c r="AD618" s="157">
        <v>20.45</v>
      </c>
    </row>
    <row r="619" spans="1:30" s="154" customFormat="1" ht="11.35">
      <c r="A619" s="152">
        <v>606</v>
      </c>
      <c r="B619" s="152">
        <v>15</v>
      </c>
      <c r="C619" s="152">
        <v>150</v>
      </c>
      <c r="D619" s="153">
        <v>0.9375</v>
      </c>
      <c r="E619" s="153">
        <v>2.4995282573785724</v>
      </c>
      <c r="F619" s="155">
        <v>1338.5700000000002</v>
      </c>
      <c r="G619" s="155">
        <v>7466.246000000001</v>
      </c>
      <c r="H619" s="155">
        <v>46.664037500000006</v>
      </c>
      <c r="I619" s="155">
        <v>165.40553097135216</v>
      </c>
      <c r="J619" s="155">
        <v>1600</v>
      </c>
      <c r="K619" s="155">
        <v>206200</v>
      </c>
      <c r="L619" s="155">
        <v>1288.75</v>
      </c>
      <c r="M619" s="155">
        <v>272.07275663994801</v>
      </c>
      <c r="N619" s="156">
        <v>24</v>
      </c>
      <c r="O619" s="156">
        <v>465</v>
      </c>
      <c r="P619" s="156">
        <v>2.90625</v>
      </c>
      <c r="Q619" s="156">
        <v>4.845794227793129</v>
      </c>
      <c r="R619" s="158">
        <v>0.62829736211031173</v>
      </c>
      <c r="S619" s="158">
        <v>45</v>
      </c>
      <c r="T619" s="158">
        <v>729</v>
      </c>
      <c r="U619" s="158">
        <v>4.5562500000000004</v>
      </c>
      <c r="V619" s="158">
        <v>8.9208587982387204</v>
      </c>
      <c r="W619" s="158">
        <v>0.41726618705035973</v>
      </c>
      <c r="X619" s="158">
        <v>1.0455635491606714</v>
      </c>
      <c r="Y619" s="159">
        <v>28</v>
      </c>
      <c r="Z619" s="159">
        <v>72</v>
      </c>
      <c r="AA619" s="159">
        <v>60</v>
      </c>
      <c r="AB619" s="159">
        <v>78</v>
      </c>
      <c r="AC619" s="159">
        <v>82</v>
      </c>
      <c r="AD619" s="157">
        <v>20.85</v>
      </c>
    </row>
    <row r="620" spans="1:30" s="154" customFormat="1" ht="11.35">
      <c r="A620" s="152">
        <v>607</v>
      </c>
      <c r="B620" s="152">
        <v>9</v>
      </c>
      <c r="C620" s="152">
        <v>90</v>
      </c>
      <c r="D620" s="153">
        <v>0.5625</v>
      </c>
      <c r="E620" s="153">
        <v>1.5848635439148031</v>
      </c>
      <c r="F620" s="155">
        <v>535.42800000000011</v>
      </c>
      <c r="G620" s="155">
        <v>3432.6884000000009</v>
      </c>
      <c r="H620" s="155">
        <v>21.454302500000004</v>
      </c>
      <c r="I620" s="155">
        <v>89.380465965646522</v>
      </c>
      <c r="J620" s="155">
        <v>1600</v>
      </c>
      <c r="K620" s="155">
        <v>200150</v>
      </c>
      <c r="L620" s="155">
        <v>1250.9375</v>
      </c>
      <c r="M620" s="155">
        <v>275.09128702117874</v>
      </c>
      <c r="N620" s="156">
        <v>21</v>
      </c>
      <c r="O620" s="156">
        <v>480</v>
      </c>
      <c r="P620" s="156">
        <v>3</v>
      </c>
      <c r="Q620" s="156">
        <v>5.0244684314729176</v>
      </c>
      <c r="R620" s="158">
        <v>0.59493670886075944</v>
      </c>
      <c r="S620" s="158">
        <v>36</v>
      </c>
      <c r="T620" s="158">
        <v>672</v>
      </c>
      <c r="U620" s="158">
        <v>4.2</v>
      </c>
      <c r="V620" s="158">
        <v>7.8129065931932313</v>
      </c>
      <c r="W620" s="158">
        <v>0.43291139240506332</v>
      </c>
      <c r="X620" s="158">
        <v>1.0278481012658227</v>
      </c>
      <c r="Y620" s="159">
        <v>35</v>
      </c>
      <c r="Z620" s="159">
        <v>74</v>
      </c>
      <c r="AA620" s="159">
        <v>51</v>
      </c>
      <c r="AB620" s="159">
        <v>76</v>
      </c>
      <c r="AC620" s="159">
        <v>84</v>
      </c>
      <c r="AD620" s="157">
        <v>19.75</v>
      </c>
    </row>
    <row r="621" spans="1:30" s="154" customFormat="1" ht="11.35">
      <c r="A621" s="152">
        <v>608</v>
      </c>
      <c r="B621" s="152">
        <v>27</v>
      </c>
      <c r="C621" s="152">
        <v>237</v>
      </c>
      <c r="D621" s="153">
        <v>1.48125</v>
      </c>
      <c r="E621" s="153">
        <v>4.7224498958557435</v>
      </c>
      <c r="F621" s="155">
        <v>2141.7120000000004</v>
      </c>
      <c r="G621" s="155">
        <v>10793.336100000002</v>
      </c>
      <c r="H621" s="155">
        <v>67.458350625000008</v>
      </c>
      <c r="I621" s="155">
        <v>290.55585130823033</v>
      </c>
      <c r="J621" s="155">
        <v>1600</v>
      </c>
      <c r="K621" s="155">
        <v>202900</v>
      </c>
      <c r="L621" s="155">
        <v>1268.125</v>
      </c>
      <c r="M621" s="155">
        <v>280.86162912897362</v>
      </c>
      <c r="N621" s="156">
        <v>21</v>
      </c>
      <c r="O621" s="156">
        <v>468</v>
      </c>
      <c r="P621" s="156">
        <v>2.9249999999999998</v>
      </c>
      <c r="Q621" s="156">
        <v>4.9214585964916058</v>
      </c>
      <c r="R621" s="158">
        <v>0.59375</v>
      </c>
      <c r="S621" s="158">
        <v>36</v>
      </c>
      <c r="T621" s="158">
        <v>636</v>
      </c>
      <c r="U621" s="158">
        <v>3.9750000000000001</v>
      </c>
      <c r="V621" s="158">
        <v>7.6396433780246724</v>
      </c>
      <c r="W621" s="158">
        <v>0.44791666666666669</v>
      </c>
      <c r="X621" s="158">
        <v>1.0416666666666667</v>
      </c>
      <c r="Y621" s="159">
        <v>34</v>
      </c>
      <c r="Z621" s="159">
        <v>69</v>
      </c>
      <c r="AA621" s="159">
        <v>57</v>
      </c>
      <c r="AB621" s="159">
        <v>87</v>
      </c>
      <c r="AC621" s="159">
        <v>73</v>
      </c>
      <c r="AD621" s="157">
        <v>19.2</v>
      </c>
    </row>
    <row r="622" spans="1:30" s="154" customFormat="1" ht="11.35">
      <c r="A622" s="152">
        <v>609</v>
      </c>
      <c r="B622" s="152">
        <v>9</v>
      </c>
      <c r="C622" s="152">
        <v>108</v>
      </c>
      <c r="D622" s="153">
        <v>0.67500000000000004</v>
      </c>
      <c r="E622" s="153">
        <v>1.8413489722852237</v>
      </c>
      <c r="F622" s="155">
        <v>803.14200000000017</v>
      </c>
      <c r="G622" s="155">
        <v>5809.3938000000007</v>
      </c>
      <c r="H622" s="155">
        <v>36.308711250000002</v>
      </c>
      <c r="I622" s="155">
        <v>124.98178587521008</v>
      </c>
      <c r="J622" s="155">
        <v>1600</v>
      </c>
      <c r="K622" s="155">
        <v>204200</v>
      </c>
      <c r="L622" s="155">
        <v>1276.25</v>
      </c>
      <c r="M622" s="155">
        <v>266.58508972351228</v>
      </c>
      <c r="N622" s="156">
        <v>24</v>
      </c>
      <c r="O622" s="156">
        <v>489</v>
      </c>
      <c r="P622" s="156">
        <v>3.0562499999999999</v>
      </c>
      <c r="Q622" s="156">
        <v>5.1190197506502324</v>
      </c>
      <c r="R622" s="158">
        <v>0.61465721040189125</v>
      </c>
      <c r="S622" s="158">
        <v>39</v>
      </c>
      <c r="T622" s="158">
        <v>786</v>
      </c>
      <c r="U622" s="158">
        <v>4.9124999999999996</v>
      </c>
      <c r="V622" s="158">
        <v>8.4685043565989755</v>
      </c>
      <c r="W622" s="158">
        <v>0.38061465721040189</v>
      </c>
      <c r="X622" s="158">
        <v>0.99527186761229314</v>
      </c>
      <c r="Y622" s="159">
        <v>28</v>
      </c>
      <c r="Z622" s="159">
        <v>77</v>
      </c>
      <c r="AA622" s="159">
        <v>55</v>
      </c>
      <c r="AB622" s="159">
        <v>79</v>
      </c>
      <c r="AC622" s="159">
        <v>81</v>
      </c>
      <c r="AD622" s="157">
        <v>21.15</v>
      </c>
    </row>
    <row r="623" spans="1:30" s="154" customFormat="1" ht="11.35">
      <c r="A623" s="152">
        <v>610</v>
      </c>
      <c r="B623" s="152">
        <v>18</v>
      </c>
      <c r="C623" s="152">
        <v>207</v>
      </c>
      <c r="D623" s="153">
        <v>1.29375</v>
      </c>
      <c r="E623" s="153">
        <v>3.2381314493112949</v>
      </c>
      <c r="F623" s="155">
        <v>1070.8560000000002</v>
      </c>
      <c r="G623" s="155">
        <v>9344.705899999999</v>
      </c>
      <c r="H623" s="155">
        <v>58.404411874999994</v>
      </c>
      <c r="I623" s="155">
        <v>182.36802693102729</v>
      </c>
      <c r="J623" s="155">
        <v>1600</v>
      </c>
      <c r="K623" s="155">
        <v>200600</v>
      </c>
      <c r="L623" s="155">
        <v>1253.75</v>
      </c>
      <c r="M623" s="155">
        <v>279.57458698088885</v>
      </c>
      <c r="N623" s="156">
        <v>27</v>
      </c>
      <c r="O623" s="156">
        <v>453</v>
      </c>
      <c r="P623" s="156">
        <v>2.8312499999999998</v>
      </c>
      <c r="Q623" s="156">
        <v>4.7254454716630026</v>
      </c>
      <c r="R623" s="158">
        <v>0.62060301507537685</v>
      </c>
      <c r="S623" s="158">
        <v>42</v>
      </c>
      <c r="T623" s="158">
        <v>690</v>
      </c>
      <c r="U623" s="158">
        <v>4.3125</v>
      </c>
      <c r="V623" s="158">
        <v>7.9528385818796776</v>
      </c>
      <c r="W623" s="158">
        <v>0.42211055276381904</v>
      </c>
      <c r="X623" s="158">
        <v>1.0427135678391959</v>
      </c>
      <c r="Y623" s="159">
        <v>36</v>
      </c>
      <c r="Z623" s="159">
        <v>71</v>
      </c>
      <c r="AA623" s="159">
        <v>53</v>
      </c>
      <c r="AB623" s="159">
        <v>82</v>
      </c>
      <c r="AC623" s="159">
        <v>78</v>
      </c>
      <c r="AD623" s="157">
        <v>19.899999999999999</v>
      </c>
    </row>
    <row r="624" spans="1:30" s="154" customFormat="1" ht="11.35">
      <c r="A624" s="152">
        <v>611</v>
      </c>
      <c r="B624" s="152">
        <v>15</v>
      </c>
      <c r="C624" s="152">
        <v>183</v>
      </c>
      <c r="D624" s="153">
        <v>1.14375</v>
      </c>
      <c r="E624" s="153">
        <v>2.8325308704541019</v>
      </c>
      <c r="F624" s="155">
        <v>1338.5700000000002</v>
      </c>
      <c r="G624" s="155">
        <v>8987.7539000000015</v>
      </c>
      <c r="H624" s="155">
        <v>56.173461875000008</v>
      </c>
      <c r="I624" s="155">
        <v>189.29931440828182</v>
      </c>
      <c r="J624" s="155">
        <v>1600</v>
      </c>
      <c r="K624" s="155">
        <v>203200</v>
      </c>
      <c r="L624" s="155">
        <v>1270</v>
      </c>
      <c r="M624" s="155">
        <v>275.81782338730977</v>
      </c>
      <c r="N624" s="156">
        <v>21</v>
      </c>
      <c r="O624" s="156">
        <v>375</v>
      </c>
      <c r="P624" s="156">
        <v>2.34375</v>
      </c>
      <c r="Q624" s="156">
        <v>4.2781393636830414</v>
      </c>
      <c r="R624" s="158">
        <v>0.67191601049868765</v>
      </c>
      <c r="S624" s="158">
        <v>36</v>
      </c>
      <c r="T624" s="158">
        <v>606</v>
      </c>
      <c r="U624" s="158">
        <v>3.7875000000000001</v>
      </c>
      <c r="V624" s="158">
        <v>6.6742606120064814</v>
      </c>
      <c r="W624" s="158">
        <v>0.4698162729658793</v>
      </c>
      <c r="X624" s="158">
        <v>1.1417322834645669</v>
      </c>
      <c r="Y624" s="159">
        <v>32</v>
      </c>
      <c r="Z624" s="159">
        <v>72</v>
      </c>
      <c r="AA624" s="159">
        <v>56</v>
      </c>
      <c r="AB624" s="159">
        <v>72</v>
      </c>
      <c r="AC624" s="159">
        <v>88</v>
      </c>
      <c r="AD624" s="157">
        <v>19.05</v>
      </c>
    </row>
    <row r="625" spans="1:30" s="154" customFormat="1" ht="11.35">
      <c r="A625" s="152">
        <v>612</v>
      </c>
      <c r="B625" s="152">
        <v>12</v>
      </c>
      <c r="C625" s="152">
        <v>132</v>
      </c>
      <c r="D625" s="153">
        <v>0.82499999999999996</v>
      </c>
      <c r="E625" s="153">
        <v>2.5391277658520366</v>
      </c>
      <c r="F625" s="155">
        <v>1070.8560000000002</v>
      </c>
      <c r="G625" s="155">
        <v>4311.6827000000012</v>
      </c>
      <c r="H625" s="155">
        <v>26.948016875000008</v>
      </c>
      <c r="I625" s="155">
        <v>116.80957753290019</v>
      </c>
      <c r="J625" s="155">
        <v>1600</v>
      </c>
      <c r="K625" s="155">
        <v>200700</v>
      </c>
      <c r="L625" s="155">
        <v>1254.375</v>
      </c>
      <c r="M625" s="155">
        <v>285.74010159649862</v>
      </c>
      <c r="N625" s="156">
        <v>27</v>
      </c>
      <c r="O625" s="156">
        <v>603</v>
      </c>
      <c r="P625" s="156">
        <v>3.7687499999999998</v>
      </c>
      <c r="Q625" s="156">
        <v>5.6426296057711012</v>
      </c>
      <c r="R625" s="158">
        <v>0.51798561151079137</v>
      </c>
      <c r="S625" s="158">
        <v>27</v>
      </c>
      <c r="T625" s="158">
        <v>735</v>
      </c>
      <c r="U625" s="158">
        <v>4.59375</v>
      </c>
      <c r="V625" s="158">
        <v>7.0651032520596724</v>
      </c>
      <c r="W625" s="158">
        <v>0.41247002398081539</v>
      </c>
      <c r="X625" s="158">
        <v>0.9304556354916067</v>
      </c>
      <c r="Y625" s="159">
        <v>38</v>
      </c>
      <c r="Z625" s="159">
        <v>67</v>
      </c>
      <c r="AA625" s="159">
        <v>55</v>
      </c>
      <c r="AB625" s="159">
        <v>87</v>
      </c>
      <c r="AC625" s="159">
        <v>73</v>
      </c>
      <c r="AD625" s="157">
        <v>20.85</v>
      </c>
    </row>
    <row r="626" spans="1:30" s="154" customFormat="1" ht="11.35">
      <c r="A626" s="152">
        <v>613</v>
      </c>
      <c r="B626" s="152">
        <v>15</v>
      </c>
      <c r="C626" s="152">
        <v>153</v>
      </c>
      <c r="D626" s="153">
        <v>0.95625000000000004</v>
      </c>
      <c r="E626" s="153">
        <v>2.4809890374150356</v>
      </c>
      <c r="F626" s="155">
        <v>1338.5700000000002</v>
      </c>
      <c r="G626" s="155">
        <v>8293.1848000000009</v>
      </c>
      <c r="H626" s="155">
        <v>51.832405000000008</v>
      </c>
      <c r="I626" s="155">
        <v>178.14410457103631</v>
      </c>
      <c r="J626" s="155">
        <v>1600</v>
      </c>
      <c r="K626" s="155">
        <v>205000</v>
      </c>
      <c r="L626" s="155">
        <v>1281.25</v>
      </c>
      <c r="M626" s="155">
        <v>268.86378679371569</v>
      </c>
      <c r="N626" s="156">
        <v>18</v>
      </c>
      <c r="O626" s="156">
        <v>426</v>
      </c>
      <c r="P626" s="156">
        <v>2.6625000000000001</v>
      </c>
      <c r="Q626" s="156">
        <v>4.898835055976102</v>
      </c>
      <c r="R626" s="158">
        <v>0.64050632911392402</v>
      </c>
      <c r="S626" s="158">
        <v>45</v>
      </c>
      <c r="T626" s="158">
        <v>657</v>
      </c>
      <c r="U626" s="158">
        <v>4.1062500000000002</v>
      </c>
      <c r="V626" s="158">
        <v>7.6623697625054934</v>
      </c>
      <c r="W626" s="158">
        <v>0.4455696202531646</v>
      </c>
      <c r="X626" s="158">
        <v>1.0860759493670886</v>
      </c>
      <c r="Y626" s="159">
        <v>28</v>
      </c>
      <c r="Z626" s="159">
        <v>75</v>
      </c>
      <c r="AA626" s="159">
        <v>57</v>
      </c>
      <c r="AB626" s="159">
        <v>78</v>
      </c>
      <c r="AC626" s="159">
        <v>82</v>
      </c>
      <c r="AD626" s="157">
        <v>19.75</v>
      </c>
    </row>
    <row r="627" spans="1:30" s="154" customFormat="1" ht="11.35">
      <c r="A627" s="152">
        <v>614</v>
      </c>
      <c r="B627" s="152">
        <v>15</v>
      </c>
      <c r="C627" s="152">
        <v>192</v>
      </c>
      <c r="D627" s="153">
        <v>1.2</v>
      </c>
      <c r="E627" s="153">
        <v>2.9753705968633968</v>
      </c>
      <c r="F627" s="155">
        <v>1338.5700000000002</v>
      </c>
      <c r="G627" s="155">
        <v>7098.8829000000014</v>
      </c>
      <c r="H627" s="155">
        <v>44.368018125000006</v>
      </c>
      <c r="I627" s="155">
        <v>146.14966862493858</v>
      </c>
      <c r="J627" s="155">
        <v>1600</v>
      </c>
      <c r="K627" s="155">
        <v>199500</v>
      </c>
      <c r="L627" s="155">
        <v>1246.875</v>
      </c>
      <c r="M627" s="155">
        <v>304.30286861785675</v>
      </c>
      <c r="N627" s="156">
        <v>21</v>
      </c>
      <c r="O627" s="156">
        <v>372</v>
      </c>
      <c r="P627" s="156">
        <v>2.3250000000000002</v>
      </c>
      <c r="Q627" s="156">
        <v>4.5633900010723156</v>
      </c>
      <c r="R627" s="158">
        <v>0.68922305764411029</v>
      </c>
      <c r="S627" s="158">
        <v>54</v>
      </c>
      <c r="T627" s="158">
        <v>705</v>
      </c>
      <c r="U627" s="158">
        <v>4.40625</v>
      </c>
      <c r="V627" s="158">
        <v>8.1513180436697841</v>
      </c>
      <c r="W627" s="158">
        <v>0.41102756892230574</v>
      </c>
      <c r="X627" s="158">
        <v>1.100250626566416</v>
      </c>
      <c r="Y627" s="159">
        <v>46</v>
      </c>
      <c r="Z627" s="159">
        <v>55</v>
      </c>
      <c r="AA627" s="159">
        <v>59</v>
      </c>
      <c r="AB627" s="159">
        <v>84</v>
      </c>
      <c r="AC627" s="159">
        <v>76</v>
      </c>
      <c r="AD627" s="157">
        <v>19.95</v>
      </c>
    </row>
    <row r="628" spans="1:30" s="154" customFormat="1" ht="11.35">
      <c r="A628" s="152">
        <v>615</v>
      </c>
      <c r="B628" s="152">
        <v>12</v>
      </c>
      <c r="C628" s="152">
        <v>177</v>
      </c>
      <c r="D628" s="153">
        <v>1.10625</v>
      </c>
      <c r="E628" s="153">
        <v>2.5093457389797544</v>
      </c>
      <c r="F628" s="155">
        <v>803.14200000000017</v>
      </c>
      <c r="G628" s="155">
        <v>7045.3400999999994</v>
      </c>
      <c r="H628" s="155">
        <v>44.033375624999998</v>
      </c>
      <c r="I628" s="155">
        <v>128.96653179801544</v>
      </c>
      <c r="J628" s="155">
        <v>1600</v>
      </c>
      <c r="K628" s="155">
        <v>205000</v>
      </c>
      <c r="L628" s="155">
        <v>1281.25</v>
      </c>
      <c r="M628" s="155">
        <v>268.86378679371569</v>
      </c>
      <c r="N628" s="156">
        <v>24</v>
      </c>
      <c r="O628" s="156">
        <v>525</v>
      </c>
      <c r="P628" s="156">
        <v>3.28125</v>
      </c>
      <c r="Q628" s="156">
        <v>5.4127404735459343</v>
      </c>
      <c r="R628" s="158">
        <v>0.56683168316831678</v>
      </c>
      <c r="S628" s="158">
        <v>27</v>
      </c>
      <c r="T628" s="158">
        <v>711</v>
      </c>
      <c r="U628" s="158">
        <v>4.4437499999999996</v>
      </c>
      <c r="V628" s="158">
        <v>7.2863677961229323</v>
      </c>
      <c r="W628" s="158">
        <v>0.41336633663366334</v>
      </c>
      <c r="X628" s="158">
        <v>0.98019801980198018</v>
      </c>
      <c r="Y628" s="159">
        <v>28</v>
      </c>
      <c r="Z628" s="159">
        <v>75</v>
      </c>
      <c r="AA628" s="159">
        <v>57</v>
      </c>
      <c r="AB628" s="159">
        <v>86</v>
      </c>
      <c r="AC628" s="159">
        <v>74</v>
      </c>
      <c r="AD628" s="157">
        <v>20.2</v>
      </c>
    </row>
    <row r="629" spans="1:30" s="154" customFormat="1" ht="11.35">
      <c r="A629" s="152">
        <v>616</v>
      </c>
      <c r="B629" s="152">
        <v>33</v>
      </c>
      <c r="C629" s="152">
        <v>213</v>
      </c>
      <c r="D629" s="153">
        <v>1.33125</v>
      </c>
      <c r="E629" s="153">
        <v>4.131063296811627</v>
      </c>
      <c r="F629" s="155">
        <v>719.85320000000013</v>
      </c>
      <c r="G629" s="155">
        <v>7766.6806000000006</v>
      </c>
      <c r="H629" s="155">
        <v>48.541753750000005</v>
      </c>
      <c r="I629" s="155">
        <v>136.51619563180867</v>
      </c>
      <c r="J629" s="155">
        <v>1600</v>
      </c>
      <c r="K629" s="155">
        <v>208500</v>
      </c>
      <c r="L629" s="155">
        <v>1303.125</v>
      </c>
      <c r="M629" s="155">
        <v>271.53694282869634</v>
      </c>
      <c r="N629" s="156">
        <v>21</v>
      </c>
      <c r="O629" s="156">
        <v>624</v>
      </c>
      <c r="P629" s="156">
        <v>3.9</v>
      </c>
      <c r="Q629" s="156">
        <v>5.6781607439348054</v>
      </c>
      <c r="R629" s="158">
        <v>0.50710900473933651</v>
      </c>
      <c r="S629" s="158">
        <v>54</v>
      </c>
      <c r="T629" s="158">
        <v>765</v>
      </c>
      <c r="U629" s="158">
        <v>4.78125</v>
      </c>
      <c r="V629" s="158">
        <v>8.5005896021926421</v>
      </c>
      <c r="W629" s="158">
        <v>0.39573459715639814</v>
      </c>
      <c r="X629" s="158">
        <v>0.90284360189573465</v>
      </c>
      <c r="Y629" s="159">
        <v>26</v>
      </c>
      <c r="Z629" s="159">
        <v>70</v>
      </c>
      <c r="AA629" s="159">
        <v>64</v>
      </c>
      <c r="AB629" s="159">
        <v>72</v>
      </c>
      <c r="AC629" s="159">
        <v>88</v>
      </c>
      <c r="AD629" s="157">
        <v>21.1</v>
      </c>
    </row>
    <row r="630" spans="1:30" s="154" customFormat="1" ht="11.35">
      <c r="A630" s="152">
        <v>617</v>
      </c>
      <c r="B630" s="152">
        <v>12</v>
      </c>
      <c r="C630" s="152">
        <v>138</v>
      </c>
      <c r="D630" s="153">
        <v>0.86250000000000004</v>
      </c>
      <c r="E630" s="153">
        <v>2.3645375310722088</v>
      </c>
      <c r="F630" s="155">
        <v>1070.8560000000002</v>
      </c>
      <c r="G630" s="155">
        <v>4930.3995000000014</v>
      </c>
      <c r="H630" s="155">
        <v>30.814996875000009</v>
      </c>
      <c r="I630" s="155">
        <v>118.82477713872315</v>
      </c>
      <c r="J630" s="155">
        <v>1600</v>
      </c>
      <c r="K630" s="155">
        <v>204550</v>
      </c>
      <c r="L630" s="155">
        <v>1278.4375</v>
      </c>
      <c r="M630" s="155">
        <v>288.38205545016211</v>
      </c>
      <c r="N630" s="156">
        <v>18</v>
      </c>
      <c r="O630" s="156">
        <v>459</v>
      </c>
      <c r="P630" s="156">
        <v>2.8687499999999999</v>
      </c>
      <c r="Q630" s="156">
        <v>4.2870609407184732</v>
      </c>
      <c r="R630" s="158">
        <v>0.6116751269035533</v>
      </c>
      <c r="S630" s="158">
        <v>42</v>
      </c>
      <c r="T630" s="158">
        <v>732</v>
      </c>
      <c r="U630" s="158">
        <v>4.5750000000000002</v>
      </c>
      <c r="V630" s="158">
        <v>8.6631947569142422</v>
      </c>
      <c r="W630" s="158">
        <v>0.38071065989847719</v>
      </c>
      <c r="X630" s="158">
        <v>0.99238578680203049</v>
      </c>
      <c r="Y630" s="159">
        <v>35</v>
      </c>
      <c r="Z630" s="159">
        <v>63</v>
      </c>
      <c r="AA630" s="159">
        <v>62</v>
      </c>
      <c r="AB630" s="159">
        <v>91</v>
      </c>
      <c r="AC630" s="159">
        <v>69</v>
      </c>
      <c r="AD630" s="157">
        <v>19.7</v>
      </c>
    </row>
    <row r="631" spans="1:30" s="154" customFormat="1" ht="11.35">
      <c r="A631" s="152">
        <v>618</v>
      </c>
      <c r="B631" s="152">
        <v>9</v>
      </c>
      <c r="C631" s="152">
        <v>84</v>
      </c>
      <c r="D631" s="153">
        <v>0.52500000000000002</v>
      </c>
      <c r="E631" s="153">
        <v>1.4876852984316984</v>
      </c>
      <c r="F631" s="155">
        <v>535.42800000000011</v>
      </c>
      <c r="G631" s="155">
        <v>3507.0534000000007</v>
      </c>
      <c r="H631" s="155">
        <v>21.919083750000006</v>
      </c>
      <c r="I631" s="155">
        <v>77.939976509107581</v>
      </c>
      <c r="J631" s="155">
        <v>1600</v>
      </c>
      <c r="K631" s="155">
        <v>202400</v>
      </c>
      <c r="L631" s="155">
        <v>1265</v>
      </c>
      <c r="M631" s="155">
        <v>273.39008461314006</v>
      </c>
      <c r="N631" s="156">
        <v>24</v>
      </c>
      <c r="O631" s="156">
        <v>543</v>
      </c>
      <c r="P631" s="156">
        <v>3.3937499999999998</v>
      </c>
      <c r="Q631" s="156">
        <v>5.1701816507630358</v>
      </c>
      <c r="R631" s="158">
        <v>0.56490384615384615</v>
      </c>
      <c r="S631" s="158">
        <v>30</v>
      </c>
      <c r="T631" s="158">
        <v>756</v>
      </c>
      <c r="U631" s="158">
        <v>4.7249999999999996</v>
      </c>
      <c r="V631" s="158">
        <v>7.398750531945395</v>
      </c>
      <c r="W631" s="158">
        <v>0.39423076923076927</v>
      </c>
      <c r="X631" s="158">
        <v>0.95913461538461542</v>
      </c>
      <c r="Y631" s="159">
        <v>32</v>
      </c>
      <c r="Z631" s="159">
        <v>74</v>
      </c>
      <c r="AA631" s="159">
        <v>54</v>
      </c>
      <c r="AB631" s="159">
        <v>82</v>
      </c>
      <c r="AC631" s="159">
        <v>78</v>
      </c>
      <c r="AD631" s="157">
        <v>20.8</v>
      </c>
    </row>
    <row r="632" spans="1:30" s="154" customFormat="1" ht="11.35">
      <c r="A632" s="152">
        <v>619</v>
      </c>
      <c r="B632" s="152">
        <v>15</v>
      </c>
      <c r="C632" s="152">
        <v>150</v>
      </c>
      <c r="D632" s="153">
        <v>0.9375</v>
      </c>
      <c r="E632" s="153">
        <v>2.407241433831413</v>
      </c>
      <c r="F632" s="155">
        <v>1338.5700000000002</v>
      </c>
      <c r="G632" s="155">
        <v>7357.6731000000009</v>
      </c>
      <c r="H632" s="155">
        <v>45.985456875000004</v>
      </c>
      <c r="I632" s="155">
        <v>175.15392198887272</v>
      </c>
      <c r="J632" s="155">
        <v>1600</v>
      </c>
      <c r="K632" s="155">
        <v>200100</v>
      </c>
      <c r="L632" s="155">
        <v>1250.625</v>
      </c>
      <c r="M632" s="155">
        <v>271.90149784122536</v>
      </c>
      <c r="N632" s="156">
        <v>21</v>
      </c>
      <c r="O632" s="156">
        <v>513</v>
      </c>
      <c r="P632" s="156">
        <v>3.2062499999999998</v>
      </c>
      <c r="Q632" s="156">
        <v>5.1920317214195082</v>
      </c>
      <c r="R632" s="158">
        <v>0.57673267326732669</v>
      </c>
      <c r="S632" s="158">
        <v>42</v>
      </c>
      <c r="T632" s="158">
        <v>717</v>
      </c>
      <c r="U632" s="158">
        <v>4.4812500000000002</v>
      </c>
      <c r="V632" s="158">
        <v>7.4250738513575207</v>
      </c>
      <c r="W632" s="158">
        <v>0.40841584158415845</v>
      </c>
      <c r="X632" s="158">
        <v>0.98514851485148514</v>
      </c>
      <c r="Y632" s="159">
        <v>34</v>
      </c>
      <c r="Z632" s="159">
        <v>76</v>
      </c>
      <c r="AA632" s="159">
        <v>50</v>
      </c>
      <c r="AB632" s="159">
        <v>71</v>
      </c>
      <c r="AC632" s="159">
        <v>89</v>
      </c>
      <c r="AD632" s="157">
        <v>20.2</v>
      </c>
    </row>
    <row r="633" spans="1:30" s="154" customFormat="1" ht="11.35">
      <c r="A633" s="152">
        <v>620</v>
      </c>
      <c r="B633" s="152">
        <v>15</v>
      </c>
      <c r="C633" s="152">
        <v>177</v>
      </c>
      <c r="D633" s="153">
        <v>1.10625</v>
      </c>
      <c r="E633" s="153">
        <v>2.8275305913964961</v>
      </c>
      <c r="F633" s="155">
        <v>1070.8560000000002</v>
      </c>
      <c r="G633" s="155">
        <v>7665.5442000000003</v>
      </c>
      <c r="H633" s="155">
        <v>47.909651250000003</v>
      </c>
      <c r="I633" s="155">
        <v>171.29755035674921</v>
      </c>
      <c r="J633" s="155">
        <v>1600</v>
      </c>
      <c r="K633" s="155">
        <v>202250</v>
      </c>
      <c r="L633" s="155">
        <v>1264.0625</v>
      </c>
      <c r="M633" s="155">
        <v>263.69244729609966</v>
      </c>
      <c r="N633" s="156">
        <v>15</v>
      </c>
      <c r="O633" s="156">
        <v>480</v>
      </c>
      <c r="P633" s="156">
        <v>3</v>
      </c>
      <c r="Q633" s="156">
        <v>4.7344581886022228</v>
      </c>
      <c r="R633" s="158">
        <v>0.60687960687960696</v>
      </c>
      <c r="S633" s="158">
        <v>39</v>
      </c>
      <c r="T633" s="158">
        <v>681</v>
      </c>
      <c r="U633" s="158">
        <v>4.2562499999999996</v>
      </c>
      <c r="V633" s="158">
        <v>7.5421222802713848</v>
      </c>
      <c r="W633" s="158">
        <v>0.44226044226044231</v>
      </c>
      <c r="X633" s="158">
        <v>1.0491400491400493</v>
      </c>
      <c r="Y633" s="159">
        <v>29</v>
      </c>
      <c r="Z633" s="159">
        <v>80</v>
      </c>
      <c r="AA633" s="159">
        <v>51</v>
      </c>
      <c r="AB633" s="159">
        <v>80</v>
      </c>
      <c r="AC633" s="159">
        <v>80</v>
      </c>
      <c r="AD633" s="157">
        <v>20.350000000000001</v>
      </c>
    </row>
    <row r="634" spans="1:30" s="154" customFormat="1" ht="11.35">
      <c r="A634" s="152">
        <v>621</v>
      </c>
      <c r="B634" s="152">
        <v>24</v>
      </c>
      <c r="C634" s="152">
        <v>120</v>
      </c>
      <c r="D634" s="153">
        <v>0.75</v>
      </c>
      <c r="E634" s="153">
        <v>2.9138575870717927</v>
      </c>
      <c r="F634" s="155">
        <v>1338.5700000000002</v>
      </c>
      <c r="G634" s="155">
        <v>5891.1953000000012</v>
      </c>
      <c r="H634" s="155">
        <v>36.819970625000011</v>
      </c>
      <c r="I634" s="155">
        <v>174.71824914287185</v>
      </c>
      <c r="J634" s="155">
        <v>1600</v>
      </c>
      <c r="K634" s="155">
        <v>202750</v>
      </c>
      <c r="L634" s="155">
        <v>1267.1875</v>
      </c>
      <c r="M634" s="155">
        <v>271.44192627452128</v>
      </c>
      <c r="N634" s="156">
        <v>21</v>
      </c>
      <c r="O634" s="156">
        <v>594</v>
      </c>
      <c r="P634" s="156">
        <v>3.7124999999999999</v>
      </c>
      <c r="Q634" s="156">
        <v>5.1741830090673009</v>
      </c>
      <c r="R634" s="158">
        <v>0.52403846153846156</v>
      </c>
      <c r="S634" s="158">
        <v>36</v>
      </c>
      <c r="T634" s="158">
        <v>753</v>
      </c>
      <c r="U634" s="158">
        <v>4.7062499999999998</v>
      </c>
      <c r="V634" s="158">
        <v>7.6844995294988419</v>
      </c>
      <c r="W634" s="158">
        <v>0.39663461538461536</v>
      </c>
      <c r="X634" s="158">
        <v>0.92067307692307687</v>
      </c>
      <c r="Y634" s="159">
        <v>31</v>
      </c>
      <c r="Z634" s="159">
        <v>75</v>
      </c>
      <c r="AA634" s="159">
        <v>54</v>
      </c>
      <c r="AB634" s="159">
        <v>84</v>
      </c>
      <c r="AC634" s="159">
        <v>76</v>
      </c>
      <c r="AD634" s="157">
        <v>20.8</v>
      </c>
    </row>
    <row r="635" spans="1:30" s="154" customFormat="1" ht="11.35">
      <c r="A635" s="152">
        <v>622</v>
      </c>
      <c r="B635" s="152">
        <v>15</v>
      </c>
      <c r="C635" s="152">
        <v>183</v>
      </c>
      <c r="D635" s="153">
        <v>1.14375</v>
      </c>
      <c r="E635" s="153">
        <v>2.751436160152771</v>
      </c>
      <c r="F635" s="155">
        <v>1338.5700000000002</v>
      </c>
      <c r="G635" s="155">
        <v>8998.1650000000009</v>
      </c>
      <c r="H635" s="155">
        <v>56.238531250000008</v>
      </c>
      <c r="I635" s="155">
        <v>186.90033787375233</v>
      </c>
      <c r="J635" s="155">
        <v>1600</v>
      </c>
      <c r="K635" s="155">
        <v>207100</v>
      </c>
      <c r="L635" s="155">
        <v>1294.375</v>
      </c>
      <c r="M635" s="155">
        <v>280.2731989287164</v>
      </c>
      <c r="N635" s="156">
        <v>24</v>
      </c>
      <c r="O635" s="156">
        <v>618</v>
      </c>
      <c r="P635" s="156">
        <v>3.8624999999999998</v>
      </c>
      <c r="Q635" s="156">
        <v>5.9942189130326637</v>
      </c>
      <c r="R635" s="158">
        <v>0.48370927318295737</v>
      </c>
      <c r="S635" s="158">
        <v>54</v>
      </c>
      <c r="T635" s="158">
        <v>705</v>
      </c>
      <c r="U635" s="158">
        <v>4.40625</v>
      </c>
      <c r="V635" s="158">
        <v>8.9078418388751768</v>
      </c>
      <c r="W635" s="158">
        <v>0.41102756892230574</v>
      </c>
      <c r="X635" s="158">
        <v>0.89473684210526305</v>
      </c>
      <c r="Y635" s="159">
        <v>30</v>
      </c>
      <c r="Z635" s="159">
        <v>66</v>
      </c>
      <c r="AA635" s="159">
        <v>64</v>
      </c>
      <c r="AB635" s="159">
        <v>79</v>
      </c>
      <c r="AC635" s="159">
        <v>81</v>
      </c>
      <c r="AD635" s="157">
        <v>19.95</v>
      </c>
    </row>
    <row r="636" spans="1:30" s="154" customFormat="1" ht="11.35">
      <c r="A636" s="152">
        <v>623</v>
      </c>
      <c r="B636" s="152">
        <v>12</v>
      </c>
      <c r="C636" s="152">
        <v>165</v>
      </c>
      <c r="D636" s="153">
        <v>1.03125</v>
      </c>
      <c r="E636" s="153">
        <v>2.734411219436669</v>
      </c>
      <c r="F636" s="155">
        <v>1070.8560000000002</v>
      </c>
      <c r="G636" s="155">
        <v>6286.8171000000002</v>
      </c>
      <c r="H636" s="155">
        <v>39.292606875000004</v>
      </c>
      <c r="I636" s="155">
        <v>136.8365282828434</v>
      </c>
      <c r="J636" s="155">
        <v>1600</v>
      </c>
      <c r="K636" s="155">
        <v>197750</v>
      </c>
      <c r="L636" s="155">
        <v>1235.9375</v>
      </c>
      <c r="M636" s="155">
        <v>290.09713592250483</v>
      </c>
      <c r="N636" s="156">
        <v>21</v>
      </c>
      <c r="O636" s="156">
        <v>537</v>
      </c>
      <c r="P636" s="156">
        <v>3.3562500000000002</v>
      </c>
      <c r="Q636" s="156">
        <v>5.1509868078203835</v>
      </c>
      <c r="R636" s="158">
        <v>0.57683215130023646</v>
      </c>
      <c r="S636" s="158">
        <v>42</v>
      </c>
      <c r="T636" s="158">
        <v>804</v>
      </c>
      <c r="U636" s="158">
        <v>5.0250000000000004</v>
      </c>
      <c r="V636" s="158">
        <v>8.8800178480187792</v>
      </c>
      <c r="W636" s="158">
        <v>0.36643026004728124</v>
      </c>
      <c r="X636" s="158">
        <v>0.94326241134751765</v>
      </c>
      <c r="Y636" s="159">
        <v>43</v>
      </c>
      <c r="Z636" s="159">
        <v>65</v>
      </c>
      <c r="AA636" s="159">
        <v>52</v>
      </c>
      <c r="AB636" s="159">
        <v>89</v>
      </c>
      <c r="AC636" s="159">
        <v>71</v>
      </c>
      <c r="AD636" s="157">
        <v>21.15</v>
      </c>
    </row>
    <row r="637" spans="1:30" s="154" customFormat="1" ht="11.35">
      <c r="A637" s="152">
        <v>624</v>
      </c>
      <c r="B637" s="152">
        <v>18</v>
      </c>
      <c r="C637" s="152">
        <v>243</v>
      </c>
      <c r="D637" s="153">
        <v>1.51875</v>
      </c>
      <c r="E637" s="153">
        <v>3.5288066559524536</v>
      </c>
      <c r="F637" s="155">
        <v>1606.2840000000003</v>
      </c>
      <c r="G637" s="155">
        <v>10033.325799999999</v>
      </c>
      <c r="H637" s="155">
        <v>62.708286249999993</v>
      </c>
      <c r="I637" s="155">
        <v>203.53270205692479</v>
      </c>
      <c r="J637" s="155">
        <v>1600</v>
      </c>
      <c r="K637" s="155">
        <v>210600</v>
      </c>
      <c r="L637" s="155">
        <v>1316.25</v>
      </c>
      <c r="M637" s="155">
        <v>257.31743848978329</v>
      </c>
      <c r="N637" s="156">
        <v>21</v>
      </c>
      <c r="O637" s="156">
        <v>477</v>
      </c>
      <c r="P637" s="156">
        <v>2.9812500000000002</v>
      </c>
      <c r="Q637" s="156">
        <v>5.0187972136457271</v>
      </c>
      <c r="R637" s="158">
        <v>0.59746835443037982</v>
      </c>
      <c r="S637" s="158">
        <v>39</v>
      </c>
      <c r="T637" s="158">
        <v>714</v>
      </c>
      <c r="U637" s="158">
        <v>4.4625000000000004</v>
      </c>
      <c r="V637" s="158">
        <v>8.1169808031367516</v>
      </c>
      <c r="W637" s="158">
        <v>0.39746835443037976</v>
      </c>
      <c r="X637" s="158">
        <v>0.99493670886075958</v>
      </c>
      <c r="Y637" s="159">
        <v>20</v>
      </c>
      <c r="Z637" s="159">
        <v>76</v>
      </c>
      <c r="AA637" s="159">
        <v>64</v>
      </c>
      <c r="AB637" s="159">
        <v>77</v>
      </c>
      <c r="AC637" s="159">
        <v>83</v>
      </c>
      <c r="AD637" s="157">
        <v>19.75</v>
      </c>
    </row>
    <row r="638" spans="1:30" s="154" customFormat="1" ht="11.35">
      <c r="A638" s="152">
        <v>625</v>
      </c>
      <c r="B638" s="152">
        <v>30</v>
      </c>
      <c r="C638" s="152">
        <v>345</v>
      </c>
      <c r="D638" s="153">
        <v>2.15625</v>
      </c>
      <c r="E638" s="153">
        <v>4.8778112358751837</v>
      </c>
      <c r="F638" s="155">
        <v>2677.1400000000003</v>
      </c>
      <c r="G638" s="155">
        <v>19540.147400000002</v>
      </c>
      <c r="H638" s="155">
        <v>122.12592125</v>
      </c>
      <c r="I638" s="155">
        <v>353.93113698287624</v>
      </c>
      <c r="J638" s="155">
        <v>1600</v>
      </c>
      <c r="K638" s="155">
        <v>205350</v>
      </c>
      <c r="L638" s="155">
        <v>1283.4375</v>
      </c>
      <c r="M638" s="155">
        <v>266.74852566302258</v>
      </c>
      <c r="N638" s="156">
        <v>24</v>
      </c>
      <c r="O638" s="156">
        <v>459</v>
      </c>
      <c r="P638" s="156">
        <v>2.8687499999999999</v>
      </c>
      <c r="Q638" s="156">
        <v>5.1835757491494041</v>
      </c>
      <c r="R638" s="158">
        <v>0.61557788944723613</v>
      </c>
      <c r="S638" s="158">
        <v>42</v>
      </c>
      <c r="T638" s="158">
        <v>648</v>
      </c>
      <c r="U638" s="158">
        <v>4.05</v>
      </c>
      <c r="V638" s="158">
        <v>7.8921982015678109</v>
      </c>
      <c r="W638" s="158">
        <v>0.45728643216080395</v>
      </c>
      <c r="X638" s="158">
        <v>1.07286432160804</v>
      </c>
      <c r="Y638" s="159">
        <v>27</v>
      </c>
      <c r="Z638" s="159">
        <v>76</v>
      </c>
      <c r="AA638" s="159">
        <v>57</v>
      </c>
      <c r="AB638" s="159">
        <v>82</v>
      </c>
      <c r="AC638" s="159">
        <v>78</v>
      </c>
      <c r="AD638" s="157">
        <v>19.899999999999999</v>
      </c>
    </row>
    <row r="639" spans="1:30" s="154" customFormat="1" ht="11.35">
      <c r="A639" s="152">
        <v>626</v>
      </c>
      <c r="B639" s="152">
        <v>15</v>
      </c>
      <c r="C639" s="152">
        <v>198</v>
      </c>
      <c r="D639" s="153">
        <v>1.2375</v>
      </c>
      <c r="E639" s="153">
        <v>2.9406872512108393</v>
      </c>
      <c r="F639" s="155">
        <v>1338.5700000000002</v>
      </c>
      <c r="G639" s="155">
        <v>8053.7295000000004</v>
      </c>
      <c r="H639" s="155">
        <v>50.335809375000004</v>
      </c>
      <c r="I639" s="155">
        <v>182.77333448509722</v>
      </c>
      <c r="J639" s="155">
        <v>1600</v>
      </c>
      <c r="K639" s="155">
        <v>201550</v>
      </c>
      <c r="L639" s="155">
        <v>1259.6875</v>
      </c>
      <c r="M639" s="155">
        <v>291.25065794726885</v>
      </c>
      <c r="N639" s="156">
        <v>21</v>
      </c>
      <c r="O639" s="156">
        <v>474</v>
      </c>
      <c r="P639" s="156">
        <v>2.9624999999999999</v>
      </c>
      <c r="Q639" s="156">
        <v>4.8172743408977343</v>
      </c>
      <c r="R639" s="158">
        <v>0.59796437659033075</v>
      </c>
      <c r="S639" s="158">
        <v>36</v>
      </c>
      <c r="T639" s="158">
        <v>660</v>
      </c>
      <c r="U639" s="158">
        <v>4.125</v>
      </c>
      <c r="V639" s="158">
        <v>7.6114362812908674</v>
      </c>
      <c r="W639" s="158">
        <v>0.44020356234096686</v>
      </c>
      <c r="X639" s="158">
        <v>1.0381679389312977</v>
      </c>
      <c r="Y639" s="159">
        <v>39</v>
      </c>
      <c r="Z639" s="159">
        <v>63</v>
      </c>
      <c r="AA639" s="159">
        <v>58</v>
      </c>
      <c r="AB639" s="159">
        <v>83</v>
      </c>
      <c r="AC639" s="159">
        <v>77</v>
      </c>
      <c r="AD639" s="157">
        <v>19.649999999999999</v>
      </c>
    </row>
    <row r="640" spans="1:30" s="154" customFormat="1" ht="11.35">
      <c r="A640" s="152">
        <v>627</v>
      </c>
      <c r="B640" s="152">
        <v>24</v>
      </c>
      <c r="C640" s="152">
        <v>267</v>
      </c>
      <c r="D640" s="153">
        <v>1.66875</v>
      </c>
      <c r="E640" s="153">
        <v>4.3577760686101055</v>
      </c>
      <c r="F640" s="155">
        <v>1070.8560000000002</v>
      </c>
      <c r="G640" s="155">
        <v>10220.725599999998</v>
      </c>
      <c r="H640" s="155">
        <v>63.87953499999999</v>
      </c>
      <c r="I640" s="155">
        <v>202.78441310763529</v>
      </c>
      <c r="J640" s="155">
        <v>1600</v>
      </c>
      <c r="K640" s="155">
        <v>208850</v>
      </c>
      <c r="L640" s="155">
        <v>1305.3125</v>
      </c>
      <c r="M640" s="155">
        <v>269.26389728971799</v>
      </c>
      <c r="N640" s="156">
        <v>24</v>
      </c>
      <c r="O640" s="156">
        <v>555</v>
      </c>
      <c r="P640" s="156">
        <v>3.46875</v>
      </c>
      <c r="Q640" s="156">
        <v>5.8524003300049037</v>
      </c>
      <c r="R640" s="158">
        <v>0.55097087378640774</v>
      </c>
      <c r="S640" s="158">
        <v>45</v>
      </c>
      <c r="T640" s="158">
        <v>756</v>
      </c>
      <c r="U640" s="158">
        <v>4.7249999999999996</v>
      </c>
      <c r="V640" s="158">
        <v>8.7709856161805035</v>
      </c>
      <c r="W640" s="158">
        <v>0.38834951456310685</v>
      </c>
      <c r="X640" s="158">
        <v>0.93932038834951459</v>
      </c>
      <c r="Y640" s="159">
        <v>25</v>
      </c>
      <c r="Z640" s="159">
        <v>71</v>
      </c>
      <c r="AA640" s="159">
        <v>64</v>
      </c>
      <c r="AB640" s="159">
        <v>72</v>
      </c>
      <c r="AC640" s="159">
        <v>88</v>
      </c>
      <c r="AD640" s="157">
        <v>20.6</v>
      </c>
    </row>
    <row r="641" spans="1:30" s="154" customFormat="1" ht="11.35">
      <c r="A641" s="152">
        <v>628</v>
      </c>
      <c r="B641" s="152">
        <v>15</v>
      </c>
      <c r="C641" s="152">
        <v>186</v>
      </c>
      <c r="D641" s="153">
        <v>1.1625000000000001</v>
      </c>
      <c r="E641" s="153">
        <v>2.9329777514611388</v>
      </c>
      <c r="F641" s="155">
        <v>1338.5700000000002</v>
      </c>
      <c r="G641" s="155">
        <v>7820.2234000000008</v>
      </c>
      <c r="H641" s="155">
        <v>48.876396250000006</v>
      </c>
      <c r="I641" s="155">
        <v>179.32477406186479</v>
      </c>
      <c r="J641" s="155">
        <v>1600</v>
      </c>
      <c r="K641" s="155">
        <v>201400</v>
      </c>
      <c r="L641" s="155">
        <v>1258.75</v>
      </c>
      <c r="M641" s="155">
        <v>282.14976619880042</v>
      </c>
      <c r="N641" s="156">
        <v>18</v>
      </c>
      <c r="O641" s="156">
        <v>429</v>
      </c>
      <c r="P641" s="156">
        <v>2.6812499999999999</v>
      </c>
      <c r="Q641" s="156">
        <v>4.4585750536952906</v>
      </c>
      <c r="R641" s="158">
        <v>0.64950980392156854</v>
      </c>
      <c r="S641" s="158">
        <v>57</v>
      </c>
      <c r="T641" s="158">
        <v>732</v>
      </c>
      <c r="U641" s="158">
        <v>4.5750000000000002</v>
      </c>
      <c r="V641" s="158">
        <v>9.052988665274297</v>
      </c>
      <c r="W641" s="158">
        <v>0.40196078431372551</v>
      </c>
      <c r="X641" s="158">
        <v>1.0514705882352939</v>
      </c>
      <c r="Y641" s="159">
        <v>36</v>
      </c>
      <c r="Z641" s="159">
        <v>69</v>
      </c>
      <c r="AA641" s="159">
        <v>55</v>
      </c>
      <c r="AB641" s="159">
        <v>76</v>
      </c>
      <c r="AC641" s="159">
        <v>84</v>
      </c>
      <c r="AD641" s="157">
        <v>20.399999999999999</v>
      </c>
    </row>
    <row r="642" spans="1:30" s="154" customFormat="1" ht="11.35">
      <c r="A642" s="152">
        <v>629</v>
      </c>
      <c r="B642" s="152">
        <v>24</v>
      </c>
      <c r="C642" s="152">
        <v>234</v>
      </c>
      <c r="D642" s="153">
        <v>1.4624999999999999</v>
      </c>
      <c r="E642" s="153">
        <v>4.1752301936314025</v>
      </c>
      <c r="F642" s="155">
        <v>1606.2840000000003</v>
      </c>
      <c r="G642" s="155">
        <v>11731.822399999999</v>
      </c>
      <c r="H642" s="155">
        <v>73.323889999999992</v>
      </c>
      <c r="I642" s="155">
        <v>244.19816275084048</v>
      </c>
      <c r="J642" s="155">
        <v>1600</v>
      </c>
      <c r="K642" s="155">
        <v>203900</v>
      </c>
      <c r="L642" s="155">
        <v>1274.375</v>
      </c>
      <c r="M642" s="155">
        <v>271.84366460784292</v>
      </c>
      <c r="N642" s="156">
        <v>21</v>
      </c>
      <c r="O642" s="156">
        <v>507</v>
      </c>
      <c r="P642" s="156">
        <v>3.1687500000000002</v>
      </c>
      <c r="Q642" s="156">
        <v>5.3860078155048425</v>
      </c>
      <c r="R642" s="158">
        <v>0.58168316831683176</v>
      </c>
      <c r="S642" s="158">
        <v>33</v>
      </c>
      <c r="T642" s="158">
        <v>720</v>
      </c>
      <c r="U642" s="158">
        <v>4.5</v>
      </c>
      <c r="V642" s="158">
        <v>7.2476411256899613</v>
      </c>
      <c r="W642" s="158">
        <v>0.40594059405940591</v>
      </c>
      <c r="X642" s="158">
        <v>0.98762376237623761</v>
      </c>
      <c r="Y642" s="159">
        <v>30</v>
      </c>
      <c r="Z642" s="159">
        <v>74</v>
      </c>
      <c r="AA642" s="159">
        <v>56</v>
      </c>
      <c r="AB642" s="159">
        <v>83</v>
      </c>
      <c r="AC642" s="159">
        <v>77</v>
      </c>
      <c r="AD642" s="157">
        <v>20.2</v>
      </c>
    </row>
    <row r="643" spans="1:30" s="154" customFormat="1" ht="11.35">
      <c r="A643" s="152">
        <v>630</v>
      </c>
      <c r="B643" s="152">
        <v>21</v>
      </c>
      <c r="C643" s="152">
        <v>123</v>
      </c>
      <c r="D643" s="153">
        <v>0.76875000000000004</v>
      </c>
      <c r="E643" s="153">
        <v>3.0882652210378074</v>
      </c>
      <c r="F643" s="155">
        <v>1873.9980000000003</v>
      </c>
      <c r="G643" s="155">
        <v>7197.0447000000022</v>
      </c>
      <c r="H643" s="155">
        <v>44.981529375000015</v>
      </c>
      <c r="I643" s="155">
        <v>219.12267088456983</v>
      </c>
      <c r="J643" s="155">
        <v>1600</v>
      </c>
      <c r="K643" s="155">
        <v>199800</v>
      </c>
      <c r="L643" s="155">
        <v>1248.75</v>
      </c>
      <c r="M643" s="155">
        <v>276.88462279372368</v>
      </c>
      <c r="N643" s="156">
        <v>18</v>
      </c>
      <c r="O643" s="156">
        <v>561</v>
      </c>
      <c r="P643" s="156">
        <v>3.5062500000000001</v>
      </c>
      <c r="Q643" s="156">
        <v>4.9817236730590526</v>
      </c>
      <c r="R643" s="158">
        <v>0.54501216545012166</v>
      </c>
      <c r="S643" s="158">
        <v>54</v>
      </c>
      <c r="T643" s="158">
        <v>759</v>
      </c>
      <c r="U643" s="158">
        <v>4.7437500000000004</v>
      </c>
      <c r="V643" s="158">
        <v>8.2035786599622895</v>
      </c>
      <c r="W643" s="158">
        <v>0.38442822384428227</v>
      </c>
      <c r="X643" s="158">
        <v>0.92944038929440387</v>
      </c>
      <c r="Y643" s="159">
        <v>36</v>
      </c>
      <c r="Z643" s="159">
        <v>73</v>
      </c>
      <c r="AA643" s="159">
        <v>51</v>
      </c>
      <c r="AB643" s="159">
        <v>76</v>
      </c>
      <c r="AC643" s="159">
        <v>84</v>
      </c>
      <c r="AD643" s="157">
        <v>20.55</v>
      </c>
    </row>
    <row r="644" spans="1:30" s="154" customFormat="1" ht="11.35">
      <c r="A644" s="152">
        <v>631</v>
      </c>
      <c r="B644" s="152">
        <v>18</v>
      </c>
      <c r="C644" s="152">
        <v>198</v>
      </c>
      <c r="D644" s="153">
        <v>1.2375</v>
      </c>
      <c r="E644" s="153">
        <v>3.2340318897857117</v>
      </c>
      <c r="F644" s="155">
        <v>1606.2840000000003</v>
      </c>
      <c r="G644" s="155">
        <v>9219.7726999999995</v>
      </c>
      <c r="H644" s="155">
        <v>57.623579374999998</v>
      </c>
      <c r="I644" s="155">
        <v>206.16828753951773</v>
      </c>
      <c r="J644" s="155">
        <v>1600</v>
      </c>
      <c r="K644" s="155">
        <v>200650</v>
      </c>
      <c r="L644" s="155">
        <v>1254.0625</v>
      </c>
      <c r="M644" s="155">
        <v>282.67432841239088</v>
      </c>
      <c r="N644" s="156">
        <v>18</v>
      </c>
      <c r="O644" s="156">
        <v>402</v>
      </c>
      <c r="P644" s="156">
        <v>2.5125000000000002</v>
      </c>
      <c r="Q644" s="156">
        <v>4.0916966080191566</v>
      </c>
      <c r="R644" s="158">
        <v>0.64829396325459321</v>
      </c>
      <c r="S644" s="158">
        <v>39</v>
      </c>
      <c r="T644" s="158">
        <v>636</v>
      </c>
      <c r="U644" s="158">
        <v>3.9750000000000001</v>
      </c>
      <c r="V644" s="158">
        <v>7.2753136481697673</v>
      </c>
      <c r="W644" s="158">
        <v>0.44356955380577434</v>
      </c>
      <c r="X644" s="158">
        <v>1.0918635170603674</v>
      </c>
      <c r="Y644" s="159">
        <v>37</v>
      </c>
      <c r="Z644" s="159">
        <v>69</v>
      </c>
      <c r="AA644" s="159">
        <v>54</v>
      </c>
      <c r="AB644" s="159">
        <v>92</v>
      </c>
      <c r="AC644" s="159">
        <v>68</v>
      </c>
      <c r="AD644" s="157">
        <v>19.05</v>
      </c>
    </row>
    <row r="645" spans="1:30" s="154" customFormat="1" ht="11.35">
      <c r="A645" s="152">
        <v>632</v>
      </c>
      <c r="B645" s="152">
        <v>12</v>
      </c>
      <c r="C645" s="152">
        <v>54</v>
      </c>
      <c r="D645" s="153">
        <v>0.33750000000000002</v>
      </c>
      <c r="E645" s="153">
        <v>1.3867635730531609</v>
      </c>
      <c r="F645" s="155">
        <v>1070.8560000000002</v>
      </c>
      <c r="G645" s="155">
        <v>3159.0252000000005</v>
      </c>
      <c r="H645" s="155">
        <v>19.743907500000002</v>
      </c>
      <c r="I645" s="155">
        <v>103.56542315003587</v>
      </c>
      <c r="J645" s="155">
        <v>1600</v>
      </c>
      <c r="K645" s="155">
        <v>200100</v>
      </c>
      <c r="L645" s="155">
        <v>1250.625</v>
      </c>
      <c r="M645" s="155">
        <v>271.90149784122536</v>
      </c>
      <c r="N645" s="156">
        <v>30</v>
      </c>
      <c r="O645" s="156">
        <v>708</v>
      </c>
      <c r="P645" s="156">
        <v>4.4249999999999998</v>
      </c>
      <c r="Q645" s="156">
        <v>6.6271311986807913</v>
      </c>
      <c r="R645" s="158">
        <v>0.45243619489559161</v>
      </c>
      <c r="S645" s="158">
        <v>45</v>
      </c>
      <c r="T645" s="158">
        <v>798</v>
      </c>
      <c r="U645" s="158">
        <v>4.9874999999999998</v>
      </c>
      <c r="V645" s="158">
        <v>8.8246278450580338</v>
      </c>
      <c r="W645" s="158">
        <v>0.38283062645011601</v>
      </c>
      <c r="X645" s="158">
        <v>0.83526682134570762</v>
      </c>
      <c r="Y645" s="159">
        <v>34</v>
      </c>
      <c r="Z645" s="159">
        <v>76</v>
      </c>
      <c r="AA645" s="159">
        <v>50</v>
      </c>
      <c r="AB645" s="159">
        <v>76</v>
      </c>
      <c r="AC645" s="159">
        <v>84</v>
      </c>
      <c r="AD645" s="157">
        <v>21.55</v>
      </c>
    </row>
    <row r="646" spans="1:30" s="154" customFormat="1" ht="11.35">
      <c r="A646" s="152">
        <v>633</v>
      </c>
      <c r="B646" s="152">
        <v>18</v>
      </c>
      <c r="C646" s="152">
        <v>192</v>
      </c>
      <c r="D646" s="153">
        <v>1.2</v>
      </c>
      <c r="E646" s="153">
        <v>3.3000857621788935</v>
      </c>
      <c r="F646" s="155">
        <v>1606.2840000000003</v>
      </c>
      <c r="G646" s="155">
        <v>11319.8403</v>
      </c>
      <c r="H646" s="155">
        <v>70.749001875000005</v>
      </c>
      <c r="I646" s="155">
        <v>264.40494414431168</v>
      </c>
      <c r="J646" s="155">
        <v>1600</v>
      </c>
      <c r="K646" s="155">
        <v>208300</v>
      </c>
      <c r="L646" s="155">
        <v>1301.875</v>
      </c>
      <c r="M646" s="155">
        <v>283.00318352766362</v>
      </c>
      <c r="N646" s="156">
        <v>21</v>
      </c>
      <c r="O646" s="156">
        <v>549</v>
      </c>
      <c r="P646" s="156">
        <v>3.4312499999999999</v>
      </c>
      <c r="Q646" s="156">
        <v>5.0339999662671193</v>
      </c>
      <c r="R646" s="158">
        <v>0.5632458233890214</v>
      </c>
      <c r="S646" s="158">
        <v>54</v>
      </c>
      <c r="T646" s="158">
        <v>822</v>
      </c>
      <c r="U646" s="158">
        <v>5.1375000000000002</v>
      </c>
      <c r="V646" s="158">
        <v>9.3992422416374151</v>
      </c>
      <c r="W646" s="158">
        <v>0.34606205250596661</v>
      </c>
      <c r="X646" s="158">
        <v>0.90930787589498796</v>
      </c>
      <c r="Y646" s="159">
        <v>30</v>
      </c>
      <c r="Z646" s="159">
        <v>63</v>
      </c>
      <c r="AA646" s="159">
        <v>67</v>
      </c>
      <c r="AB646" s="159">
        <v>73</v>
      </c>
      <c r="AC646" s="159">
        <v>87</v>
      </c>
      <c r="AD646" s="157">
        <v>20.95</v>
      </c>
    </row>
    <row r="647" spans="1:30" s="154" customFormat="1" ht="11.35">
      <c r="A647" s="152">
        <v>634</v>
      </c>
      <c r="B647" s="152">
        <v>18</v>
      </c>
      <c r="C647" s="152">
        <v>198</v>
      </c>
      <c r="D647" s="153">
        <v>1.2375</v>
      </c>
      <c r="E647" s="153">
        <v>3.1632470778413273</v>
      </c>
      <c r="F647" s="155">
        <v>1338.5700000000002</v>
      </c>
      <c r="G647" s="155">
        <v>11171.110300000002</v>
      </c>
      <c r="H647" s="155">
        <v>69.819439375000016</v>
      </c>
      <c r="I647" s="155">
        <v>218.421719311625</v>
      </c>
      <c r="J647" s="155">
        <v>1600</v>
      </c>
      <c r="K647" s="155">
        <v>205500</v>
      </c>
      <c r="L647" s="155">
        <v>1284.375</v>
      </c>
      <c r="M647" s="155">
        <v>276.27278357340271</v>
      </c>
      <c r="N647" s="156">
        <v>24</v>
      </c>
      <c r="O647" s="156">
        <v>489</v>
      </c>
      <c r="P647" s="156">
        <v>3.0562499999999999</v>
      </c>
      <c r="Q647" s="156">
        <v>4.9274572454421532</v>
      </c>
      <c r="R647" s="158">
        <v>0.58838383838383834</v>
      </c>
      <c r="S647" s="158">
        <v>30</v>
      </c>
      <c r="T647" s="158">
        <v>699</v>
      </c>
      <c r="U647" s="158">
        <v>4.3687500000000004</v>
      </c>
      <c r="V647" s="158">
        <v>7.2542521687836219</v>
      </c>
      <c r="W647" s="158">
        <v>0.4116161616161616</v>
      </c>
      <c r="X647" s="158">
        <v>1</v>
      </c>
      <c r="Y647" s="159">
        <v>30</v>
      </c>
      <c r="Z647" s="159">
        <v>70</v>
      </c>
      <c r="AA647" s="159">
        <v>60</v>
      </c>
      <c r="AB647" s="159">
        <v>80</v>
      </c>
      <c r="AC647" s="159">
        <v>80</v>
      </c>
      <c r="AD647" s="157">
        <v>19.8</v>
      </c>
    </row>
    <row r="648" spans="1:30" s="154" customFormat="1" ht="11.35">
      <c r="A648" s="152">
        <v>635</v>
      </c>
      <c r="B648" s="152">
        <v>39</v>
      </c>
      <c r="C648" s="152">
        <v>411</v>
      </c>
      <c r="D648" s="153">
        <v>2.5687500000000001</v>
      </c>
      <c r="E648" s="153">
        <v>6.3559231771602045</v>
      </c>
      <c r="F648" s="155">
        <v>2677.1400000000003</v>
      </c>
      <c r="G648" s="155">
        <v>18201.577400000006</v>
      </c>
      <c r="H648" s="155">
        <v>113.75985875000003</v>
      </c>
      <c r="I648" s="155">
        <v>329.59224246482881</v>
      </c>
      <c r="J648" s="155">
        <v>1600</v>
      </c>
      <c r="K648" s="155">
        <v>211200</v>
      </c>
      <c r="L648" s="155">
        <v>1320</v>
      </c>
      <c r="M648" s="155">
        <v>270.98701493641897</v>
      </c>
      <c r="N648" s="156">
        <v>36</v>
      </c>
      <c r="O648" s="156">
        <v>543</v>
      </c>
      <c r="P648" s="156">
        <v>3.3937499999999998</v>
      </c>
      <c r="Q648" s="156">
        <v>6.3047320503265718</v>
      </c>
      <c r="R648" s="158">
        <v>0.53470437017994854</v>
      </c>
      <c r="S648" s="158">
        <v>48</v>
      </c>
      <c r="T648" s="158">
        <v>705</v>
      </c>
      <c r="U648" s="158">
        <v>4.40625</v>
      </c>
      <c r="V648" s="158">
        <v>8.7410668685235446</v>
      </c>
      <c r="W648" s="158">
        <v>0.39588688946015421</v>
      </c>
      <c r="X648" s="158">
        <v>0.9305912596401027</v>
      </c>
      <c r="Y648" s="159">
        <v>24</v>
      </c>
      <c r="Z648" s="159">
        <v>67</v>
      </c>
      <c r="AA648" s="159">
        <v>69</v>
      </c>
      <c r="AB648" s="159">
        <v>79</v>
      </c>
      <c r="AC648" s="159">
        <v>81</v>
      </c>
      <c r="AD648" s="157">
        <v>19.45</v>
      </c>
    </row>
    <row r="649" spans="1:30" s="154" customFormat="1" ht="11.35">
      <c r="A649" s="152">
        <v>636</v>
      </c>
      <c r="B649" s="152">
        <v>15</v>
      </c>
      <c r="C649" s="152">
        <v>183</v>
      </c>
      <c r="D649" s="153">
        <v>1.14375</v>
      </c>
      <c r="E649" s="153">
        <v>2.7922779298873257</v>
      </c>
      <c r="F649" s="155">
        <v>1338.5700000000002</v>
      </c>
      <c r="G649" s="155">
        <v>8565.3607000000029</v>
      </c>
      <c r="H649" s="155">
        <v>53.533504375000021</v>
      </c>
      <c r="I649" s="155">
        <v>200.84985945232833</v>
      </c>
      <c r="J649" s="155">
        <v>1600</v>
      </c>
      <c r="K649" s="155">
        <v>203450</v>
      </c>
      <c r="L649" s="155">
        <v>1271.5625</v>
      </c>
      <c r="M649" s="155">
        <v>267.44904146374171</v>
      </c>
      <c r="N649" s="156">
        <v>15</v>
      </c>
      <c r="O649" s="156">
        <v>375</v>
      </c>
      <c r="P649" s="156">
        <v>2.34375</v>
      </c>
      <c r="Q649" s="156">
        <v>4.1709490571973964</v>
      </c>
      <c r="R649" s="158">
        <v>0.69211822660098521</v>
      </c>
      <c r="S649" s="158">
        <v>39</v>
      </c>
      <c r="T649" s="158">
        <v>690</v>
      </c>
      <c r="U649" s="158">
        <v>4.3125</v>
      </c>
      <c r="V649" s="158">
        <v>7.8956938347478669</v>
      </c>
      <c r="W649" s="158">
        <v>0.43349753694581283</v>
      </c>
      <c r="X649" s="158">
        <v>1.125615763546798</v>
      </c>
      <c r="Y649" s="159">
        <v>29</v>
      </c>
      <c r="Z649" s="159">
        <v>77</v>
      </c>
      <c r="AA649" s="159">
        <v>54</v>
      </c>
      <c r="AB649" s="159">
        <v>90</v>
      </c>
      <c r="AC649" s="159">
        <v>70</v>
      </c>
      <c r="AD649" s="157">
        <v>20.3</v>
      </c>
    </row>
    <row r="650" spans="1:30" s="154" customFormat="1" ht="11.35">
      <c r="A650" s="152">
        <v>637</v>
      </c>
      <c r="B650" s="152">
        <v>12</v>
      </c>
      <c r="C650" s="152">
        <v>60</v>
      </c>
      <c r="D650" s="153">
        <v>0.375</v>
      </c>
      <c r="E650" s="153">
        <v>1.4569287935358963</v>
      </c>
      <c r="F650" s="155">
        <v>535.42800000000011</v>
      </c>
      <c r="G650" s="155">
        <v>2034.6264000000003</v>
      </c>
      <c r="H650" s="155">
        <v>12.716415000000001</v>
      </c>
      <c r="I650" s="155">
        <v>58.449186959922727</v>
      </c>
      <c r="J650" s="155">
        <v>1600</v>
      </c>
      <c r="K650" s="155">
        <v>198650</v>
      </c>
      <c r="L650" s="155">
        <v>1241.5625</v>
      </c>
      <c r="M650" s="155">
        <v>275.81907039070916</v>
      </c>
      <c r="N650" s="156">
        <v>24</v>
      </c>
      <c r="O650" s="156">
        <v>585</v>
      </c>
      <c r="P650" s="156">
        <v>3.65625</v>
      </c>
      <c r="Q650" s="156">
        <v>5.3058018261962934</v>
      </c>
      <c r="R650" s="158">
        <v>0.52669902912621358</v>
      </c>
      <c r="S650" s="158">
        <v>36</v>
      </c>
      <c r="T650" s="158">
        <v>714</v>
      </c>
      <c r="U650" s="158">
        <v>4.4625000000000004</v>
      </c>
      <c r="V650" s="158">
        <v>7.3944459013964829</v>
      </c>
      <c r="W650" s="158">
        <v>0.42233009708737868</v>
      </c>
      <c r="X650" s="158">
        <v>0.94902912621359226</v>
      </c>
      <c r="Y650" s="159">
        <v>37</v>
      </c>
      <c r="Z650" s="159">
        <v>74</v>
      </c>
      <c r="AA650" s="159">
        <v>49</v>
      </c>
      <c r="AB650" s="159">
        <v>85</v>
      </c>
      <c r="AC650" s="159">
        <v>75</v>
      </c>
      <c r="AD650" s="157">
        <v>20.6</v>
      </c>
    </row>
    <row r="651" spans="1:30" s="154" customFormat="1" ht="11.35">
      <c r="A651" s="152">
        <v>638</v>
      </c>
      <c r="B651" s="152">
        <v>15</v>
      </c>
      <c r="C651" s="152">
        <v>87</v>
      </c>
      <c r="D651" s="153">
        <v>0.54374999999999996</v>
      </c>
      <c r="E651" s="153">
        <v>1.8079032471189924</v>
      </c>
      <c r="F651" s="155">
        <v>1338.5700000000002</v>
      </c>
      <c r="G651" s="155">
        <v>4571.9601999999995</v>
      </c>
      <c r="H651" s="155">
        <v>28.574751249999998</v>
      </c>
      <c r="I651" s="155">
        <v>137.14119416039168</v>
      </c>
      <c r="J651" s="155">
        <v>1600</v>
      </c>
      <c r="K651" s="155">
        <v>198650</v>
      </c>
      <c r="L651" s="155">
        <v>1241.5625</v>
      </c>
      <c r="M651" s="155">
        <v>275.81907039070916</v>
      </c>
      <c r="N651" s="156">
        <v>18</v>
      </c>
      <c r="O651" s="156">
        <v>567</v>
      </c>
      <c r="P651" s="156">
        <v>3.5437500000000002</v>
      </c>
      <c r="Q651" s="156">
        <v>5.2543445635448034</v>
      </c>
      <c r="R651" s="158">
        <v>0.55529411764705883</v>
      </c>
      <c r="S651" s="158">
        <v>42</v>
      </c>
      <c r="T651" s="158">
        <v>798</v>
      </c>
      <c r="U651" s="158">
        <v>4.9874999999999998</v>
      </c>
      <c r="V651" s="158">
        <v>8.4040926687481061</v>
      </c>
      <c r="W651" s="158">
        <v>0.3741176470588235</v>
      </c>
      <c r="X651" s="158">
        <v>0.92941176470588238</v>
      </c>
      <c r="Y651" s="159">
        <v>37</v>
      </c>
      <c r="Z651" s="159">
        <v>74</v>
      </c>
      <c r="AA651" s="159">
        <v>49</v>
      </c>
      <c r="AB651" s="159">
        <v>80</v>
      </c>
      <c r="AC651" s="159">
        <v>80</v>
      </c>
      <c r="AD651" s="157">
        <v>21.25</v>
      </c>
    </row>
    <row r="652" spans="1:30" s="154" customFormat="1" ht="11.35">
      <c r="A652" s="152">
        <v>639</v>
      </c>
      <c r="B652" s="152">
        <v>12</v>
      </c>
      <c r="C652" s="152">
        <v>93</v>
      </c>
      <c r="D652" s="153">
        <v>0.58125000000000004</v>
      </c>
      <c r="E652" s="153">
        <v>1.947331265245791</v>
      </c>
      <c r="F652" s="155">
        <v>1070.8560000000002</v>
      </c>
      <c r="G652" s="155">
        <v>6660.1294000000016</v>
      </c>
      <c r="H652" s="155">
        <v>41.625808750000012</v>
      </c>
      <c r="I652" s="155">
        <v>161.43584455600504</v>
      </c>
      <c r="J652" s="155">
        <v>1600</v>
      </c>
      <c r="K652" s="155">
        <v>203650</v>
      </c>
      <c r="L652" s="155">
        <v>1272.8125</v>
      </c>
      <c r="M652" s="155">
        <v>280.09695508034895</v>
      </c>
      <c r="N652" s="156">
        <v>18</v>
      </c>
      <c r="O652" s="156">
        <v>555</v>
      </c>
      <c r="P652" s="156">
        <v>3.46875</v>
      </c>
      <c r="Q652" s="156">
        <v>5.0306255472084596</v>
      </c>
      <c r="R652" s="158">
        <v>0.5717592592592593</v>
      </c>
      <c r="S652" s="158">
        <v>45</v>
      </c>
      <c r="T652" s="158">
        <v>807</v>
      </c>
      <c r="U652" s="158">
        <v>5.0437500000000002</v>
      </c>
      <c r="V652" s="158">
        <v>9.124124408753703</v>
      </c>
      <c r="W652" s="158">
        <v>0.37731481481481488</v>
      </c>
      <c r="X652" s="158">
        <v>0.94907407407407418</v>
      </c>
      <c r="Y652" s="159">
        <v>33</v>
      </c>
      <c r="Z652" s="159">
        <v>69</v>
      </c>
      <c r="AA652" s="159">
        <v>58</v>
      </c>
      <c r="AB652" s="159">
        <v>72</v>
      </c>
      <c r="AC652" s="159">
        <v>88</v>
      </c>
      <c r="AD652" s="157">
        <v>21.6</v>
      </c>
    </row>
    <row r="653" spans="1:30" s="154" customFormat="1" ht="11.35">
      <c r="A653" s="152">
        <v>640</v>
      </c>
      <c r="B653" s="152">
        <v>12</v>
      </c>
      <c r="C653" s="152">
        <v>195</v>
      </c>
      <c r="D653" s="153">
        <v>1.21875</v>
      </c>
      <c r="E653" s="153">
        <v>2.9389423395962875</v>
      </c>
      <c r="F653" s="155">
        <v>803.14200000000017</v>
      </c>
      <c r="G653" s="155">
        <v>5025.5867000000007</v>
      </c>
      <c r="H653" s="155">
        <v>31.409916875000004</v>
      </c>
      <c r="I653" s="155">
        <v>96.280085749359714</v>
      </c>
      <c r="J653" s="155">
        <v>1600</v>
      </c>
      <c r="K653" s="155">
        <v>198650</v>
      </c>
      <c r="L653" s="155">
        <v>1241.5625</v>
      </c>
      <c r="M653" s="155">
        <v>275.81907039070916</v>
      </c>
      <c r="N653" s="156">
        <v>18</v>
      </c>
      <c r="O653" s="156">
        <v>438</v>
      </c>
      <c r="P653" s="156">
        <v>2.7374999999999998</v>
      </c>
      <c r="Q653" s="156">
        <v>4.1123949777265061</v>
      </c>
      <c r="R653" s="158">
        <v>0.61273209549071617</v>
      </c>
      <c r="S653" s="158">
        <v>45</v>
      </c>
      <c r="T653" s="158">
        <v>606</v>
      </c>
      <c r="U653" s="158">
        <v>3.7875000000000001</v>
      </c>
      <c r="V653" s="158">
        <v>6.9566379322740888</v>
      </c>
      <c r="W653" s="158">
        <v>0.46419098143236082</v>
      </c>
      <c r="X653" s="158">
        <v>1.0769230769230771</v>
      </c>
      <c r="Y653" s="159">
        <v>37</v>
      </c>
      <c r="Z653" s="159">
        <v>74</v>
      </c>
      <c r="AA653" s="159">
        <v>49</v>
      </c>
      <c r="AB653" s="159">
        <v>99</v>
      </c>
      <c r="AC653" s="159">
        <v>61</v>
      </c>
      <c r="AD653" s="157">
        <v>18.850000000000001</v>
      </c>
    </row>
    <row r="654" spans="1:30" s="154" customFormat="1" ht="11.35">
      <c r="A654" s="152">
        <v>641</v>
      </c>
      <c r="B654" s="152">
        <v>21</v>
      </c>
      <c r="C654" s="152">
        <v>294</v>
      </c>
      <c r="D654" s="153">
        <v>1.8374999999999999</v>
      </c>
      <c r="E654" s="153">
        <v>4.4635314726735347</v>
      </c>
      <c r="F654" s="155">
        <v>1873.9980000000003</v>
      </c>
      <c r="G654" s="155">
        <v>14489.276600000001</v>
      </c>
      <c r="H654" s="155">
        <v>90.557978750000004</v>
      </c>
      <c r="I654" s="155">
        <v>282.52303972322886</v>
      </c>
      <c r="J654" s="155">
        <v>1600</v>
      </c>
      <c r="K654" s="155">
        <v>203350</v>
      </c>
      <c r="L654" s="155">
        <v>1270.9375</v>
      </c>
      <c r="M654" s="155">
        <v>260.89299205208022</v>
      </c>
      <c r="N654" s="156">
        <v>21</v>
      </c>
      <c r="O654" s="156">
        <v>405</v>
      </c>
      <c r="P654" s="156">
        <v>2.53125</v>
      </c>
      <c r="Q654" s="156">
        <v>4.5084433367576793</v>
      </c>
      <c r="R654" s="158">
        <v>0.63903743315508021</v>
      </c>
      <c r="S654" s="158">
        <v>27</v>
      </c>
      <c r="T654" s="158">
        <v>585</v>
      </c>
      <c r="U654" s="158">
        <v>3.65625</v>
      </c>
      <c r="V654" s="158">
        <v>6.5990726192369076</v>
      </c>
      <c r="W654" s="158">
        <v>0.47860962566844917</v>
      </c>
      <c r="X654" s="158">
        <v>1.1176470588235294</v>
      </c>
      <c r="Y654" s="159">
        <v>27</v>
      </c>
      <c r="Z654" s="159">
        <v>81</v>
      </c>
      <c r="AA654" s="159">
        <v>52</v>
      </c>
      <c r="AB654" s="159">
        <v>79</v>
      </c>
      <c r="AC654" s="159">
        <v>81</v>
      </c>
      <c r="AD654" s="157">
        <v>18.7</v>
      </c>
    </row>
    <row r="655" spans="1:30" s="154" customFormat="1" ht="11.35">
      <c r="A655" s="152">
        <v>642</v>
      </c>
      <c r="B655" s="152">
        <v>21</v>
      </c>
      <c r="C655" s="152">
        <v>210</v>
      </c>
      <c r="D655" s="153">
        <v>1.3125</v>
      </c>
      <c r="E655" s="153">
        <v>3.3593715719596373</v>
      </c>
      <c r="F655" s="155">
        <v>1338.5700000000002</v>
      </c>
      <c r="G655" s="155">
        <v>7680.4172000000017</v>
      </c>
      <c r="H655" s="155">
        <v>48.002607500000011</v>
      </c>
      <c r="I655" s="155">
        <v>161.78534861217258</v>
      </c>
      <c r="J655" s="155">
        <v>1600</v>
      </c>
      <c r="K655" s="155">
        <v>206550</v>
      </c>
      <c r="L655" s="155">
        <v>1290.9375</v>
      </c>
      <c r="M655" s="155">
        <v>269.92148142020017</v>
      </c>
      <c r="N655" s="156">
        <v>21</v>
      </c>
      <c r="O655" s="156">
        <v>405</v>
      </c>
      <c r="P655" s="156">
        <v>2.53125</v>
      </c>
      <c r="Q655" s="156">
        <v>4.4832628995425967</v>
      </c>
      <c r="R655" s="158">
        <v>0.64379947229551449</v>
      </c>
      <c r="S655" s="158">
        <v>36</v>
      </c>
      <c r="T655" s="158">
        <v>660</v>
      </c>
      <c r="U655" s="158">
        <v>4.125</v>
      </c>
      <c r="V655" s="158">
        <v>8.0733664157536467</v>
      </c>
      <c r="W655" s="158">
        <v>0.41952506596306066</v>
      </c>
      <c r="X655" s="158">
        <v>1.0633245382585752</v>
      </c>
      <c r="Y655" s="159">
        <v>27</v>
      </c>
      <c r="Z655" s="159">
        <v>73</v>
      </c>
      <c r="AA655" s="159">
        <v>60</v>
      </c>
      <c r="AB655" s="159">
        <v>86</v>
      </c>
      <c r="AC655" s="159">
        <v>74</v>
      </c>
      <c r="AD655" s="157">
        <v>18.95</v>
      </c>
    </row>
    <row r="656" spans="1:30" s="154" customFormat="1" ht="11.35">
      <c r="A656" s="152">
        <v>643</v>
      </c>
      <c r="B656" s="152">
        <v>9</v>
      </c>
      <c r="C656" s="152">
        <v>96</v>
      </c>
      <c r="D656" s="153">
        <v>0.6</v>
      </c>
      <c r="E656" s="153">
        <v>1.8056515052718689</v>
      </c>
      <c r="F656" s="155">
        <v>803.14200000000017</v>
      </c>
      <c r="G656" s="155">
        <v>2938.9048000000007</v>
      </c>
      <c r="H656" s="155">
        <v>18.368155000000005</v>
      </c>
      <c r="I656" s="155">
        <v>76.240637739767877</v>
      </c>
      <c r="J656" s="155">
        <v>1600</v>
      </c>
      <c r="K656" s="155">
        <v>206150</v>
      </c>
      <c r="L656" s="155">
        <v>1288.4375</v>
      </c>
      <c r="M656" s="155">
        <v>268.89138083161868</v>
      </c>
      <c r="N656" s="156">
        <v>21</v>
      </c>
      <c r="O656" s="156">
        <v>570</v>
      </c>
      <c r="P656" s="156">
        <v>3.5625</v>
      </c>
      <c r="Q656" s="156">
        <v>5.0040078276939814</v>
      </c>
      <c r="R656" s="158">
        <v>0.55916473317865434</v>
      </c>
      <c r="S656" s="158">
        <v>45</v>
      </c>
      <c r="T656" s="158">
        <v>807</v>
      </c>
      <c r="U656" s="158">
        <v>5.0437500000000002</v>
      </c>
      <c r="V656" s="158">
        <v>8.8533452264165788</v>
      </c>
      <c r="W656" s="158">
        <v>0.37587006960556851</v>
      </c>
      <c r="X656" s="158">
        <v>0.9350348027842228</v>
      </c>
      <c r="Y656" s="159">
        <v>27</v>
      </c>
      <c r="Z656" s="159">
        <v>74</v>
      </c>
      <c r="AA656" s="159">
        <v>59</v>
      </c>
      <c r="AB656" s="159">
        <v>87</v>
      </c>
      <c r="AC656" s="159">
        <v>73</v>
      </c>
      <c r="AD656" s="157">
        <v>21.55</v>
      </c>
    </row>
    <row r="657" spans="1:30" s="154" customFormat="1" ht="11.35">
      <c r="A657" s="152">
        <v>644</v>
      </c>
      <c r="B657" s="152">
        <v>21</v>
      </c>
      <c r="C657" s="152">
        <v>246</v>
      </c>
      <c r="D657" s="153">
        <v>1.5375000000000001</v>
      </c>
      <c r="E657" s="153">
        <v>3.3979044596605616</v>
      </c>
      <c r="F657" s="155">
        <v>1873.9980000000003</v>
      </c>
      <c r="G657" s="155">
        <v>13573.0998</v>
      </c>
      <c r="H657" s="155">
        <v>84.83187375</v>
      </c>
      <c r="I657" s="155">
        <v>260.98698335637226</v>
      </c>
      <c r="J657" s="155">
        <v>1600</v>
      </c>
      <c r="K657" s="155">
        <v>208550</v>
      </c>
      <c r="L657" s="155">
        <v>1303.4375</v>
      </c>
      <c r="M657" s="155">
        <v>274.67086507217482</v>
      </c>
      <c r="N657" s="156">
        <v>21</v>
      </c>
      <c r="O657" s="156">
        <v>456</v>
      </c>
      <c r="P657" s="156">
        <v>2.85</v>
      </c>
      <c r="Q657" s="156">
        <v>4.9655416394976397</v>
      </c>
      <c r="R657" s="158">
        <v>0.61904761904761907</v>
      </c>
      <c r="S657" s="158">
        <v>39</v>
      </c>
      <c r="T657" s="158">
        <v>705</v>
      </c>
      <c r="U657" s="158">
        <v>4.40625</v>
      </c>
      <c r="V657" s="158">
        <v>8.0112317970247471</v>
      </c>
      <c r="W657" s="158">
        <v>0.41102756892230574</v>
      </c>
      <c r="X657" s="158">
        <v>1.0300751879699248</v>
      </c>
      <c r="Y657" s="159">
        <v>27</v>
      </c>
      <c r="Z657" s="159">
        <v>68</v>
      </c>
      <c r="AA657" s="159">
        <v>65</v>
      </c>
      <c r="AB657" s="159">
        <v>82</v>
      </c>
      <c r="AC657" s="159">
        <v>78</v>
      </c>
      <c r="AD657" s="157">
        <v>19.95</v>
      </c>
    </row>
    <row r="658" spans="1:30" s="154" customFormat="1" ht="11.35">
      <c r="A658" s="152">
        <v>645</v>
      </c>
      <c r="B658" s="152">
        <v>15</v>
      </c>
      <c r="C658" s="152">
        <v>150</v>
      </c>
      <c r="D658" s="153">
        <v>0.9375</v>
      </c>
      <c r="E658" s="153">
        <v>2.4995282573785724</v>
      </c>
      <c r="F658" s="155">
        <v>1338.5700000000002</v>
      </c>
      <c r="G658" s="155">
        <v>5898.631800000001</v>
      </c>
      <c r="H658" s="155">
        <v>36.866448750000004</v>
      </c>
      <c r="I658" s="155">
        <v>135.93764059297109</v>
      </c>
      <c r="J658" s="155">
        <v>1600</v>
      </c>
      <c r="K658" s="155">
        <v>202500</v>
      </c>
      <c r="L658" s="155">
        <v>1265.625</v>
      </c>
      <c r="M658" s="155">
        <v>279.66666479261772</v>
      </c>
      <c r="N658" s="156">
        <v>21</v>
      </c>
      <c r="O658" s="156">
        <v>555</v>
      </c>
      <c r="P658" s="156">
        <v>3.46875</v>
      </c>
      <c r="Q658" s="156">
        <v>5.4205779299203529</v>
      </c>
      <c r="R658" s="158">
        <v>0.55097087378640774</v>
      </c>
      <c r="S658" s="158">
        <v>54</v>
      </c>
      <c r="T658" s="158">
        <v>747</v>
      </c>
      <c r="U658" s="158">
        <v>4.6687500000000002</v>
      </c>
      <c r="V658" s="158">
        <v>8.8044599011491567</v>
      </c>
      <c r="W658" s="158">
        <v>0.39563106796116515</v>
      </c>
      <c r="X658" s="158">
        <v>0.94660194174757284</v>
      </c>
      <c r="Y658" s="159">
        <v>34</v>
      </c>
      <c r="Z658" s="159">
        <v>70</v>
      </c>
      <c r="AA658" s="159">
        <v>56</v>
      </c>
      <c r="AB658" s="159">
        <v>79</v>
      </c>
      <c r="AC658" s="159">
        <v>81</v>
      </c>
      <c r="AD658" s="157">
        <v>20.6</v>
      </c>
    </row>
    <row r="659" spans="1:30" s="154" customFormat="1" ht="11.35">
      <c r="A659" s="152">
        <v>646</v>
      </c>
      <c r="B659" s="152">
        <v>18</v>
      </c>
      <c r="C659" s="152">
        <v>303</v>
      </c>
      <c r="D659" s="153">
        <v>1.89375</v>
      </c>
      <c r="E659" s="153">
        <v>4.143035187641753</v>
      </c>
      <c r="F659" s="155">
        <v>1606.2840000000003</v>
      </c>
      <c r="G659" s="155">
        <v>15604.751600000001</v>
      </c>
      <c r="H659" s="155">
        <v>97.529697500000012</v>
      </c>
      <c r="I659" s="155">
        <v>290.56380930289447</v>
      </c>
      <c r="J659" s="155">
        <v>1600</v>
      </c>
      <c r="K659" s="155">
        <v>209250</v>
      </c>
      <c r="L659" s="155">
        <v>1307.8125</v>
      </c>
      <c r="M659" s="155">
        <v>270.13547003274363</v>
      </c>
      <c r="N659" s="156">
        <v>18</v>
      </c>
      <c r="O659" s="156">
        <v>438</v>
      </c>
      <c r="P659" s="156">
        <v>2.7374999999999998</v>
      </c>
      <c r="Q659" s="156">
        <v>4.8687005743852092</v>
      </c>
      <c r="R659" s="158">
        <v>0.61375661375661372</v>
      </c>
      <c r="S659" s="158">
        <v>51</v>
      </c>
      <c r="T659" s="158">
        <v>630</v>
      </c>
      <c r="U659" s="158">
        <v>3.9375</v>
      </c>
      <c r="V659" s="158">
        <v>7.8200576651833238</v>
      </c>
      <c r="W659" s="158">
        <v>0.44444444444444442</v>
      </c>
      <c r="X659" s="158">
        <v>1.0582010582010581</v>
      </c>
      <c r="Y659" s="159">
        <v>25</v>
      </c>
      <c r="Z659" s="159">
        <v>70</v>
      </c>
      <c r="AA659" s="159">
        <v>65</v>
      </c>
      <c r="AB659" s="159">
        <v>83</v>
      </c>
      <c r="AC659" s="159">
        <v>77</v>
      </c>
      <c r="AD659" s="157">
        <v>18.899999999999999</v>
      </c>
    </row>
    <row r="660" spans="1:30" s="154" customFormat="1" ht="11.35">
      <c r="A660" s="152">
        <v>647</v>
      </c>
      <c r="B660" s="152">
        <v>12</v>
      </c>
      <c r="C660" s="152">
        <v>246</v>
      </c>
      <c r="D660" s="153">
        <v>1.5375000000000001</v>
      </c>
      <c r="E660" s="153">
        <v>2.9522137520402971</v>
      </c>
      <c r="F660" s="155">
        <v>1070.8560000000002</v>
      </c>
      <c r="G660" s="155">
        <v>12490.3454</v>
      </c>
      <c r="H660" s="155">
        <v>78.064658750000007</v>
      </c>
      <c r="I660" s="155">
        <v>208.0217253652356</v>
      </c>
      <c r="J660" s="155">
        <v>1600</v>
      </c>
      <c r="K660" s="155">
        <v>202750</v>
      </c>
      <c r="L660" s="155">
        <v>1267.1875</v>
      </c>
      <c r="M660" s="155">
        <v>271.44192627452128</v>
      </c>
      <c r="N660" s="156">
        <v>24</v>
      </c>
      <c r="O660" s="156">
        <v>498</v>
      </c>
      <c r="P660" s="156">
        <v>3.1124999999999998</v>
      </c>
      <c r="Q660" s="156">
        <v>5.1125539163093245</v>
      </c>
      <c r="R660" s="158">
        <v>0.60476190476190472</v>
      </c>
      <c r="S660" s="158">
        <v>51</v>
      </c>
      <c r="T660" s="158">
        <v>747</v>
      </c>
      <c r="U660" s="158">
        <v>4.6687500000000002</v>
      </c>
      <c r="V660" s="158">
        <v>8.9637437954343984</v>
      </c>
      <c r="W660" s="158">
        <v>0.4071428571428572</v>
      </c>
      <c r="X660" s="158">
        <v>1.0119047619047619</v>
      </c>
      <c r="Y660" s="159">
        <v>31</v>
      </c>
      <c r="Z660" s="159">
        <v>75</v>
      </c>
      <c r="AA660" s="159">
        <v>54</v>
      </c>
      <c r="AB660" s="159">
        <v>78</v>
      </c>
      <c r="AC660" s="159">
        <v>82</v>
      </c>
      <c r="AD660" s="157">
        <v>21</v>
      </c>
    </row>
    <row r="661" spans="1:30" s="154" customFormat="1" ht="11.35">
      <c r="A661" s="152">
        <v>648</v>
      </c>
      <c r="B661" s="152">
        <v>12</v>
      </c>
      <c r="C661" s="152">
        <v>132</v>
      </c>
      <c r="D661" s="153">
        <v>0.82499999999999996</v>
      </c>
      <c r="E661" s="153">
        <v>2.2807645192901504</v>
      </c>
      <c r="F661" s="155">
        <v>1070.8560000000002</v>
      </c>
      <c r="G661" s="155">
        <v>7686.3664000000008</v>
      </c>
      <c r="H661" s="155">
        <v>48.039790000000004</v>
      </c>
      <c r="I661" s="155">
        <v>169.20087719917703</v>
      </c>
      <c r="J661" s="155">
        <v>1600</v>
      </c>
      <c r="K661" s="155">
        <v>209700</v>
      </c>
      <c r="L661" s="155">
        <v>1310.625</v>
      </c>
      <c r="M661" s="155">
        <v>274.11306371297451</v>
      </c>
      <c r="N661" s="156">
        <v>18</v>
      </c>
      <c r="O661" s="156">
        <v>441</v>
      </c>
      <c r="P661" s="156">
        <v>2.7562500000000001</v>
      </c>
      <c r="Q661" s="156">
        <v>4.2154953378453905</v>
      </c>
      <c r="R661" s="158">
        <v>0.63432835820895528</v>
      </c>
      <c r="S661" s="158">
        <v>42</v>
      </c>
      <c r="T661" s="158">
        <v>726</v>
      </c>
      <c r="U661" s="158">
        <v>4.5374999999999996</v>
      </c>
      <c r="V661" s="158">
        <v>8.1517737391527021</v>
      </c>
      <c r="W661" s="158">
        <v>0.39800995024875629</v>
      </c>
      <c r="X661" s="158">
        <v>1.0323383084577116</v>
      </c>
      <c r="Y661" s="159">
        <v>26</v>
      </c>
      <c r="Z661" s="159">
        <v>67</v>
      </c>
      <c r="AA661" s="159">
        <v>67</v>
      </c>
      <c r="AB661" s="159">
        <v>82</v>
      </c>
      <c r="AC661" s="159">
        <v>78</v>
      </c>
      <c r="AD661" s="157">
        <v>20.100000000000001</v>
      </c>
    </row>
    <row r="662" spans="1:30" s="154" customFormat="1" ht="11.35">
      <c r="A662" s="152">
        <v>649</v>
      </c>
      <c r="B662" s="152">
        <v>12</v>
      </c>
      <c r="C662" s="152">
        <v>75</v>
      </c>
      <c r="D662" s="153">
        <v>0.46875</v>
      </c>
      <c r="E662" s="153">
        <v>1.700617257528505</v>
      </c>
      <c r="F662" s="155">
        <v>1070.8560000000002</v>
      </c>
      <c r="G662" s="155">
        <v>3414.8408000000009</v>
      </c>
      <c r="H662" s="155">
        <v>21.342755000000004</v>
      </c>
      <c r="I662" s="155">
        <v>107.68133137364143</v>
      </c>
      <c r="J662" s="155">
        <v>1600</v>
      </c>
      <c r="K662" s="155">
        <v>202900</v>
      </c>
      <c r="L662" s="155">
        <v>1268.125</v>
      </c>
      <c r="M662" s="155">
        <v>280.86162912897362</v>
      </c>
      <c r="N662" s="156">
        <v>27</v>
      </c>
      <c r="O662" s="156">
        <v>567</v>
      </c>
      <c r="P662" s="156">
        <v>3.5437500000000002</v>
      </c>
      <c r="Q662" s="156">
        <v>5.2758460825532483</v>
      </c>
      <c r="R662" s="158">
        <v>0.54567307692307698</v>
      </c>
      <c r="S662" s="158">
        <v>39</v>
      </c>
      <c r="T662" s="158">
        <v>783</v>
      </c>
      <c r="U662" s="158">
        <v>4.8937499999999998</v>
      </c>
      <c r="V662" s="158">
        <v>8.4157660331385333</v>
      </c>
      <c r="W662" s="158">
        <v>0.37259615384615385</v>
      </c>
      <c r="X662" s="158">
        <v>0.91826923076923084</v>
      </c>
      <c r="Y662" s="159">
        <v>34</v>
      </c>
      <c r="Z662" s="159">
        <v>69</v>
      </c>
      <c r="AA662" s="159">
        <v>57</v>
      </c>
      <c r="AB662" s="159">
        <v>72</v>
      </c>
      <c r="AC662" s="159">
        <v>88</v>
      </c>
      <c r="AD662" s="157">
        <v>20.8</v>
      </c>
    </row>
    <row r="663" spans="1:30" s="154" customFormat="1" ht="11.35">
      <c r="A663" s="152">
        <v>650</v>
      </c>
      <c r="B663" s="152">
        <v>12</v>
      </c>
      <c r="C663" s="152">
        <v>153</v>
      </c>
      <c r="D663" s="153">
        <v>0.95625000000000004</v>
      </c>
      <c r="E663" s="153">
        <v>2.4580681554024846</v>
      </c>
      <c r="F663" s="155">
        <v>1070.8560000000002</v>
      </c>
      <c r="G663" s="155">
        <v>7762.2187000000013</v>
      </c>
      <c r="H663" s="155">
        <v>48.513866875000005</v>
      </c>
      <c r="I663" s="155">
        <v>155.9431224701533</v>
      </c>
      <c r="J663" s="155">
        <v>1600</v>
      </c>
      <c r="K663" s="155">
        <v>202550</v>
      </c>
      <c r="L663" s="155">
        <v>1265.9375</v>
      </c>
      <c r="M663" s="155">
        <v>282.75219026672266</v>
      </c>
      <c r="N663" s="156">
        <v>24</v>
      </c>
      <c r="O663" s="156">
        <v>459</v>
      </c>
      <c r="P663" s="156">
        <v>2.8687499999999999</v>
      </c>
      <c r="Q663" s="156">
        <v>4.6784960694327955</v>
      </c>
      <c r="R663" s="158">
        <v>0.62222222222222223</v>
      </c>
      <c r="S663" s="158">
        <v>42</v>
      </c>
      <c r="T663" s="158">
        <v>714</v>
      </c>
      <c r="U663" s="158">
        <v>4.4625000000000004</v>
      </c>
      <c r="V663" s="158">
        <v>8.4182248386439689</v>
      </c>
      <c r="W663" s="158">
        <v>0.41234567901234565</v>
      </c>
      <c r="X663" s="158">
        <v>1.0345679012345679</v>
      </c>
      <c r="Y663" s="159">
        <v>35</v>
      </c>
      <c r="Z663" s="159">
        <v>68</v>
      </c>
      <c r="AA663" s="159">
        <v>57</v>
      </c>
      <c r="AB663" s="159">
        <v>75</v>
      </c>
      <c r="AC663" s="159">
        <v>85</v>
      </c>
      <c r="AD663" s="157">
        <v>20.25</v>
      </c>
    </row>
    <row r="664" spans="1:30" s="154" customFormat="1" ht="11.35">
      <c r="A664" s="152">
        <v>651</v>
      </c>
      <c r="B664" s="152">
        <v>12</v>
      </c>
      <c r="C664" s="152">
        <v>126</v>
      </c>
      <c r="D664" s="153">
        <v>0.78749999999999998</v>
      </c>
      <c r="E664" s="153">
        <v>2.1409088177775661</v>
      </c>
      <c r="F664" s="155">
        <v>803.14200000000017</v>
      </c>
      <c r="G664" s="155">
        <v>4836.6996000000017</v>
      </c>
      <c r="H664" s="155">
        <v>30.229372500000011</v>
      </c>
      <c r="I664" s="155">
        <v>106.86393202592964</v>
      </c>
      <c r="J664" s="155">
        <v>1600</v>
      </c>
      <c r="K664" s="155">
        <v>198000</v>
      </c>
      <c r="L664" s="155">
        <v>1237.5</v>
      </c>
      <c r="M664" s="155">
        <v>282.34195779599509</v>
      </c>
      <c r="N664" s="156">
        <v>24</v>
      </c>
      <c r="O664" s="156">
        <v>558</v>
      </c>
      <c r="P664" s="156">
        <v>3.4874999999999998</v>
      </c>
      <c r="Q664" s="156">
        <v>5.4136881022020962</v>
      </c>
      <c r="R664" s="158">
        <v>0.52185089974293053</v>
      </c>
      <c r="S664" s="158">
        <v>33</v>
      </c>
      <c r="T664" s="158">
        <v>690</v>
      </c>
      <c r="U664" s="158">
        <v>4.3125</v>
      </c>
      <c r="V664" s="158">
        <v>7.3768186117179724</v>
      </c>
      <c r="W664" s="158">
        <v>0.40874035989717222</v>
      </c>
      <c r="X664" s="158">
        <v>0.9305912596401027</v>
      </c>
      <c r="Y664" s="159">
        <v>40</v>
      </c>
      <c r="Z664" s="159">
        <v>70</v>
      </c>
      <c r="AA664" s="159">
        <v>50</v>
      </c>
      <c r="AB664" s="159">
        <v>85</v>
      </c>
      <c r="AC664" s="159">
        <v>75</v>
      </c>
      <c r="AD664" s="157">
        <v>19.45</v>
      </c>
    </row>
    <row r="665" spans="1:30" s="154" customFormat="1" ht="11.35">
      <c r="A665" s="152">
        <v>652</v>
      </c>
      <c r="B665" s="152">
        <v>6</v>
      </c>
      <c r="C665" s="152">
        <v>48</v>
      </c>
      <c r="D665" s="153">
        <v>0.3</v>
      </c>
      <c r="E665" s="153">
        <v>1.1752157569874981</v>
      </c>
      <c r="F665" s="155">
        <v>535.42800000000011</v>
      </c>
      <c r="G665" s="155">
        <v>1383.1890000000003</v>
      </c>
      <c r="H665" s="155">
        <v>8.6449312500000026</v>
      </c>
      <c r="I665" s="155">
        <v>50.287122897569361</v>
      </c>
      <c r="J665" s="155">
        <v>1600</v>
      </c>
      <c r="K665" s="155">
        <v>196100</v>
      </c>
      <c r="L665" s="155">
        <v>1225.625</v>
      </c>
      <c r="M665" s="155">
        <v>256.48736896824289</v>
      </c>
      <c r="N665" s="156">
        <v>18</v>
      </c>
      <c r="O665" s="156">
        <v>555</v>
      </c>
      <c r="P665" s="156">
        <v>3.46875</v>
      </c>
      <c r="Q665" s="156">
        <v>4.7766753457285089</v>
      </c>
      <c r="R665" s="158">
        <v>0.54545454545454553</v>
      </c>
      <c r="S665" s="158">
        <v>42</v>
      </c>
      <c r="T665" s="158">
        <v>672</v>
      </c>
      <c r="U665" s="158">
        <v>4.2</v>
      </c>
      <c r="V665" s="158">
        <v>7.4113630248957882</v>
      </c>
      <c r="W665" s="158">
        <v>0.44963144963144969</v>
      </c>
      <c r="X665" s="158">
        <v>0.99508599508599516</v>
      </c>
      <c r="Y665" s="159">
        <v>34</v>
      </c>
      <c r="Z665" s="159">
        <v>86</v>
      </c>
      <c r="AA665" s="159">
        <v>40</v>
      </c>
      <c r="AB665" s="159">
        <v>92</v>
      </c>
      <c r="AC665" s="159">
        <v>68</v>
      </c>
      <c r="AD665" s="157">
        <v>20.350000000000001</v>
      </c>
    </row>
    <row r="666" spans="1:30" s="154" customFormat="1" ht="11.35">
      <c r="A666" s="152">
        <v>653</v>
      </c>
      <c r="B666" s="152">
        <v>15</v>
      </c>
      <c r="C666" s="152">
        <v>189</v>
      </c>
      <c r="D666" s="153">
        <v>1.1812499999999999</v>
      </c>
      <c r="E666" s="153">
        <v>2.8962606014822136</v>
      </c>
      <c r="F666" s="155">
        <v>1070.8560000000002</v>
      </c>
      <c r="G666" s="155">
        <v>11037.253299999998</v>
      </c>
      <c r="H666" s="155">
        <v>68.982833124999985</v>
      </c>
      <c r="I666" s="155">
        <v>206.72052516853017</v>
      </c>
      <c r="J666" s="155">
        <v>1600</v>
      </c>
      <c r="K666" s="155">
        <v>203950</v>
      </c>
      <c r="L666" s="155">
        <v>1274.6875</v>
      </c>
      <c r="M666" s="155">
        <v>275.00696817929867</v>
      </c>
      <c r="N666" s="156">
        <v>21</v>
      </c>
      <c r="O666" s="156">
        <v>597</v>
      </c>
      <c r="P666" s="156">
        <v>3.7312500000000002</v>
      </c>
      <c r="Q666" s="156">
        <v>5.8446576961277783</v>
      </c>
      <c r="R666" s="158">
        <v>0.50864197530864197</v>
      </c>
      <c r="S666" s="158">
        <v>33</v>
      </c>
      <c r="T666" s="158">
        <v>708</v>
      </c>
      <c r="U666" s="158">
        <v>4.4249999999999998</v>
      </c>
      <c r="V666" s="158">
        <v>7.424716499257034</v>
      </c>
      <c r="W666" s="158">
        <v>0.41728395061728391</v>
      </c>
      <c r="X666" s="158">
        <v>0.92592592592592582</v>
      </c>
      <c r="Y666" s="159">
        <v>31</v>
      </c>
      <c r="Z666" s="159">
        <v>72</v>
      </c>
      <c r="AA666" s="159">
        <v>57</v>
      </c>
      <c r="AB666" s="159">
        <v>79</v>
      </c>
      <c r="AC666" s="159">
        <v>81</v>
      </c>
      <c r="AD666" s="157">
        <v>20.25</v>
      </c>
    </row>
    <row r="667" spans="1:30" s="154" customFormat="1" ht="11.35">
      <c r="A667" s="152">
        <v>654</v>
      </c>
      <c r="B667" s="152">
        <v>18</v>
      </c>
      <c r="C667" s="152">
        <v>147</v>
      </c>
      <c r="D667" s="153">
        <v>0.91874999999999996</v>
      </c>
      <c r="E667" s="153">
        <v>2.5401725167976954</v>
      </c>
      <c r="F667" s="155">
        <v>1338.5700000000002</v>
      </c>
      <c r="G667" s="155">
        <v>5944.7381000000005</v>
      </c>
      <c r="H667" s="155">
        <v>37.154613125000004</v>
      </c>
      <c r="I667" s="155">
        <v>132.88202431230874</v>
      </c>
      <c r="J667" s="155">
        <v>1600</v>
      </c>
      <c r="K667" s="155">
        <v>201800</v>
      </c>
      <c r="L667" s="155">
        <v>1261.25</v>
      </c>
      <c r="M667" s="155">
        <v>283.39529474174589</v>
      </c>
      <c r="N667" s="156">
        <v>18</v>
      </c>
      <c r="O667" s="156">
        <v>492</v>
      </c>
      <c r="P667" s="156">
        <v>3.0750000000000002</v>
      </c>
      <c r="Q667" s="156">
        <v>4.8285706311104777</v>
      </c>
      <c r="R667" s="158">
        <v>0.60576923076923084</v>
      </c>
      <c r="S667" s="158">
        <v>45</v>
      </c>
      <c r="T667" s="158">
        <v>771</v>
      </c>
      <c r="U667" s="158">
        <v>4.8187499999999996</v>
      </c>
      <c r="V667" s="158">
        <v>8.6641543588925618</v>
      </c>
      <c r="W667" s="158">
        <v>0.38221153846153849</v>
      </c>
      <c r="X667" s="158">
        <v>0.98798076923076938</v>
      </c>
      <c r="Y667" s="159">
        <v>36</v>
      </c>
      <c r="Z667" s="159">
        <v>68</v>
      </c>
      <c r="AA667" s="159">
        <v>56</v>
      </c>
      <c r="AB667" s="159">
        <v>83</v>
      </c>
      <c r="AC667" s="159">
        <v>77</v>
      </c>
      <c r="AD667" s="157">
        <v>20.8</v>
      </c>
    </row>
    <row r="668" spans="1:30" s="154" customFormat="1" ht="11.35">
      <c r="A668" s="152">
        <v>655</v>
      </c>
      <c r="B668" s="152">
        <v>15</v>
      </c>
      <c r="C668" s="152">
        <v>126</v>
      </c>
      <c r="D668" s="153">
        <v>0.78749999999999998</v>
      </c>
      <c r="E668" s="153">
        <v>2.4836256212269783</v>
      </c>
      <c r="F668" s="155">
        <v>1338.5700000000002</v>
      </c>
      <c r="G668" s="155">
        <v>6103.879200000003</v>
      </c>
      <c r="H668" s="155">
        <v>38.149245000000022</v>
      </c>
      <c r="I668" s="155">
        <v>157.99584152816871</v>
      </c>
      <c r="J668" s="155">
        <v>1600</v>
      </c>
      <c r="K668" s="155">
        <v>202650</v>
      </c>
      <c r="L668" s="155">
        <v>1266.5625</v>
      </c>
      <c r="M668" s="155">
        <v>288.82334892939741</v>
      </c>
      <c r="N668" s="156">
        <v>18</v>
      </c>
      <c r="O668" s="156">
        <v>501</v>
      </c>
      <c r="P668" s="156">
        <v>3.1312500000000001</v>
      </c>
      <c r="Q668" s="156">
        <v>4.7146524912455154</v>
      </c>
      <c r="R668" s="158">
        <v>0.58457711442786076</v>
      </c>
      <c r="S668" s="158">
        <v>36</v>
      </c>
      <c r="T668" s="158">
        <v>750</v>
      </c>
      <c r="U668" s="158">
        <v>4.6875</v>
      </c>
      <c r="V668" s="158">
        <v>7.6109714749467319</v>
      </c>
      <c r="W668" s="158">
        <v>0.37810945273631846</v>
      </c>
      <c r="X668" s="158">
        <v>0.96268656716417922</v>
      </c>
      <c r="Y668" s="159">
        <v>37</v>
      </c>
      <c r="Z668" s="159">
        <v>64</v>
      </c>
      <c r="AA668" s="159">
        <v>59</v>
      </c>
      <c r="AB668" s="159">
        <v>83</v>
      </c>
      <c r="AC668" s="159">
        <v>77</v>
      </c>
      <c r="AD668" s="157">
        <v>20.100000000000001</v>
      </c>
    </row>
    <row r="669" spans="1:30" s="154" customFormat="1" ht="11.35">
      <c r="A669" s="152">
        <v>656</v>
      </c>
      <c r="B669" s="152">
        <v>12</v>
      </c>
      <c r="C669" s="152">
        <v>132</v>
      </c>
      <c r="D669" s="153">
        <v>0.82499999999999996</v>
      </c>
      <c r="E669" s="153">
        <v>2.2807645192901504</v>
      </c>
      <c r="F669" s="155">
        <v>803.14200000000017</v>
      </c>
      <c r="G669" s="155">
        <v>4789.1060000000025</v>
      </c>
      <c r="H669" s="155">
        <v>29.931912500000017</v>
      </c>
      <c r="I669" s="155">
        <v>106.57128669637333</v>
      </c>
      <c r="J669" s="155">
        <v>1600</v>
      </c>
      <c r="K669" s="155">
        <v>200650</v>
      </c>
      <c r="L669" s="155">
        <v>1254.0625</v>
      </c>
      <c r="M669" s="155">
        <v>282.67432841239088</v>
      </c>
      <c r="N669" s="156">
        <v>24</v>
      </c>
      <c r="O669" s="156">
        <v>651</v>
      </c>
      <c r="P669" s="156">
        <v>4.0687499999999996</v>
      </c>
      <c r="Q669" s="156">
        <v>5.8213680068947804</v>
      </c>
      <c r="R669" s="158">
        <v>0.46153846153846151</v>
      </c>
      <c r="S669" s="158">
        <v>33</v>
      </c>
      <c r="T669" s="158">
        <v>711</v>
      </c>
      <c r="U669" s="158">
        <v>4.4437499999999996</v>
      </c>
      <c r="V669" s="158">
        <v>7.2082647141097169</v>
      </c>
      <c r="W669" s="158">
        <v>0.41191066997518611</v>
      </c>
      <c r="X669" s="158">
        <v>0.87344913151364767</v>
      </c>
      <c r="Y669" s="159">
        <v>37</v>
      </c>
      <c r="Z669" s="159">
        <v>69</v>
      </c>
      <c r="AA669" s="159">
        <v>54</v>
      </c>
      <c r="AB669" s="159">
        <v>91</v>
      </c>
      <c r="AC669" s="159">
        <v>69</v>
      </c>
      <c r="AD669" s="157">
        <v>20.149999999999999</v>
      </c>
    </row>
    <row r="670" spans="1:30" s="154" customFormat="1" ht="11.35">
      <c r="A670" s="152">
        <v>657</v>
      </c>
      <c r="B670" s="152">
        <v>15</v>
      </c>
      <c r="C670" s="152">
        <v>156</v>
      </c>
      <c r="D670" s="153">
        <v>0.97499999999999998</v>
      </c>
      <c r="E670" s="153">
        <v>2.7032475228530815</v>
      </c>
      <c r="F670" s="155">
        <v>1338.5700000000002</v>
      </c>
      <c r="G670" s="155">
        <v>9509.7962000000043</v>
      </c>
      <c r="H670" s="155">
        <v>59.436226250000026</v>
      </c>
      <c r="I670" s="155">
        <v>205.56139532524693</v>
      </c>
      <c r="J670" s="155">
        <v>1600</v>
      </c>
      <c r="K670" s="155">
        <v>204350</v>
      </c>
      <c r="L670" s="155">
        <v>1277.1875</v>
      </c>
      <c r="M670" s="155">
        <v>276.13954150691239</v>
      </c>
      <c r="N670" s="156">
        <v>27</v>
      </c>
      <c r="O670" s="156">
        <v>561</v>
      </c>
      <c r="P670" s="156">
        <v>3.5062500000000001</v>
      </c>
      <c r="Q670" s="156">
        <v>5.6122024230898733</v>
      </c>
      <c r="R670" s="158">
        <v>0.53598014888337464</v>
      </c>
      <c r="S670" s="158">
        <v>33</v>
      </c>
      <c r="T670" s="158">
        <v>729</v>
      </c>
      <c r="U670" s="158">
        <v>4.5562500000000004</v>
      </c>
      <c r="V670" s="158">
        <v>7.5683442644782204</v>
      </c>
      <c r="W670" s="158">
        <v>0.39702233250620339</v>
      </c>
      <c r="X670" s="158">
        <v>0.93300248138957809</v>
      </c>
      <c r="Y670" s="159">
        <v>31</v>
      </c>
      <c r="Z670" s="159">
        <v>71</v>
      </c>
      <c r="AA670" s="159">
        <v>58</v>
      </c>
      <c r="AB670" s="159">
        <v>64</v>
      </c>
      <c r="AC670" s="159">
        <v>96</v>
      </c>
      <c r="AD670" s="157">
        <v>20.149999999999999</v>
      </c>
    </row>
    <row r="671" spans="1:30" s="154" customFormat="1" ht="11.35">
      <c r="A671" s="152">
        <v>658</v>
      </c>
      <c r="B671" s="152">
        <v>12</v>
      </c>
      <c r="C671" s="152">
        <v>165</v>
      </c>
      <c r="D671" s="153">
        <v>1.03125</v>
      </c>
      <c r="E671" s="153">
        <v>2.4963416629366275</v>
      </c>
      <c r="F671" s="155">
        <v>535.42800000000011</v>
      </c>
      <c r="G671" s="155">
        <v>5446.4926000000014</v>
      </c>
      <c r="H671" s="155">
        <v>34.040578750000009</v>
      </c>
      <c r="I671" s="155">
        <v>106.3940208792913</v>
      </c>
      <c r="J671" s="155">
        <v>1600</v>
      </c>
      <c r="K671" s="155">
        <v>202150</v>
      </c>
      <c r="L671" s="155">
        <v>1263.4375</v>
      </c>
      <c r="M671" s="155">
        <v>281.54570408828124</v>
      </c>
      <c r="N671" s="156">
        <v>18</v>
      </c>
      <c r="O671" s="156">
        <v>357</v>
      </c>
      <c r="P671" s="156">
        <v>2.2312500000000002</v>
      </c>
      <c r="Q671" s="156">
        <v>4.192268827798177</v>
      </c>
      <c r="R671" s="158">
        <v>0.67574931880109002</v>
      </c>
      <c r="S671" s="158">
        <v>33</v>
      </c>
      <c r="T671" s="158">
        <v>597</v>
      </c>
      <c r="U671" s="158">
        <v>3.7312500000000002</v>
      </c>
      <c r="V671" s="158">
        <v>6.3994121929357188</v>
      </c>
      <c r="W671" s="158">
        <v>0.45776566757493198</v>
      </c>
      <c r="X671" s="158">
        <v>1.1335149863760221</v>
      </c>
      <c r="Y671" s="159">
        <v>35</v>
      </c>
      <c r="Z671" s="159">
        <v>69</v>
      </c>
      <c r="AA671" s="159">
        <v>56</v>
      </c>
      <c r="AB671" s="159">
        <v>84</v>
      </c>
      <c r="AC671" s="159">
        <v>76</v>
      </c>
      <c r="AD671" s="157">
        <v>18.350000000000001</v>
      </c>
    </row>
    <row r="672" spans="1:30" s="154" customFormat="1" ht="11.35">
      <c r="A672" s="152">
        <v>659</v>
      </c>
      <c r="B672" s="152">
        <v>18</v>
      </c>
      <c r="C672" s="152">
        <v>183</v>
      </c>
      <c r="D672" s="153">
        <v>1.14375</v>
      </c>
      <c r="E672" s="153">
        <v>3.0444234513193784</v>
      </c>
      <c r="F672" s="155">
        <v>1606.2840000000003</v>
      </c>
      <c r="G672" s="155">
        <v>10794.823399999999</v>
      </c>
      <c r="H672" s="155">
        <v>67.467646250000001</v>
      </c>
      <c r="I672" s="155">
        <v>232.29431144004019</v>
      </c>
      <c r="J672" s="155">
        <v>1600</v>
      </c>
      <c r="K672" s="155">
        <v>199450</v>
      </c>
      <c r="L672" s="155">
        <v>1246.5625</v>
      </c>
      <c r="M672" s="155">
        <v>278.64913777209517</v>
      </c>
      <c r="N672" s="156">
        <v>18</v>
      </c>
      <c r="O672" s="156">
        <v>474</v>
      </c>
      <c r="P672" s="156">
        <v>2.9624999999999999</v>
      </c>
      <c r="Q672" s="156">
        <v>4.7700421263121413</v>
      </c>
      <c r="R672" s="158">
        <v>0.60696517412935325</v>
      </c>
      <c r="S672" s="158">
        <v>48</v>
      </c>
      <c r="T672" s="158">
        <v>657</v>
      </c>
      <c r="U672" s="158">
        <v>4.1062500000000002</v>
      </c>
      <c r="V672" s="158">
        <v>7.7723885379531605</v>
      </c>
      <c r="W672" s="158">
        <v>0.45522388059701502</v>
      </c>
      <c r="X672" s="158">
        <v>1.0621890547263684</v>
      </c>
      <c r="Y672" s="159">
        <v>37</v>
      </c>
      <c r="Z672" s="159">
        <v>72</v>
      </c>
      <c r="AA672" s="159">
        <v>51</v>
      </c>
      <c r="AB672" s="159">
        <v>71</v>
      </c>
      <c r="AC672" s="159">
        <v>89</v>
      </c>
      <c r="AD672" s="157">
        <v>20.100000000000001</v>
      </c>
    </row>
    <row r="673" spans="1:30" s="154" customFormat="1" ht="11.35">
      <c r="A673" s="152">
        <v>660</v>
      </c>
      <c r="B673" s="152">
        <v>15</v>
      </c>
      <c r="C673" s="152">
        <v>120</v>
      </c>
      <c r="D673" s="153">
        <v>0.75</v>
      </c>
      <c r="E673" s="153">
        <v>2.4494897427831779</v>
      </c>
      <c r="F673" s="155">
        <v>803.14200000000017</v>
      </c>
      <c r="G673" s="155">
        <v>4928.9122000000007</v>
      </c>
      <c r="H673" s="155">
        <v>30.805701250000006</v>
      </c>
      <c r="I673" s="155">
        <v>118.88028665632845</v>
      </c>
      <c r="J673" s="155">
        <v>1600</v>
      </c>
      <c r="K673" s="155">
        <v>197900</v>
      </c>
      <c r="L673" s="155">
        <v>1236.875</v>
      </c>
      <c r="M673" s="155">
        <v>276.06212840978088</v>
      </c>
      <c r="N673" s="156">
        <v>21</v>
      </c>
      <c r="O673" s="156">
        <v>504</v>
      </c>
      <c r="P673" s="156">
        <v>3.15</v>
      </c>
      <c r="Q673" s="156">
        <v>4.6231574606171888</v>
      </c>
      <c r="R673" s="158">
        <v>0.5725190839694656</v>
      </c>
      <c r="S673" s="158">
        <v>27</v>
      </c>
      <c r="T673" s="158">
        <v>624</v>
      </c>
      <c r="U673" s="158">
        <v>3.9</v>
      </c>
      <c r="V673" s="158">
        <v>6.0263572024960048</v>
      </c>
      <c r="W673" s="158">
        <v>0.47073791348600502</v>
      </c>
      <c r="X673" s="158">
        <v>1.0432569974554706</v>
      </c>
      <c r="Y673" s="159">
        <v>38</v>
      </c>
      <c r="Z673" s="159">
        <v>74</v>
      </c>
      <c r="AA673" s="159">
        <v>48</v>
      </c>
      <c r="AB673" s="159">
        <v>73</v>
      </c>
      <c r="AC673" s="159">
        <v>87</v>
      </c>
      <c r="AD673" s="157">
        <v>19.649999999999999</v>
      </c>
    </row>
    <row r="674" spans="1:30" s="154" customFormat="1" ht="11.35">
      <c r="A674" s="152">
        <v>661</v>
      </c>
      <c r="B674" s="152">
        <v>12</v>
      </c>
      <c r="C674" s="152">
        <v>144</v>
      </c>
      <c r="D674" s="153">
        <v>0.9</v>
      </c>
      <c r="E674" s="153">
        <v>2.3262245709984626</v>
      </c>
      <c r="F674" s="155">
        <v>1070.8560000000002</v>
      </c>
      <c r="G674" s="155">
        <v>6437.0344000000005</v>
      </c>
      <c r="H674" s="155">
        <v>40.231465</v>
      </c>
      <c r="I674" s="155">
        <v>136.82476727813162</v>
      </c>
      <c r="J674" s="155">
        <v>1600</v>
      </c>
      <c r="K674" s="155">
        <v>199750</v>
      </c>
      <c r="L674" s="155">
        <v>1248.4375</v>
      </c>
      <c r="M674" s="155">
        <v>296.86103492476707</v>
      </c>
      <c r="N674" s="156">
        <v>24</v>
      </c>
      <c r="O674" s="156">
        <v>543</v>
      </c>
      <c r="P674" s="156">
        <v>3.3937499999999998</v>
      </c>
      <c r="Q674" s="156">
        <v>5.2570370627612357</v>
      </c>
      <c r="R674" s="158">
        <v>0.56385542168674696</v>
      </c>
      <c r="S674" s="158">
        <v>48</v>
      </c>
      <c r="T674" s="158">
        <v>786</v>
      </c>
      <c r="U674" s="158">
        <v>4.9124999999999996</v>
      </c>
      <c r="V674" s="158">
        <v>8.7963596672843263</v>
      </c>
      <c r="W674" s="158">
        <v>0.36867469879518072</v>
      </c>
      <c r="X674" s="158">
        <v>0.93253012048192763</v>
      </c>
      <c r="Y674" s="159">
        <v>43</v>
      </c>
      <c r="Z674" s="159">
        <v>60</v>
      </c>
      <c r="AA674" s="159">
        <v>57</v>
      </c>
      <c r="AB674" s="159">
        <v>83</v>
      </c>
      <c r="AC674" s="159">
        <v>77</v>
      </c>
      <c r="AD674" s="157">
        <v>20.75</v>
      </c>
    </row>
    <row r="675" spans="1:30" s="154" customFormat="1" ht="11.35">
      <c r="A675" s="152">
        <v>662</v>
      </c>
      <c r="B675" s="152">
        <v>18</v>
      </c>
      <c r="C675" s="152">
        <v>213</v>
      </c>
      <c r="D675" s="153">
        <v>1.33125</v>
      </c>
      <c r="E675" s="153">
        <v>3.2577375237401962</v>
      </c>
      <c r="F675" s="155">
        <v>1070.8560000000002</v>
      </c>
      <c r="G675" s="155">
        <v>8712.6034000000036</v>
      </c>
      <c r="H675" s="155">
        <v>54.453771250000024</v>
      </c>
      <c r="I675" s="155">
        <v>174.77511291218343</v>
      </c>
      <c r="J675" s="155">
        <v>1600</v>
      </c>
      <c r="K675" s="155">
        <v>204300</v>
      </c>
      <c r="L675" s="155">
        <v>1276.875</v>
      </c>
      <c r="M675" s="155">
        <v>272.99224192446093</v>
      </c>
      <c r="N675" s="156">
        <v>24</v>
      </c>
      <c r="O675" s="156">
        <v>582</v>
      </c>
      <c r="P675" s="156">
        <v>3.6375000000000002</v>
      </c>
      <c r="Q675" s="156">
        <v>5.4501601153561419</v>
      </c>
      <c r="R675" s="158">
        <v>0.52682926829268295</v>
      </c>
      <c r="S675" s="158">
        <v>39</v>
      </c>
      <c r="T675" s="158">
        <v>738</v>
      </c>
      <c r="U675" s="158">
        <v>4.6124999999999998</v>
      </c>
      <c r="V675" s="158">
        <v>8.5443625903558011</v>
      </c>
      <c r="W675" s="158">
        <v>0.39999999999999997</v>
      </c>
      <c r="X675" s="158">
        <v>0.92682926829268286</v>
      </c>
      <c r="Y675" s="159">
        <v>30</v>
      </c>
      <c r="Z675" s="159">
        <v>73</v>
      </c>
      <c r="AA675" s="159">
        <v>57</v>
      </c>
      <c r="AB675" s="159">
        <v>85</v>
      </c>
      <c r="AC675" s="159">
        <v>75</v>
      </c>
      <c r="AD675" s="157">
        <v>20.5</v>
      </c>
    </row>
    <row r="676" spans="1:30" s="154" customFormat="1" ht="11.35">
      <c r="A676" s="152">
        <v>663</v>
      </c>
      <c r="B676" s="152">
        <v>12</v>
      </c>
      <c r="C676" s="152">
        <v>111</v>
      </c>
      <c r="D676" s="153">
        <v>0.69374999999999998</v>
      </c>
      <c r="E676" s="153">
        <v>2.0801453595797414</v>
      </c>
      <c r="F676" s="155">
        <v>535.42800000000011</v>
      </c>
      <c r="G676" s="155">
        <v>2461.4815000000003</v>
      </c>
      <c r="H676" s="155">
        <v>15.384259375000003</v>
      </c>
      <c r="I676" s="155">
        <v>61.831085877725414</v>
      </c>
      <c r="J676" s="155">
        <v>1600</v>
      </c>
      <c r="K676" s="155">
        <v>201900</v>
      </c>
      <c r="L676" s="155">
        <v>1261.875</v>
      </c>
      <c r="M676" s="155">
        <v>289.46314980380424</v>
      </c>
      <c r="N676" s="156">
        <v>24</v>
      </c>
      <c r="O676" s="156">
        <v>555</v>
      </c>
      <c r="P676" s="156">
        <v>3.46875</v>
      </c>
      <c r="Q676" s="156">
        <v>5.2508422504987369</v>
      </c>
      <c r="R676" s="158">
        <v>0.53980099502487566</v>
      </c>
      <c r="S676" s="158">
        <v>36</v>
      </c>
      <c r="T676" s="158">
        <v>702</v>
      </c>
      <c r="U676" s="158">
        <v>4.3875000000000002</v>
      </c>
      <c r="V676" s="158">
        <v>8.10930632400847</v>
      </c>
      <c r="W676" s="158">
        <v>0.41791044776119413</v>
      </c>
      <c r="X676" s="158">
        <v>0.95771144278606979</v>
      </c>
      <c r="Y676" s="159">
        <v>38</v>
      </c>
      <c r="Z676" s="159">
        <v>64</v>
      </c>
      <c r="AA676" s="159">
        <v>58</v>
      </c>
      <c r="AB676" s="159">
        <v>83</v>
      </c>
      <c r="AC676" s="159">
        <v>77</v>
      </c>
      <c r="AD676" s="157">
        <v>20.100000000000001</v>
      </c>
    </row>
    <row r="677" spans="1:30" s="154" customFormat="1" ht="11.35">
      <c r="A677" s="152">
        <v>664</v>
      </c>
      <c r="B677" s="152">
        <v>21</v>
      </c>
      <c r="C677" s="152">
        <v>120</v>
      </c>
      <c r="D677" s="153">
        <v>0.75</v>
      </c>
      <c r="E677" s="153">
        <v>2.5624280937909374</v>
      </c>
      <c r="F677" s="155">
        <v>1338.5700000000002</v>
      </c>
      <c r="G677" s="155">
        <v>6719.6214000000018</v>
      </c>
      <c r="H677" s="155">
        <v>41.997633750000013</v>
      </c>
      <c r="I677" s="155">
        <v>162.83924067263047</v>
      </c>
      <c r="J677" s="155">
        <v>1600</v>
      </c>
      <c r="K677" s="155">
        <v>201400</v>
      </c>
      <c r="L677" s="155">
        <v>1258.75</v>
      </c>
      <c r="M677" s="155">
        <v>282.14976619880042</v>
      </c>
      <c r="N677" s="156">
        <v>18</v>
      </c>
      <c r="O677" s="156">
        <v>507</v>
      </c>
      <c r="P677" s="156">
        <v>3.1687500000000002</v>
      </c>
      <c r="Q677" s="156">
        <v>4.7967781050074896</v>
      </c>
      <c r="R677" s="158">
        <v>0.57960199004975133</v>
      </c>
      <c r="S677" s="158">
        <v>42</v>
      </c>
      <c r="T677" s="158">
        <v>735</v>
      </c>
      <c r="U677" s="158">
        <v>4.59375</v>
      </c>
      <c r="V677" s="158">
        <v>8.5445903111211639</v>
      </c>
      <c r="W677" s="158">
        <v>0.39054726368159209</v>
      </c>
      <c r="X677" s="158">
        <v>0.97014925373134342</v>
      </c>
      <c r="Y677" s="159">
        <v>36</v>
      </c>
      <c r="Z677" s="159">
        <v>69</v>
      </c>
      <c r="AA677" s="159">
        <v>55</v>
      </c>
      <c r="AB677" s="159">
        <v>81</v>
      </c>
      <c r="AC677" s="159">
        <v>79</v>
      </c>
      <c r="AD677" s="157">
        <v>20.100000000000001</v>
      </c>
    </row>
    <row r="678" spans="1:30" s="154" customFormat="1" ht="11.35">
      <c r="A678" s="152">
        <v>665</v>
      </c>
      <c r="B678" s="152">
        <v>9</v>
      </c>
      <c r="C678" s="152">
        <v>99</v>
      </c>
      <c r="D678" s="153">
        <v>0.61875000000000002</v>
      </c>
      <c r="E678" s="153">
        <v>1.7188261132375111</v>
      </c>
      <c r="F678" s="155">
        <v>803.14200000000017</v>
      </c>
      <c r="G678" s="155">
        <v>3608.1898000000019</v>
      </c>
      <c r="H678" s="155">
        <v>22.551186250000011</v>
      </c>
      <c r="I678" s="155">
        <v>90.642821941511542</v>
      </c>
      <c r="J678" s="155">
        <v>1600</v>
      </c>
      <c r="K678" s="155">
        <v>200100</v>
      </c>
      <c r="L678" s="155">
        <v>1250.625</v>
      </c>
      <c r="M678" s="155">
        <v>271.90149784122536</v>
      </c>
      <c r="N678" s="156">
        <v>21</v>
      </c>
      <c r="O678" s="156">
        <v>576</v>
      </c>
      <c r="P678" s="156">
        <v>3.6</v>
      </c>
      <c r="Q678" s="156">
        <v>5.253570214625479</v>
      </c>
      <c r="R678" s="158">
        <v>0.53734939759036149</v>
      </c>
      <c r="S678" s="158">
        <v>39</v>
      </c>
      <c r="T678" s="158">
        <v>741</v>
      </c>
      <c r="U678" s="158">
        <v>4.6312499999999996</v>
      </c>
      <c r="V678" s="158">
        <v>8.3768337896619762</v>
      </c>
      <c r="W678" s="158">
        <v>0.40481927710843374</v>
      </c>
      <c r="X678" s="158">
        <v>0.94216867469879517</v>
      </c>
      <c r="Y678" s="159">
        <v>34</v>
      </c>
      <c r="Z678" s="159">
        <v>76</v>
      </c>
      <c r="AA678" s="159">
        <v>50</v>
      </c>
      <c r="AB678" s="159">
        <v>78</v>
      </c>
      <c r="AC678" s="159">
        <v>82</v>
      </c>
      <c r="AD678" s="157">
        <v>20.75</v>
      </c>
    </row>
    <row r="679" spans="1:30" s="154" customFormat="1" ht="11.35">
      <c r="A679" s="152">
        <v>666</v>
      </c>
      <c r="B679" s="152">
        <v>12</v>
      </c>
      <c r="C679" s="152">
        <v>150</v>
      </c>
      <c r="D679" s="153">
        <v>0.9375</v>
      </c>
      <c r="E679" s="153">
        <v>2.2365952898470565</v>
      </c>
      <c r="F679" s="155">
        <v>535.42800000000011</v>
      </c>
      <c r="G679" s="155">
        <v>4747.4616000000015</v>
      </c>
      <c r="H679" s="155">
        <v>29.671635000000009</v>
      </c>
      <c r="I679" s="155">
        <v>84.356309307416836</v>
      </c>
      <c r="J679" s="155">
        <v>1600</v>
      </c>
      <c r="K679" s="155">
        <v>205200</v>
      </c>
      <c r="L679" s="155">
        <v>1282.5</v>
      </c>
      <c r="M679" s="155">
        <v>281.40483159548455</v>
      </c>
      <c r="N679" s="156">
        <v>24</v>
      </c>
      <c r="O679" s="156">
        <v>546</v>
      </c>
      <c r="P679" s="156">
        <v>3.4125000000000001</v>
      </c>
      <c r="Q679" s="156">
        <v>5.346353015471176</v>
      </c>
      <c r="R679" s="158">
        <v>0.5582524271844661</v>
      </c>
      <c r="S679" s="158">
        <v>39</v>
      </c>
      <c r="T679" s="158">
        <v>783</v>
      </c>
      <c r="U679" s="158">
        <v>4.8937499999999998</v>
      </c>
      <c r="V679" s="158">
        <v>8.1561774828699924</v>
      </c>
      <c r="W679" s="158">
        <v>0.36650485436893204</v>
      </c>
      <c r="X679" s="158">
        <v>0.9247572815533982</v>
      </c>
      <c r="Y679" s="159">
        <v>32</v>
      </c>
      <c r="Z679" s="159">
        <v>67</v>
      </c>
      <c r="AA679" s="159">
        <v>61</v>
      </c>
      <c r="AB679" s="159">
        <v>77</v>
      </c>
      <c r="AC679" s="159">
        <v>83</v>
      </c>
      <c r="AD679" s="157">
        <v>20.6</v>
      </c>
    </row>
    <row r="680" spans="1:30" s="154" customFormat="1" ht="11.35">
      <c r="A680" s="152">
        <v>667</v>
      </c>
      <c r="B680" s="152">
        <v>9</v>
      </c>
      <c r="C680" s="152">
        <v>69</v>
      </c>
      <c r="D680" s="153">
        <v>0.43125000000000002</v>
      </c>
      <c r="E680" s="153">
        <v>1.5362368257875021</v>
      </c>
      <c r="F680" s="155">
        <v>803.14200000000017</v>
      </c>
      <c r="G680" s="155">
        <v>2733.657400000001</v>
      </c>
      <c r="H680" s="155">
        <v>17.085358750000005</v>
      </c>
      <c r="I680" s="155">
        <v>89.044626618746634</v>
      </c>
      <c r="J680" s="155">
        <v>1600</v>
      </c>
      <c r="K680" s="155">
        <v>201750</v>
      </c>
      <c r="L680" s="155">
        <v>1260.9375</v>
      </c>
      <c r="M680" s="155">
        <v>255.6697872145624</v>
      </c>
      <c r="N680" s="156">
        <v>24</v>
      </c>
      <c r="O680" s="156">
        <v>630</v>
      </c>
      <c r="P680" s="156">
        <v>3.9375</v>
      </c>
      <c r="Q680" s="156">
        <v>5.5203312041736758</v>
      </c>
      <c r="R680" s="158">
        <v>0.50588235294117645</v>
      </c>
      <c r="S680" s="158">
        <v>33</v>
      </c>
      <c r="T680" s="158">
        <v>780</v>
      </c>
      <c r="U680" s="158">
        <v>4.875</v>
      </c>
      <c r="V680" s="158">
        <v>7.6633161943338619</v>
      </c>
      <c r="W680" s="158">
        <v>0.38823529411764707</v>
      </c>
      <c r="X680" s="158">
        <v>0.89411764705882346</v>
      </c>
      <c r="Y680" s="159">
        <v>27</v>
      </c>
      <c r="Z680" s="159">
        <v>85</v>
      </c>
      <c r="AA680" s="159">
        <v>48</v>
      </c>
      <c r="AB680" s="159">
        <v>80</v>
      </c>
      <c r="AC680" s="159">
        <v>80</v>
      </c>
      <c r="AD680" s="157">
        <v>21.25</v>
      </c>
    </row>
    <row r="681" spans="1:30" s="154" customFormat="1" ht="11.35">
      <c r="A681" s="152">
        <v>668</v>
      </c>
      <c r="B681" s="152">
        <v>15</v>
      </c>
      <c r="C681" s="152">
        <v>150</v>
      </c>
      <c r="D681" s="153">
        <v>0.9375</v>
      </c>
      <c r="E681" s="153">
        <v>2.5220723733873642</v>
      </c>
      <c r="F681" s="155">
        <v>1070.8560000000002</v>
      </c>
      <c r="G681" s="155">
        <v>5269.5039000000015</v>
      </c>
      <c r="H681" s="155">
        <v>32.934399375000012</v>
      </c>
      <c r="I681" s="155">
        <v>121.2927386425373</v>
      </c>
      <c r="J681" s="155">
        <v>1600</v>
      </c>
      <c r="K681" s="155">
        <v>205050</v>
      </c>
      <c r="L681" s="155">
        <v>1281.5625</v>
      </c>
      <c r="M681" s="155">
        <v>272.05379341121852</v>
      </c>
      <c r="N681" s="156">
        <v>15</v>
      </c>
      <c r="O681" s="156">
        <v>441</v>
      </c>
      <c r="P681" s="156">
        <v>2.7562500000000001</v>
      </c>
      <c r="Q681" s="156">
        <v>4.2688676639216014</v>
      </c>
      <c r="R681" s="158">
        <v>0.63157894736842102</v>
      </c>
      <c r="S681" s="158">
        <v>48</v>
      </c>
      <c r="T681" s="158">
        <v>720</v>
      </c>
      <c r="U681" s="158">
        <v>4.5</v>
      </c>
      <c r="V681" s="158">
        <v>8.2416338369213413</v>
      </c>
      <c r="W681" s="158">
        <v>0.39849624060150374</v>
      </c>
      <c r="X681" s="158">
        <v>1.0300751879699248</v>
      </c>
      <c r="Y681" s="159">
        <v>29</v>
      </c>
      <c r="Z681" s="159">
        <v>73</v>
      </c>
      <c r="AA681" s="159">
        <v>58</v>
      </c>
      <c r="AB681" s="159">
        <v>83</v>
      </c>
      <c r="AC681" s="159">
        <v>77</v>
      </c>
      <c r="AD681" s="157">
        <v>19.95</v>
      </c>
    </row>
    <row r="682" spans="1:30" s="154" customFormat="1" ht="11.35">
      <c r="A682" s="152">
        <v>669</v>
      </c>
      <c r="B682" s="152">
        <v>9</v>
      </c>
      <c r="C682" s="152">
        <v>87</v>
      </c>
      <c r="D682" s="153">
        <v>0.54374999999999996</v>
      </c>
      <c r="E682" s="153">
        <v>1.6779999887557064</v>
      </c>
      <c r="F682" s="155">
        <v>803.14200000000017</v>
      </c>
      <c r="G682" s="155">
        <v>3309.2425000000007</v>
      </c>
      <c r="H682" s="155">
        <v>20.682765625000005</v>
      </c>
      <c r="I682" s="155">
        <v>88.397127565695214</v>
      </c>
      <c r="J682" s="155">
        <v>1600</v>
      </c>
      <c r="K682" s="155">
        <v>197800</v>
      </c>
      <c r="L682" s="155">
        <v>1236.25</v>
      </c>
      <c r="M682" s="155">
        <v>243.91654929272002</v>
      </c>
      <c r="N682" s="156">
        <v>21</v>
      </c>
      <c r="O682" s="156">
        <v>591</v>
      </c>
      <c r="P682" s="156">
        <v>3.6937500000000001</v>
      </c>
      <c r="Q682" s="156">
        <v>5.5513575596170153</v>
      </c>
      <c r="R682" s="158">
        <v>0.52530120481927711</v>
      </c>
      <c r="S682" s="158">
        <v>30</v>
      </c>
      <c r="T682" s="158">
        <v>666</v>
      </c>
      <c r="U682" s="158">
        <v>4.1624999999999996</v>
      </c>
      <c r="V682" s="158">
        <v>6.7038780666175208</v>
      </c>
      <c r="W682" s="158">
        <v>0.46506024096385545</v>
      </c>
      <c r="X682" s="158">
        <v>0.99036144578313257</v>
      </c>
      <c r="Y682" s="159">
        <v>28</v>
      </c>
      <c r="Z682" s="159">
        <v>93</v>
      </c>
      <c r="AA682" s="159">
        <v>39</v>
      </c>
      <c r="AB682" s="159">
        <v>79</v>
      </c>
      <c r="AC682" s="159">
        <v>81</v>
      </c>
      <c r="AD682" s="157">
        <v>20.75</v>
      </c>
    </row>
    <row r="683" spans="1:30" s="154" customFormat="1" ht="11.35">
      <c r="A683" s="152">
        <v>670</v>
      </c>
      <c r="B683" s="152">
        <v>12</v>
      </c>
      <c r="C683" s="152">
        <v>87</v>
      </c>
      <c r="D683" s="153">
        <v>0.54374999999999996</v>
      </c>
      <c r="E683" s="153">
        <v>1.8995096189419074</v>
      </c>
      <c r="F683" s="155">
        <v>1070.8560000000002</v>
      </c>
      <c r="G683" s="155">
        <v>3135.2284000000009</v>
      </c>
      <c r="H683" s="155">
        <v>19.595177500000005</v>
      </c>
      <c r="I683" s="155">
        <v>110.5026879600741</v>
      </c>
      <c r="J683" s="155">
        <v>1600</v>
      </c>
      <c r="K683" s="155">
        <v>197500</v>
      </c>
      <c r="L683" s="155">
        <v>1234.375</v>
      </c>
      <c r="M683" s="155">
        <v>274.56011129984108</v>
      </c>
      <c r="N683" s="156">
        <v>27</v>
      </c>
      <c r="O683" s="156">
        <v>546</v>
      </c>
      <c r="P683" s="156">
        <v>3.4125000000000001</v>
      </c>
      <c r="Q683" s="156">
        <v>4.9046089221512128</v>
      </c>
      <c r="R683" s="158">
        <v>0.56563245823389019</v>
      </c>
      <c r="S683" s="158">
        <v>36</v>
      </c>
      <c r="T683" s="158">
        <v>762</v>
      </c>
      <c r="U683" s="158">
        <v>4.7625000000000002</v>
      </c>
      <c r="V683" s="158">
        <v>7.3898515316870448</v>
      </c>
      <c r="W683" s="158">
        <v>0.3937947494033413</v>
      </c>
      <c r="X683" s="158">
        <v>0.95942720763723144</v>
      </c>
      <c r="Y683" s="159">
        <v>38</v>
      </c>
      <c r="Z683" s="159">
        <v>75</v>
      </c>
      <c r="AA683" s="159">
        <v>47</v>
      </c>
      <c r="AB683" s="159">
        <v>81</v>
      </c>
      <c r="AC683" s="159">
        <v>79</v>
      </c>
      <c r="AD683" s="157">
        <v>20.95</v>
      </c>
    </row>
    <row r="684" spans="1:30" s="154" customFormat="1" ht="11.35">
      <c r="A684" s="152">
        <v>671</v>
      </c>
      <c r="B684" s="152">
        <v>9</v>
      </c>
      <c r="C684" s="152">
        <v>75</v>
      </c>
      <c r="D684" s="153">
        <v>0.46875</v>
      </c>
      <c r="E684" s="153">
        <v>1.700617257528505</v>
      </c>
      <c r="F684" s="155">
        <v>803.14200000000017</v>
      </c>
      <c r="G684" s="155">
        <v>3111.4316000000008</v>
      </c>
      <c r="H684" s="155">
        <v>19.446447500000005</v>
      </c>
      <c r="I684" s="155">
        <v>97.915812331223563</v>
      </c>
      <c r="J684" s="155">
        <v>1600</v>
      </c>
      <c r="K684" s="155">
        <v>202000</v>
      </c>
      <c r="L684" s="155">
        <v>1262.5</v>
      </c>
      <c r="M684" s="155">
        <v>246.67601546111771</v>
      </c>
      <c r="N684" s="156">
        <v>30</v>
      </c>
      <c r="O684" s="156">
        <v>672</v>
      </c>
      <c r="P684" s="156">
        <v>4.2</v>
      </c>
      <c r="Q684" s="156">
        <v>5.945031221651834</v>
      </c>
      <c r="R684" s="158">
        <v>0.47540983606557385</v>
      </c>
      <c r="S684" s="158">
        <v>30</v>
      </c>
      <c r="T684" s="158">
        <v>735</v>
      </c>
      <c r="U684" s="158">
        <v>4.59375</v>
      </c>
      <c r="V684" s="158">
        <v>7.5078967861141646</v>
      </c>
      <c r="W684" s="158">
        <v>0.42622950819672134</v>
      </c>
      <c r="X684" s="158">
        <v>0.90163934426229519</v>
      </c>
      <c r="Y684" s="159">
        <v>24</v>
      </c>
      <c r="Z684" s="159">
        <v>90</v>
      </c>
      <c r="AA684" s="159">
        <v>46</v>
      </c>
      <c r="AB684" s="159">
        <v>83</v>
      </c>
      <c r="AC684" s="159">
        <v>77</v>
      </c>
      <c r="AD684" s="157">
        <v>21.35</v>
      </c>
    </row>
    <row r="685" spans="1:30" s="154" customFormat="1" ht="11.35">
      <c r="A685" s="152">
        <v>672</v>
      </c>
      <c r="B685" s="152">
        <v>18</v>
      </c>
      <c r="C685" s="152">
        <v>144</v>
      </c>
      <c r="D685" s="153">
        <v>0.9</v>
      </c>
      <c r="E685" s="153">
        <v>2.7292959905026031</v>
      </c>
      <c r="F685" s="155">
        <v>1606.2840000000003</v>
      </c>
      <c r="G685" s="155">
        <v>8200.9722000000002</v>
      </c>
      <c r="H685" s="155">
        <v>51.25607625</v>
      </c>
      <c r="I685" s="155">
        <v>211.15778931990496</v>
      </c>
      <c r="J685" s="155">
        <v>1600</v>
      </c>
      <c r="K685" s="155">
        <v>200750</v>
      </c>
      <c r="L685" s="155">
        <v>1254.6875</v>
      </c>
      <c r="M685" s="155">
        <v>264.91940598353051</v>
      </c>
      <c r="N685" s="156">
        <v>21</v>
      </c>
      <c r="O685" s="156">
        <v>540</v>
      </c>
      <c r="P685" s="156">
        <v>3.375</v>
      </c>
      <c r="Q685" s="156">
        <v>4.8496255447743906</v>
      </c>
      <c r="R685" s="158">
        <v>0.56204379562043794</v>
      </c>
      <c r="S685" s="158">
        <v>33</v>
      </c>
      <c r="T685" s="158">
        <v>726</v>
      </c>
      <c r="U685" s="158">
        <v>4.5374999999999996</v>
      </c>
      <c r="V685" s="158">
        <v>7.753179506036874</v>
      </c>
      <c r="W685" s="158">
        <v>0.41119221411192219</v>
      </c>
      <c r="X685" s="158">
        <v>0.97323600973236013</v>
      </c>
      <c r="Y685" s="159">
        <v>31</v>
      </c>
      <c r="Z685" s="159">
        <v>80</v>
      </c>
      <c r="AA685" s="159">
        <v>49</v>
      </c>
      <c r="AB685" s="159">
        <v>77</v>
      </c>
      <c r="AC685" s="159">
        <v>83</v>
      </c>
      <c r="AD685" s="157">
        <v>20.55</v>
      </c>
    </row>
    <row r="686" spans="1:30" s="154" customFormat="1" ht="11.35">
      <c r="A686" s="152">
        <v>673</v>
      </c>
      <c r="B686" s="152">
        <v>18</v>
      </c>
      <c r="C686" s="152">
        <v>150</v>
      </c>
      <c r="D686" s="153">
        <v>0.9375</v>
      </c>
      <c r="E686" s="153">
        <v>2.5665666075407816</v>
      </c>
      <c r="F686" s="155">
        <v>803.14200000000017</v>
      </c>
      <c r="G686" s="155">
        <v>4931.886800000002</v>
      </c>
      <c r="H686" s="155">
        <v>30.824292500000013</v>
      </c>
      <c r="I686" s="155">
        <v>108.74721381170934</v>
      </c>
      <c r="J686" s="155">
        <v>1600</v>
      </c>
      <c r="K686" s="155">
        <v>208000</v>
      </c>
      <c r="L686" s="155">
        <v>1300</v>
      </c>
      <c r="M686" s="155">
        <v>264.21832024808003</v>
      </c>
      <c r="N686" s="156">
        <v>24</v>
      </c>
      <c r="O686" s="156">
        <v>462</v>
      </c>
      <c r="P686" s="156">
        <v>2.8875000000000002</v>
      </c>
      <c r="Q686" s="156">
        <v>4.5501917853007985</v>
      </c>
      <c r="R686" s="158">
        <v>0.61691542288557222</v>
      </c>
      <c r="S686" s="158">
        <v>51</v>
      </c>
      <c r="T686" s="158">
        <v>708</v>
      </c>
      <c r="U686" s="158">
        <v>4.4249999999999998</v>
      </c>
      <c r="V686" s="158">
        <v>8.6697261169771807</v>
      </c>
      <c r="W686" s="158">
        <v>0.41293532338308458</v>
      </c>
      <c r="X686" s="158">
        <v>1.0298507462686568</v>
      </c>
      <c r="Y686" s="159">
        <v>24</v>
      </c>
      <c r="Z686" s="159">
        <v>75</v>
      </c>
      <c r="AA686" s="159">
        <v>61</v>
      </c>
      <c r="AB686" s="159">
        <v>79</v>
      </c>
      <c r="AC686" s="159">
        <v>81</v>
      </c>
      <c r="AD686" s="157">
        <v>20.100000000000001</v>
      </c>
    </row>
    <row r="687" spans="1:30" s="154" customFormat="1" ht="11.35">
      <c r="A687" s="152">
        <v>674</v>
      </c>
      <c r="B687" s="152">
        <v>12</v>
      </c>
      <c r="C687" s="152">
        <v>105</v>
      </c>
      <c r="D687" s="153">
        <v>0.65625</v>
      </c>
      <c r="E687" s="153">
        <v>2.1192346874231176</v>
      </c>
      <c r="F687" s="155">
        <v>803.14200000000017</v>
      </c>
      <c r="G687" s="155">
        <v>4063.3036000000006</v>
      </c>
      <c r="H687" s="155">
        <v>25.395647500000003</v>
      </c>
      <c r="I687" s="155">
        <v>95.158483002603205</v>
      </c>
      <c r="J687" s="155">
        <v>1600</v>
      </c>
      <c r="K687" s="155">
        <v>206050</v>
      </c>
      <c r="L687" s="155">
        <v>1287.8125</v>
      </c>
      <c r="M687" s="155">
        <v>262.41182256644134</v>
      </c>
      <c r="N687" s="156">
        <v>21</v>
      </c>
      <c r="O687" s="156">
        <v>609</v>
      </c>
      <c r="P687" s="156">
        <v>3.8062499999999999</v>
      </c>
      <c r="Q687" s="156">
        <v>5.4536317309297457</v>
      </c>
      <c r="R687" s="158">
        <v>0.52122641509433953</v>
      </c>
      <c r="S687" s="158">
        <v>39</v>
      </c>
      <c r="T687" s="158">
        <v>777</v>
      </c>
      <c r="U687" s="158">
        <v>4.8562500000000002</v>
      </c>
      <c r="V687" s="158">
        <v>8.3091575419294923</v>
      </c>
      <c r="W687" s="158">
        <v>0.38915094339622641</v>
      </c>
      <c r="X687" s="158">
        <v>0.91037735849056589</v>
      </c>
      <c r="Y687" s="159">
        <v>25</v>
      </c>
      <c r="Z687" s="159">
        <v>78</v>
      </c>
      <c r="AA687" s="159">
        <v>57</v>
      </c>
      <c r="AB687" s="159">
        <v>71</v>
      </c>
      <c r="AC687" s="159">
        <v>89</v>
      </c>
      <c r="AD687" s="157">
        <v>21.2</v>
      </c>
    </row>
    <row r="688" spans="1:30" s="154" customFormat="1" ht="11.35">
      <c r="A688" s="152">
        <v>675</v>
      </c>
      <c r="B688" s="152">
        <v>21</v>
      </c>
      <c r="C688" s="152">
        <v>153</v>
      </c>
      <c r="D688" s="153">
        <v>0.95625000000000004</v>
      </c>
      <c r="E688" s="153">
        <v>3.2685789711380751</v>
      </c>
      <c r="F688" s="155">
        <v>1873.9980000000003</v>
      </c>
      <c r="G688" s="155">
        <v>8932.7238000000034</v>
      </c>
      <c r="H688" s="155">
        <v>55.829523750000021</v>
      </c>
      <c r="I688" s="155">
        <v>252.27708378034544</v>
      </c>
      <c r="J688" s="155">
        <v>1600</v>
      </c>
      <c r="K688" s="155">
        <v>199500</v>
      </c>
      <c r="L688" s="155">
        <v>1246.875</v>
      </c>
      <c r="M688" s="155">
        <v>281.7670823202123</v>
      </c>
      <c r="N688" s="156">
        <v>18</v>
      </c>
      <c r="O688" s="156">
        <v>432</v>
      </c>
      <c r="P688" s="156">
        <v>2.7</v>
      </c>
      <c r="Q688" s="156">
        <v>4.478881261932556</v>
      </c>
      <c r="R688" s="158">
        <v>0.63636363636363646</v>
      </c>
      <c r="S688" s="158">
        <v>39</v>
      </c>
      <c r="T688" s="158">
        <v>687</v>
      </c>
      <c r="U688" s="158">
        <v>4.2937500000000002</v>
      </c>
      <c r="V688" s="158">
        <v>7.8736858741813558</v>
      </c>
      <c r="W688" s="158">
        <v>0.42171717171717177</v>
      </c>
      <c r="X688" s="158">
        <v>1.0580808080808082</v>
      </c>
      <c r="Y688" s="159">
        <v>38</v>
      </c>
      <c r="Z688" s="159">
        <v>70</v>
      </c>
      <c r="AA688" s="159">
        <v>52</v>
      </c>
      <c r="AB688" s="159">
        <v>80</v>
      </c>
      <c r="AC688" s="159">
        <v>80</v>
      </c>
      <c r="AD688" s="157">
        <v>19.8</v>
      </c>
    </row>
    <row r="689" spans="1:30" s="154" customFormat="1" ht="11.35">
      <c r="A689" s="152">
        <v>676</v>
      </c>
      <c r="B689" s="152">
        <v>21</v>
      </c>
      <c r="C689" s="152">
        <v>318</v>
      </c>
      <c r="D689" s="153">
        <v>1.9875</v>
      </c>
      <c r="E689" s="153">
        <v>4.827837908207413</v>
      </c>
      <c r="F689" s="155">
        <v>1873.9980000000003</v>
      </c>
      <c r="G689" s="155">
        <v>17276.476799999997</v>
      </c>
      <c r="H689" s="155">
        <v>107.97797999999997</v>
      </c>
      <c r="I689" s="155">
        <v>320.7654732414619</v>
      </c>
      <c r="J689" s="155">
        <v>1600</v>
      </c>
      <c r="K689" s="155">
        <v>203100</v>
      </c>
      <c r="L689" s="155">
        <v>1269.375</v>
      </c>
      <c r="M689" s="155">
        <v>292.94575774558007</v>
      </c>
      <c r="N689" s="156">
        <v>18</v>
      </c>
      <c r="O689" s="156">
        <v>408</v>
      </c>
      <c r="P689" s="156">
        <v>2.5499999999999998</v>
      </c>
      <c r="Q689" s="156">
        <v>4.1235632146125347</v>
      </c>
      <c r="R689" s="158">
        <v>0.66336633663366329</v>
      </c>
      <c r="S689" s="158">
        <v>60</v>
      </c>
      <c r="T689" s="158">
        <v>738</v>
      </c>
      <c r="U689" s="158">
        <v>4.6124999999999998</v>
      </c>
      <c r="V689" s="158">
        <v>9.4801928568871201</v>
      </c>
      <c r="W689" s="158">
        <v>0.39108910891089105</v>
      </c>
      <c r="X689" s="158">
        <v>1.0544554455445543</v>
      </c>
      <c r="Y689" s="159">
        <v>38</v>
      </c>
      <c r="Z689" s="159">
        <v>61</v>
      </c>
      <c r="AA689" s="159">
        <v>61</v>
      </c>
      <c r="AB689" s="159">
        <v>79</v>
      </c>
      <c r="AC689" s="159">
        <v>81</v>
      </c>
      <c r="AD689" s="157">
        <v>20.2</v>
      </c>
    </row>
    <row r="690" spans="1:30" s="154" customFormat="1" ht="11.35">
      <c r="A690" s="152">
        <v>677</v>
      </c>
      <c r="B690" s="152">
        <v>24</v>
      </c>
      <c r="C690" s="152">
        <v>192</v>
      </c>
      <c r="D690" s="153">
        <v>1.2</v>
      </c>
      <c r="E690" s="153">
        <v>3.8685963521475144</v>
      </c>
      <c r="F690" s="155">
        <v>2141.7120000000004</v>
      </c>
      <c r="G690" s="155">
        <v>11144.338900000002</v>
      </c>
      <c r="H690" s="155">
        <v>69.652118125000015</v>
      </c>
      <c r="I690" s="155">
        <v>268.19443253732635</v>
      </c>
      <c r="J690" s="155">
        <v>1600</v>
      </c>
      <c r="K690" s="155">
        <v>202200</v>
      </c>
      <c r="L690" s="155">
        <v>1263.75</v>
      </c>
      <c r="M690" s="155">
        <v>260.37889663204419</v>
      </c>
      <c r="N690" s="156">
        <v>15</v>
      </c>
      <c r="O690" s="156">
        <v>537</v>
      </c>
      <c r="P690" s="156">
        <v>3.3562500000000002</v>
      </c>
      <c r="Q690" s="156">
        <v>4.8917166219471424</v>
      </c>
      <c r="R690" s="158">
        <v>0.58079625292740056</v>
      </c>
      <c r="S690" s="158">
        <v>39</v>
      </c>
      <c r="T690" s="158">
        <v>753</v>
      </c>
      <c r="U690" s="158">
        <v>4.7062499999999998</v>
      </c>
      <c r="V690" s="158">
        <v>8.0934765834928548</v>
      </c>
      <c r="W690" s="158">
        <v>0.41217798594847777</v>
      </c>
      <c r="X690" s="158">
        <v>0.99297423887587832</v>
      </c>
      <c r="Y690" s="159">
        <v>28</v>
      </c>
      <c r="Z690" s="159">
        <v>82</v>
      </c>
      <c r="AA690" s="159">
        <v>50</v>
      </c>
      <c r="AB690" s="159">
        <v>90</v>
      </c>
      <c r="AC690" s="159">
        <v>70</v>
      </c>
      <c r="AD690" s="157">
        <v>21.35</v>
      </c>
    </row>
    <row r="691" spans="1:30" s="154" customFormat="1" ht="11.35">
      <c r="A691" s="152">
        <v>678</v>
      </c>
      <c r="B691" s="152">
        <v>18</v>
      </c>
      <c r="C691" s="152">
        <v>186</v>
      </c>
      <c r="D691" s="153">
        <v>1.1625000000000001</v>
      </c>
      <c r="E691" s="153">
        <v>3.1200054426657902</v>
      </c>
      <c r="F691" s="155">
        <v>1070.8560000000002</v>
      </c>
      <c r="G691" s="155">
        <v>7707.1886000000013</v>
      </c>
      <c r="H691" s="155">
        <v>48.169928750000011</v>
      </c>
      <c r="I691" s="155">
        <v>164.20489029986743</v>
      </c>
      <c r="J691" s="155">
        <v>1600</v>
      </c>
      <c r="K691" s="155">
        <v>206050</v>
      </c>
      <c r="L691" s="155">
        <v>1287.8125</v>
      </c>
      <c r="M691" s="155">
        <v>286.47427771521274</v>
      </c>
      <c r="N691" s="156">
        <v>36</v>
      </c>
      <c r="O691" s="156">
        <v>621</v>
      </c>
      <c r="P691" s="156">
        <v>3.8812500000000001</v>
      </c>
      <c r="Q691" s="156">
        <v>6.442168347603773</v>
      </c>
      <c r="R691" s="158">
        <v>0.49878934624697335</v>
      </c>
      <c r="S691" s="158">
        <v>45</v>
      </c>
      <c r="T691" s="158">
        <v>780</v>
      </c>
      <c r="U691" s="158">
        <v>4.875</v>
      </c>
      <c r="V691" s="158">
        <v>9.4853412228136289</v>
      </c>
      <c r="W691" s="158">
        <v>0.3704600484261501</v>
      </c>
      <c r="X691" s="158">
        <v>0.86924939467312345</v>
      </c>
      <c r="Y691" s="159">
        <v>33</v>
      </c>
      <c r="Z691" s="159">
        <v>63</v>
      </c>
      <c r="AA691" s="159">
        <v>64</v>
      </c>
      <c r="AB691" s="159">
        <v>74</v>
      </c>
      <c r="AC691" s="159">
        <v>86</v>
      </c>
      <c r="AD691" s="157">
        <v>20.65</v>
      </c>
    </row>
    <row r="692" spans="1:30" s="154" customFormat="1" ht="11.35">
      <c r="A692" s="152">
        <v>679</v>
      </c>
      <c r="B692" s="152">
        <v>27</v>
      </c>
      <c r="C692" s="152">
        <v>225</v>
      </c>
      <c r="D692" s="153">
        <v>1.40625</v>
      </c>
      <c r="E692" s="153">
        <v>4.8399501985586895</v>
      </c>
      <c r="F692" s="155">
        <v>2409.4260000000004</v>
      </c>
      <c r="G692" s="155">
        <v>12695.5928</v>
      </c>
      <c r="H692" s="155">
        <v>79.347454999999997</v>
      </c>
      <c r="I692" s="155">
        <v>347.54477757466566</v>
      </c>
      <c r="J692" s="155">
        <v>1600</v>
      </c>
      <c r="K692" s="155">
        <v>200250</v>
      </c>
      <c r="L692" s="155">
        <v>1251.5625</v>
      </c>
      <c r="M692" s="155">
        <v>281.36135112282278</v>
      </c>
      <c r="N692" s="156">
        <v>36</v>
      </c>
      <c r="O692" s="156">
        <v>519</v>
      </c>
      <c r="P692" s="156">
        <v>3.2437499999999999</v>
      </c>
      <c r="Q692" s="156">
        <v>5.3620456002227286</v>
      </c>
      <c r="R692" s="158">
        <v>0.5890736342042755</v>
      </c>
      <c r="S692" s="158">
        <v>48</v>
      </c>
      <c r="T692" s="158">
        <v>771</v>
      </c>
      <c r="U692" s="158">
        <v>4.8187499999999996</v>
      </c>
      <c r="V692" s="158">
        <v>8.5258555150876756</v>
      </c>
      <c r="W692" s="158">
        <v>0.38954869358669836</v>
      </c>
      <c r="X692" s="158">
        <v>0.9786223277909738</v>
      </c>
      <c r="Y692" s="159">
        <v>37</v>
      </c>
      <c r="Z692" s="159">
        <v>70</v>
      </c>
      <c r="AA692" s="159">
        <v>53</v>
      </c>
      <c r="AB692" s="159">
        <v>80</v>
      </c>
      <c r="AC692" s="159">
        <v>80</v>
      </c>
      <c r="AD692" s="157">
        <v>21.05</v>
      </c>
    </row>
    <row r="693" spans="1:30" s="154" customFormat="1" ht="11.35">
      <c r="A693" s="152">
        <v>680</v>
      </c>
      <c r="B693" s="152">
        <v>9</v>
      </c>
      <c r="C693" s="152">
        <v>66</v>
      </c>
      <c r="D693" s="153">
        <v>0.41249999999999998</v>
      </c>
      <c r="E693" s="153">
        <v>1.4070241579774228</v>
      </c>
      <c r="F693" s="155">
        <v>803.14200000000017</v>
      </c>
      <c r="G693" s="155">
        <v>3456.485200000001</v>
      </c>
      <c r="H693" s="155">
        <v>21.603032500000005</v>
      </c>
      <c r="I693" s="155">
        <v>96.416046448749867</v>
      </c>
      <c r="J693" s="155">
        <v>1600</v>
      </c>
      <c r="K693" s="155">
        <v>203350</v>
      </c>
      <c r="L693" s="155">
        <v>1270.9375</v>
      </c>
      <c r="M693" s="155">
        <v>285.08367275538268</v>
      </c>
      <c r="N693" s="156">
        <v>24</v>
      </c>
      <c r="O693" s="156">
        <v>663</v>
      </c>
      <c r="P693" s="156">
        <v>4.1437499999999998</v>
      </c>
      <c r="Q693" s="156">
        <v>5.8070082090197399</v>
      </c>
      <c r="R693" s="158">
        <v>0.45833333333333326</v>
      </c>
      <c r="S693" s="158">
        <v>30</v>
      </c>
      <c r="T693" s="158">
        <v>765</v>
      </c>
      <c r="U693" s="158">
        <v>4.78125</v>
      </c>
      <c r="V693" s="158">
        <v>7.7991064437379443</v>
      </c>
      <c r="W693" s="158">
        <v>0.37499999999999994</v>
      </c>
      <c r="X693" s="158">
        <v>0.83333333333333326</v>
      </c>
      <c r="Y693" s="159">
        <v>35</v>
      </c>
      <c r="Z693" s="159">
        <v>66</v>
      </c>
      <c r="AA693" s="159">
        <v>59</v>
      </c>
      <c r="AB693" s="159">
        <v>71</v>
      </c>
      <c r="AC693" s="159">
        <v>89</v>
      </c>
      <c r="AD693" s="157">
        <v>20.399999999999999</v>
      </c>
    </row>
    <row r="694" spans="1:30" s="154" customFormat="1" ht="11.35">
      <c r="A694" s="152">
        <v>681</v>
      </c>
      <c r="B694" s="152">
        <v>24</v>
      </c>
      <c r="C694" s="152">
        <v>264</v>
      </c>
      <c r="D694" s="153">
        <v>1.65</v>
      </c>
      <c r="E694" s="153">
        <v>4.2266004002503275</v>
      </c>
      <c r="F694" s="155">
        <v>1606.2840000000003</v>
      </c>
      <c r="G694" s="155">
        <v>10342.684200000003</v>
      </c>
      <c r="H694" s="155">
        <v>64.641776250000021</v>
      </c>
      <c r="I694" s="155">
        <v>218.3804182640734</v>
      </c>
      <c r="J694" s="155">
        <v>1600</v>
      </c>
      <c r="K694" s="155">
        <v>202850</v>
      </c>
      <c r="L694" s="155">
        <v>1267.8125</v>
      </c>
      <c r="M694" s="155">
        <v>277.7575791922556</v>
      </c>
      <c r="N694" s="156">
        <v>18</v>
      </c>
      <c r="O694" s="156">
        <v>405</v>
      </c>
      <c r="P694" s="156">
        <v>2.53125</v>
      </c>
      <c r="Q694" s="156">
        <v>4.223209121393217</v>
      </c>
      <c r="R694" s="158">
        <v>0.66501240694789077</v>
      </c>
      <c r="S694" s="158">
        <v>33</v>
      </c>
      <c r="T694" s="158">
        <v>696</v>
      </c>
      <c r="U694" s="158">
        <v>4.3499999999999996</v>
      </c>
      <c r="V694" s="158">
        <v>7.5820045141657753</v>
      </c>
      <c r="W694" s="158">
        <v>0.42431761786600491</v>
      </c>
      <c r="X694" s="158">
        <v>1.0893300248138957</v>
      </c>
      <c r="Y694" s="159">
        <v>33</v>
      </c>
      <c r="Z694" s="159">
        <v>71</v>
      </c>
      <c r="AA694" s="159">
        <v>56</v>
      </c>
      <c r="AB694" s="159">
        <v>82</v>
      </c>
      <c r="AC694" s="159">
        <v>78</v>
      </c>
      <c r="AD694" s="157">
        <v>20.149999999999999</v>
      </c>
    </row>
    <row r="695" spans="1:30" s="154" customFormat="1" ht="11.35">
      <c r="A695" s="152">
        <v>682</v>
      </c>
      <c r="B695" s="152">
        <v>18</v>
      </c>
      <c r="C695" s="152">
        <v>204</v>
      </c>
      <c r="D695" s="153">
        <v>1.2749999999999999</v>
      </c>
      <c r="E695" s="153">
        <v>3.1482250165318524</v>
      </c>
      <c r="F695" s="155">
        <v>1338.5700000000002</v>
      </c>
      <c r="G695" s="155">
        <v>8904.4651000000031</v>
      </c>
      <c r="H695" s="155">
        <v>55.652906875000021</v>
      </c>
      <c r="I695" s="155">
        <v>198.79897895348984</v>
      </c>
      <c r="J695" s="155">
        <v>1600</v>
      </c>
      <c r="K695" s="155">
        <v>200450</v>
      </c>
      <c r="L695" s="155">
        <v>1252.8125</v>
      </c>
      <c r="M695" s="155">
        <v>270.05979276202277</v>
      </c>
      <c r="N695" s="156">
        <v>18</v>
      </c>
      <c r="O695" s="156">
        <v>480</v>
      </c>
      <c r="P695" s="156">
        <v>3</v>
      </c>
      <c r="Q695" s="156">
        <v>4.6133522375735119</v>
      </c>
      <c r="R695" s="158">
        <v>0.61165048543689327</v>
      </c>
      <c r="S695" s="158">
        <v>60</v>
      </c>
      <c r="T695" s="158">
        <v>741</v>
      </c>
      <c r="U695" s="158">
        <v>4.6312499999999996</v>
      </c>
      <c r="V695" s="158">
        <v>8.3970808606998695</v>
      </c>
      <c r="W695" s="158">
        <v>0.40048543689320393</v>
      </c>
      <c r="X695" s="158">
        <v>1.0121359223300972</v>
      </c>
      <c r="Y695" s="159">
        <v>33</v>
      </c>
      <c r="Z695" s="159">
        <v>77</v>
      </c>
      <c r="AA695" s="159">
        <v>50</v>
      </c>
      <c r="AB695" s="159">
        <v>72</v>
      </c>
      <c r="AC695" s="159">
        <v>88</v>
      </c>
      <c r="AD695" s="157">
        <v>20.6</v>
      </c>
    </row>
    <row r="696" spans="1:30" s="154" customFormat="1" ht="11.35">
      <c r="A696" s="152">
        <v>683</v>
      </c>
      <c r="B696" s="152">
        <v>9</v>
      </c>
      <c r="C696" s="152">
        <v>114</v>
      </c>
      <c r="D696" s="153">
        <v>0.71250000000000002</v>
      </c>
      <c r="E696" s="153">
        <v>2.0043584585070304</v>
      </c>
      <c r="F696" s="155">
        <v>803.14200000000017</v>
      </c>
      <c r="G696" s="155">
        <v>5291.8134000000009</v>
      </c>
      <c r="H696" s="155">
        <v>33.073833750000006</v>
      </c>
      <c r="I696" s="155">
        <v>122.21380083820679</v>
      </c>
      <c r="J696" s="155">
        <v>1600</v>
      </c>
      <c r="K696" s="155">
        <v>207350</v>
      </c>
      <c r="L696" s="155">
        <v>1295.9375</v>
      </c>
      <c r="M696" s="155">
        <v>271.90059429155468</v>
      </c>
      <c r="N696" s="156">
        <v>21</v>
      </c>
      <c r="O696" s="156">
        <v>555</v>
      </c>
      <c r="P696" s="156">
        <v>3.46875</v>
      </c>
      <c r="Q696" s="156">
        <v>4.9854150486741995</v>
      </c>
      <c r="R696" s="158">
        <v>0.54878048780487809</v>
      </c>
      <c r="S696" s="158">
        <v>45</v>
      </c>
      <c r="T696" s="158">
        <v>735</v>
      </c>
      <c r="U696" s="158">
        <v>4.59375</v>
      </c>
      <c r="V696" s="158">
        <v>8.7733851924926363</v>
      </c>
      <c r="W696" s="158">
        <v>0.40243902439024393</v>
      </c>
      <c r="X696" s="158">
        <v>0.95121951219512202</v>
      </c>
      <c r="Y696" s="159">
        <v>27</v>
      </c>
      <c r="Z696" s="159">
        <v>71</v>
      </c>
      <c r="AA696" s="159">
        <v>62</v>
      </c>
      <c r="AB696" s="159">
        <v>73</v>
      </c>
      <c r="AC696" s="159">
        <v>87</v>
      </c>
      <c r="AD696" s="157">
        <v>20.5</v>
      </c>
    </row>
    <row r="697" spans="1:30" s="154" customFormat="1" ht="11.35">
      <c r="A697" s="152">
        <v>684</v>
      </c>
      <c r="B697" s="152">
        <v>18</v>
      </c>
      <c r="C697" s="152">
        <v>165</v>
      </c>
      <c r="D697" s="153">
        <v>1.03125</v>
      </c>
      <c r="E697" s="153">
        <v>2.9533519492009508</v>
      </c>
      <c r="F697" s="155">
        <v>1338.5700000000002</v>
      </c>
      <c r="G697" s="155">
        <v>9521.6945999999989</v>
      </c>
      <c r="H697" s="155">
        <v>59.51059124999999</v>
      </c>
      <c r="I697" s="155">
        <v>193.45402418107187</v>
      </c>
      <c r="J697" s="155">
        <v>1600</v>
      </c>
      <c r="K697" s="155">
        <v>209100</v>
      </c>
      <c r="L697" s="155">
        <v>1306.875</v>
      </c>
      <c r="M697" s="155">
        <v>260.47172373968834</v>
      </c>
      <c r="N697" s="156">
        <v>18</v>
      </c>
      <c r="O697" s="156">
        <v>552</v>
      </c>
      <c r="P697" s="156">
        <v>3.45</v>
      </c>
      <c r="Q697" s="156">
        <v>4.9243331125923628</v>
      </c>
      <c r="R697" s="158">
        <v>0.55980861244019142</v>
      </c>
      <c r="S697" s="158">
        <v>42</v>
      </c>
      <c r="T697" s="158">
        <v>789</v>
      </c>
      <c r="U697" s="158">
        <v>4.9312500000000004</v>
      </c>
      <c r="V697" s="158">
        <v>8.346371090321739</v>
      </c>
      <c r="W697" s="158">
        <v>0.37081339712918654</v>
      </c>
      <c r="X697" s="158">
        <v>0.93062200956937802</v>
      </c>
      <c r="Y697" s="159">
        <v>22</v>
      </c>
      <c r="Z697" s="159">
        <v>76</v>
      </c>
      <c r="AA697" s="159">
        <v>62</v>
      </c>
      <c r="AB697" s="159">
        <v>77</v>
      </c>
      <c r="AC697" s="159">
        <v>83</v>
      </c>
      <c r="AD697" s="157">
        <v>20.9</v>
      </c>
    </row>
    <row r="698" spans="1:30" s="154" customFormat="1" ht="11.35">
      <c r="A698" s="152">
        <v>685</v>
      </c>
      <c r="B698" s="152">
        <v>15</v>
      </c>
      <c r="C698" s="152">
        <v>93</v>
      </c>
      <c r="D698" s="153">
        <v>0.58125000000000004</v>
      </c>
      <c r="E698" s="153">
        <v>2.0046231942545703</v>
      </c>
      <c r="F698" s="155">
        <v>535.42800000000011</v>
      </c>
      <c r="G698" s="155">
        <v>3173.898200000001</v>
      </c>
      <c r="H698" s="155">
        <v>19.836863750000006</v>
      </c>
      <c r="I698" s="155">
        <v>83.022934626733758</v>
      </c>
      <c r="J698" s="155">
        <v>1600</v>
      </c>
      <c r="K698" s="155">
        <v>205400</v>
      </c>
      <c r="L698" s="155">
        <v>1283.75</v>
      </c>
      <c r="M698" s="155">
        <v>269.96098017604334</v>
      </c>
      <c r="N698" s="156">
        <v>30</v>
      </c>
      <c r="O698" s="156">
        <v>684</v>
      </c>
      <c r="P698" s="156">
        <v>4.2750000000000004</v>
      </c>
      <c r="Q698" s="156">
        <v>5.9293004455487752</v>
      </c>
      <c r="R698" s="158">
        <v>0.45454545454545447</v>
      </c>
      <c r="S698" s="158">
        <v>51</v>
      </c>
      <c r="T698" s="158">
        <v>780</v>
      </c>
      <c r="U698" s="158">
        <v>4.875</v>
      </c>
      <c r="V698" s="158">
        <v>8.9131025028558426</v>
      </c>
      <c r="W698" s="158">
        <v>0.37799043062200954</v>
      </c>
      <c r="X698" s="158">
        <v>0.83253588516746402</v>
      </c>
      <c r="Y698" s="159">
        <v>28</v>
      </c>
      <c r="Z698" s="159">
        <v>74</v>
      </c>
      <c r="AA698" s="159">
        <v>58</v>
      </c>
      <c r="AB698" s="159">
        <v>77</v>
      </c>
      <c r="AC698" s="159">
        <v>83</v>
      </c>
      <c r="AD698" s="157">
        <v>20.9</v>
      </c>
    </row>
    <row r="699" spans="1:30" s="154" customFormat="1" ht="11.35">
      <c r="A699" s="152">
        <v>686</v>
      </c>
      <c r="B699" s="152">
        <v>24</v>
      </c>
      <c r="C699" s="152">
        <v>363</v>
      </c>
      <c r="D699" s="153">
        <v>2.2687499999999998</v>
      </c>
      <c r="E699" s="153">
        <v>4.4604789699660543</v>
      </c>
      <c r="F699" s="155">
        <v>1606.2840000000003</v>
      </c>
      <c r="G699" s="155">
        <v>16572.983900000003</v>
      </c>
      <c r="H699" s="155">
        <v>103.58114937500002</v>
      </c>
      <c r="I699" s="155">
        <v>271.10876313665182</v>
      </c>
      <c r="J699" s="155">
        <v>1600</v>
      </c>
      <c r="K699" s="155">
        <v>209850</v>
      </c>
      <c r="L699" s="155">
        <v>1311.5625</v>
      </c>
      <c r="M699" s="155">
        <v>283.29939909625978</v>
      </c>
      <c r="N699" s="156">
        <v>21</v>
      </c>
      <c r="O699" s="156">
        <v>432</v>
      </c>
      <c r="P699" s="156">
        <v>2.7</v>
      </c>
      <c r="Q699" s="156">
        <v>5.1490977410775391</v>
      </c>
      <c r="R699" s="158">
        <v>0.63358778625954204</v>
      </c>
      <c r="S699" s="158">
        <v>48</v>
      </c>
      <c r="T699" s="158">
        <v>723</v>
      </c>
      <c r="U699" s="158">
        <v>4.5187499999999998</v>
      </c>
      <c r="V699" s="158">
        <v>8.3031947136527027</v>
      </c>
      <c r="W699" s="158">
        <v>0.38676844783715003</v>
      </c>
      <c r="X699" s="158">
        <v>1.0203562340966921</v>
      </c>
      <c r="Y699" s="159">
        <v>29</v>
      </c>
      <c r="Z699" s="159">
        <v>61</v>
      </c>
      <c r="AA699" s="159">
        <v>70</v>
      </c>
      <c r="AB699" s="159">
        <v>79</v>
      </c>
      <c r="AC699" s="159">
        <v>81</v>
      </c>
      <c r="AD699" s="157">
        <v>19.649999999999999</v>
      </c>
    </row>
    <row r="700" spans="1:30" s="154" customFormat="1" ht="11.35">
      <c r="A700" s="152">
        <v>687</v>
      </c>
      <c r="B700" s="152">
        <v>18</v>
      </c>
      <c r="C700" s="152">
        <v>141</v>
      </c>
      <c r="D700" s="153">
        <v>0.88124999999999998</v>
      </c>
      <c r="E700" s="153">
        <v>2.575579253404181</v>
      </c>
      <c r="F700" s="155">
        <v>1338.5700000000002</v>
      </c>
      <c r="G700" s="155">
        <v>6271.9441000000024</v>
      </c>
      <c r="H700" s="155">
        <v>39.199650625000018</v>
      </c>
      <c r="I700" s="155">
        <v>144.45726096248904</v>
      </c>
      <c r="J700" s="155">
        <v>1600</v>
      </c>
      <c r="K700" s="155">
        <v>199700</v>
      </c>
      <c r="L700" s="155">
        <v>1248.125</v>
      </c>
      <c r="M700" s="155">
        <v>270.50427518448163</v>
      </c>
      <c r="N700" s="156">
        <v>33</v>
      </c>
      <c r="O700" s="156">
        <v>597</v>
      </c>
      <c r="P700" s="156">
        <v>3.7312500000000002</v>
      </c>
      <c r="Q700" s="156">
        <v>5.6576567754397447</v>
      </c>
      <c r="R700" s="158">
        <v>0.5404157043879908</v>
      </c>
      <c r="S700" s="158">
        <v>39</v>
      </c>
      <c r="T700" s="158">
        <v>804</v>
      </c>
      <c r="U700" s="158">
        <v>5.0250000000000004</v>
      </c>
      <c r="V700" s="158">
        <v>8.6931983822530796</v>
      </c>
      <c r="W700" s="158">
        <v>0.38106235565819857</v>
      </c>
      <c r="X700" s="158">
        <v>0.92147806004618937</v>
      </c>
      <c r="Y700" s="159">
        <v>34</v>
      </c>
      <c r="Z700" s="159">
        <v>77</v>
      </c>
      <c r="AA700" s="159">
        <v>49</v>
      </c>
      <c r="AB700" s="159">
        <v>80</v>
      </c>
      <c r="AC700" s="159">
        <v>80</v>
      </c>
      <c r="AD700" s="157">
        <v>21.65</v>
      </c>
    </row>
    <row r="701" spans="1:30" s="154" customFormat="1" ht="11.35">
      <c r="A701" s="152">
        <v>688</v>
      </c>
      <c r="B701" s="152">
        <v>12</v>
      </c>
      <c r="C701" s="152">
        <v>165</v>
      </c>
      <c r="D701" s="153">
        <v>1.03125</v>
      </c>
      <c r="E701" s="153">
        <v>2.5189142989159077</v>
      </c>
      <c r="F701" s="155">
        <v>1070.8560000000002</v>
      </c>
      <c r="G701" s="155">
        <v>7830.634500000001</v>
      </c>
      <c r="H701" s="155">
        <v>48.941465625000006</v>
      </c>
      <c r="I701" s="155">
        <v>173.98414010446777</v>
      </c>
      <c r="J701" s="155">
        <v>1600</v>
      </c>
      <c r="K701" s="155">
        <v>200400</v>
      </c>
      <c r="L701" s="155">
        <v>1252.5</v>
      </c>
      <c r="M701" s="155">
        <v>266.81206727823053</v>
      </c>
      <c r="N701" s="156">
        <v>24</v>
      </c>
      <c r="O701" s="156">
        <v>480</v>
      </c>
      <c r="P701" s="156">
        <v>3</v>
      </c>
      <c r="Q701" s="156">
        <v>4.8641933923817797</v>
      </c>
      <c r="R701" s="158">
        <v>0.60687960687960696</v>
      </c>
      <c r="S701" s="158">
        <v>33</v>
      </c>
      <c r="T701" s="158">
        <v>672</v>
      </c>
      <c r="U701" s="158">
        <v>4.2</v>
      </c>
      <c r="V701" s="158">
        <v>7.7838730234558051</v>
      </c>
      <c r="W701" s="158">
        <v>0.44963144963144969</v>
      </c>
      <c r="X701" s="158">
        <v>1.0565110565110567</v>
      </c>
      <c r="Y701" s="159">
        <v>32</v>
      </c>
      <c r="Z701" s="159">
        <v>79</v>
      </c>
      <c r="AA701" s="159">
        <v>49</v>
      </c>
      <c r="AB701" s="159">
        <v>71</v>
      </c>
      <c r="AC701" s="159">
        <v>89</v>
      </c>
      <c r="AD701" s="157">
        <v>20.350000000000001</v>
      </c>
    </row>
    <row r="702" spans="1:30" s="154" customFormat="1" ht="11.35">
      <c r="A702" s="152">
        <v>689</v>
      </c>
      <c r="B702" s="152">
        <v>18</v>
      </c>
      <c r="C702" s="152">
        <v>162</v>
      </c>
      <c r="D702" s="153">
        <v>1.0125</v>
      </c>
      <c r="E702" s="153">
        <v>2.8527543790466452</v>
      </c>
      <c r="F702" s="155">
        <v>1070.8560000000002</v>
      </c>
      <c r="G702" s="155">
        <v>5825.7541000000001</v>
      </c>
      <c r="H702" s="155">
        <v>36.410963125000002</v>
      </c>
      <c r="I702" s="155">
        <v>123.81224761084783</v>
      </c>
      <c r="J702" s="155">
        <v>1600</v>
      </c>
      <c r="K702" s="155">
        <v>201200</v>
      </c>
      <c r="L702" s="155">
        <v>1257.5</v>
      </c>
      <c r="M702" s="155">
        <v>269.5325559967448</v>
      </c>
      <c r="N702" s="156">
        <v>27</v>
      </c>
      <c r="O702" s="156">
        <v>558</v>
      </c>
      <c r="P702" s="156">
        <v>3.4874999999999998</v>
      </c>
      <c r="Q702" s="156">
        <v>5.8168995826571548</v>
      </c>
      <c r="R702" s="158">
        <v>0.53731343283582089</v>
      </c>
      <c r="S702" s="158">
        <v>36</v>
      </c>
      <c r="T702" s="158">
        <v>684</v>
      </c>
      <c r="U702" s="158">
        <v>4.2750000000000004</v>
      </c>
      <c r="V702" s="158">
        <v>7.2519353304987382</v>
      </c>
      <c r="W702" s="158">
        <v>0.43283582089552242</v>
      </c>
      <c r="X702" s="158">
        <v>0.97014925373134331</v>
      </c>
      <c r="Y702" s="159">
        <v>32</v>
      </c>
      <c r="Z702" s="159">
        <v>77</v>
      </c>
      <c r="AA702" s="159">
        <v>51</v>
      </c>
      <c r="AB702" s="159">
        <v>75</v>
      </c>
      <c r="AC702" s="159">
        <v>85</v>
      </c>
      <c r="AD702" s="157">
        <v>20.100000000000001</v>
      </c>
    </row>
    <row r="703" spans="1:30" s="154" customFormat="1" ht="11.35">
      <c r="A703" s="152">
        <v>690</v>
      </c>
      <c r="B703" s="152">
        <v>18</v>
      </c>
      <c r="C703" s="152">
        <v>165</v>
      </c>
      <c r="D703" s="153">
        <v>1.03125</v>
      </c>
      <c r="E703" s="153">
        <v>2.6715879314504507</v>
      </c>
      <c r="F703" s="155">
        <v>1606.2840000000003</v>
      </c>
      <c r="G703" s="155">
        <v>9032.3729000000003</v>
      </c>
      <c r="H703" s="155">
        <v>56.452330625000002</v>
      </c>
      <c r="I703" s="155">
        <v>192.82542252905162</v>
      </c>
      <c r="J703" s="155">
        <v>1600</v>
      </c>
      <c r="K703" s="155">
        <v>207800</v>
      </c>
      <c r="L703" s="155">
        <v>1298.75</v>
      </c>
      <c r="M703" s="155">
        <v>275.97454535796339</v>
      </c>
      <c r="N703" s="156">
        <v>24</v>
      </c>
      <c r="O703" s="156">
        <v>483</v>
      </c>
      <c r="P703" s="156">
        <v>3.0187499999999998</v>
      </c>
      <c r="Q703" s="156">
        <v>4.6438867301285622</v>
      </c>
      <c r="R703" s="158">
        <v>0.60922330097087374</v>
      </c>
      <c r="S703" s="158">
        <v>63</v>
      </c>
      <c r="T703" s="158">
        <v>750</v>
      </c>
      <c r="U703" s="158">
        <v>4.6875</v>
      </c>
      <c r="V703" s="158">
        <v>8.8297577906480225</v>
      </c>
      <c r="W703" s="158">
        <v>0.39320388349514568</v>
      </c>
      <c r="X703" s="158">
        <v>1.0024271844660193</v>
      </c>
      <c r="Y703" s="159">
        <v>28</v>
      </c>
      <c r="Z703" s="159">
        <v>68</v>
      </c>
      <c r="AA703" s="159">
        <v>64</v>
      </c>
      <c r="AB703" s="159">
        <v>76</v>
      </c>
      <c r="AC703" s="159">
        <v>84</v>
      </c>
      <c r="AD703" s="157">
        <v>20.6</v>
      </c>
    </row>
    <row r="704" spans="1:30" s="154" customFormat="1" ht="11.35">
      <c r="A704" s="152">
        <v>691</v>
      </c>
      <c r="B704" s="152">
        <v>12</v>
      </c>
      <c r="C704" s="152">
        <v>57</v>
      </c>
      <c r="D704" s="153">
        <v>0.35625000000000001</v>
      </c>
      <c r="E704" s="153">
        <v>1.4421632728856941</v>
      </c>
      <c r="F704" s="155">
        <v>535.42800000000011</v>
      </c>
      <c r="G704" s="155">
        <v>1885.8963999999999</v>
      </c>
      <c r="H704" s="155">
        <v>11.786852499999998</v>
      </c>
      <c r="I704" s="155">
        <v>57.514307650907746</v>
      </c>
      <c r="J704" s="155">
        <v>1600</v>
      </c>
      <c r="K704" s="155">
        <v>201200</v>
      </c>
      <c r="L704" s="155">
        <v>1257.5</v>
      </c>
      <c r="M704" s="155">
        <v>269.5325559967448</v>
      </c>
      <c r="N704" s="156">
        <v>24</v>
      </c>
      <c r="O704" s="156">
        <v>615</v>
      </c>
      <c r="P704" s="156">
        <v>3.84375</v>
      </c>
      <c r="Q704" s="156">
        <v>5.5201709879177709</v>
      </c>
      <c r="R704" s="158">
        <v>0.49631449631449637</v>
      </c>
      <c r="S704" s="158">
        <v>33</v>
      </c>
      <c r="T704" s="158">
        <v>744</v>
      </c>
      <c r="U704" s="158">
        <v>4.6500000000000004</v>
      </c>
      <c r="V704" s="158">
        <v>7.8317206957732965</v>
      </c>
      <c r="W704" s="158">
        <v>0.39066339066339067</v>
      </c>
      <c r="X704" s="158">
        <v>0.88697788697788704</v>
      </c>
      <c r="Y704" s="159">
        <v>32</v>
      </c>
      <c r="Z704" s="159">
        <v>77</v>
      </c>
      <c r="AA704" s="159">
        <v>51</v>
      </c>
      <c r="AB704" s="159">
        <v>71</v>
      </c>
      <c r="AC704" s="159">
        <v>89</v>
      </c>
      <c r="AD704" s="157">
        <v>20.350000000000001</v>
      </c>
    </row>
    <row r="705" spans="1:30" s="154" customFormat="1" ht="11.35">
      <c r="A705" s="152">
        <v>692</v>
      </c>
      <c r="B705" s="152">
        <v>9</v>
      </c>
      <c r="C705" s="152">
        <v>63</v>
      </c>
      <c r="D705" s="153">
        <v>0.39374999999999999</v>
      </c>
      <c r="E705" s="153">
        <v>1.2643982087098506</v>
      </c>
      <c r="F705" s="155">
        <v>267.71400000000006</v>
      </c>
      <c r="G705" s="155">
        <v>2708.3733000000002</v>
      </c>
      <c r="H705" s="155">
        <v>16.927333125000001</v>
      </c>
      <c r="I705" s="155">
        <v>60.682067403644623</v>
      </c>
      <c r="J705" s="155">
        <v>1600</v>
      </c>
      <c r="K705" s="155">
        <v>199000</v>
      </c>
      <c r="L705" s="155">
        <v>1243.75</v>
      </c>
      <c r="M705" s="155">
        <v>274.07649393609421</v>
      </c>
      <c r="N705" s="156">
        <v>24</v>
      </c>
      <c r="O705" s="156">
        <v>693</v>
      </c>
      <c r="P705" s="156">
        <v>4.3312499999999998</v>
      </c>
      <c r="Q705" s="156">
        <v>5.7862577113266216</v>
      </c>
      <c r="R705" s="158">
        <v>0.44736842105263153</v>
      </c>
      <c r="S705" s="158">
        <v>27</v>
      </c>
      <c r="T705" s="158">
        <v>753</v>
      </c>
      <c r="U705" s="158">
        <v>4.7062499999999998</v>
      </c>
      <c r="V705" s="158">
        <v>7.0626993209475657</v>
      </c>
      <c r="W705" s="158">
        <v>0.39952153110047839</v>
      </c>
      <c r="X705" s="158">
        <v>0.84688995215310992</v>
      </c>
      <c r="Y705" s="159">
        <v>36</v>
      </c>
      <c r="Z705" s="159">
        <v>75</v>
      </c>
      <c r="AA705" s="159">
        <v>49</v>
      </c>
      <c r="AB705" s="159">
        <v>84</v>
      </c>
      <c r="AC705" s="159">
        <v>76</v>
      </c>
      <c r="AD705" s="157">
        <v>20.9</v>
      </c>
    </row>
    <row r="706" spans="1:30" s="154" customFormat="1" ht="11.35">
      <c r="A706" s="152">
        <v>693</v>
      </c>
      <c r="B706" s="152">
        <v>12</v>
      </c>
      <c r="C706" s="152">
        <v>102</v>
      </c>
      <c r="D706" s="153">
        <v>0.63749999999999996</v>
      </c>
      <c r="E706" s="153">
        <v>2.1382632698806652</v>
      </c>
      <c r="F706" s="155">
        <v>803.14200000000017</v>
      </c>
      <c r="G706" s="155">
        <v>3963.654500000001</v>
      </c>
      <c r="H706" s="155">
        <v>24.772840625000008</v>
      </c>
      <c r="I706" s="155">
        <v>95.341424365138892</v>
      </c>
      <c r="J706" s="155">
        <v>1600</v>
      </c>
      <c r="K706" s="155">
        <v>207000</v>
      </c>
      <c r="L706" s="155">
        <v>1293.75</v>
      </c>
      <c r="M706" s="155">
        <v>274.07649393609421</v>
      </c>
      <c r="N706" s="156">
        <v>24</v>
      </c>
      <c r="O706" s="156">
        <v>510</v>
      </c>
      <c r="P706" s="156">
        <v>3.1875</v>
      </c>
      <c r="Q706" s="156">
        <v>4.7901727230843285</v>
      </c>
      <c r="R706" s="158">
        <v>0.56852791878172593</v>
      </c>
      <c r="S706" s="158">
        <v>54</v>
      </c>
      <c r="T706" s="158">
        <v>681</v>
      </c>
      <c r="U706" s="158">
        <v>4.2562499999999996</v>
      </c>
      <c r="V706" s="158">
        <v>8.3268504657670697</v>
      </c>
      <c r="W706" s="158">
        <v>0.42385786802030456</v>
      </c>
      <c r="X706" s="158">
        <v>0.99238578680203049</v>
      </c>
      <c r="Y706" s="159">
        <v>28</v>
      </c>
      <c r="Z706" s="159">
        <v>70</v>
      </c>
      <c r="AA706" s="159">
        <v>62</v>
      </c>
      <c r="AB706" s="159">
        <v>80</v>
      </c>
      <c r="AC706" s="159">
        <v>80</v>
      </c>
      <c r="AD706" s="157">
        <v>19.7</v>
      </c>
    </row>
    <row r="707" spans="1:30" s="154" customFormat="1" ht="11.35">
      <c r="A707" s="152">
        <v>694</v>
      </c>
      <c r="B707" s="152">
        <v>15</v>
      </c>
      <c r="C707" s="152">
        <v>180</v>
      </c>
      <c r="D707" s="153">
        <v>1.125</v>
      </c>
      <c r="E707" s="153">
        <v>2.6439678586805568</v>
      </c>
      <c r="F707" s="155">
        <v>1338.5700000000002</v>
      </c>
      <c r="G707" s="155">
        <v>10171.644699999999</v>
      </c>
      <c r="H707" s="155">
        <v>63.572779374999996</v>
      </c>
      <c r="I707" s="155">
        <v>186.29515586957726</v>
      </c>
      <c r="J707" s="155">
        <v>1600</v>
      </c>
      <c r="K707" s="155">
        <v>205800</v>
      </c>
      <c r="L707" s="155">
        <v>1286.25</v>
      </c>
      <c r="M707" s="155">
        <v>271.03052811410623</v>
      </c>
      <c r="N707" s="156">
        <v>21</v>
      </c>
      <c r="O707" s="156">
        <v>510</v>
      </c>
      <c r="P707" s="156">
        <v>3.1875</v>
      </c>
      <c r="Q707" s="156">
        <v>5.0096604788356212</v>
      </c>
      <c r="R707" s="158">
        <v>0.5873786407766991</v>
      </c>
      <c r="S707" s="158">
        <v>45</v>
      </c>
      <c r="T707" s="158">
        <v>714</v>
      </c>
      <c r="U707" s="158">
        <v>4.4625000000000004</v>
      </c>
      <c r="V707" s="158">
        <v>8.3371469261327356</v>
      </c>
      <c r="W707" s="158">
        <v>0.42233009708737868</v>
      </c>
      <c r="X707" s="158">
        <v>1.0097087378640777</v>
      </c>
      <c r="Y707" s="159">
        <v>28</v>
      </c>
      <c r="Z707" s="159">
        <v>73</v>
      </c>
      <c r="AA707" s="159">
        <v>59</v>
      </c>
      <c r="AB707" s="159">
        <v>77</v>
      </c>
      <c r="AC707" s="159">
        <v>83</v>
      </c>
      <c r="AD707" s="157">
        <v>20.6</v>
      </c>
    </row>
    <row r="708" spans="1:30" s="154" customFormat="1" ht="11.35">
      <c r="A708" s="152">
        <v>695</v>
      </c>
      <c r="B708" s="152">
        <v>30</v>
      </c>
      <c r="C708" s="152">
        <v>210</v>
      </c>
      <c r="D708" s="153">
        <v>1.3125</v>
      </c>
      <c r="E708" s="153">
        <v>3.6963138190711842</v>
      </c>
      <c r="F708" s="155">
        <v>2677.1400000000003</v>
      </c>
      <c r="G708" s="155">
        <v>11532.524200000002</v>
      </c>
      <c r="H708" s="155">
        <v>72.078276250000016</v>
      </c>
      <c r="I708" s="155">
        <v>297.60060022345425</v>
      </c>
      <c r="J708" s="155">
        <v>1600</v>
      </c>
      <c r="K708" s="155">
        <v>207400</v>
      </c>
      <c r="L708" s="155">
        <v>1296.25</v>
      </c>
      <c r="M708" s="155">
        <v>275.03859077426631</v>
      </c>
      <c r="N708" s="156">
        <v>18</v>
      </c>
      <c r="O708" s="156">
        <v>426</v>
      </c>
      <c r="P708" s="156">
        <v>2.6625000000000001</v>
      </c>
      <c r="Q708" s="156">
        <v>4.2157051380902759</v>
      </c>
      <c r="R708" s="158">
        <v>0.63212435233160624</v>
      </c>
      <c r="S708" s="158">
        <v>36</v>
      </c>
      <c r="T708" s="158">
        <v>678</v>
      </c>
      <c r="U708" s="158">
        <v>4.2374999999999998</v>
      </c>
      <c r="V708" s="158">
        <v>8.0708244651441792</v>
      </c>
      <c r="W708" s="158">
        <v>0.41450777202072536</v>
      </c>
      <c r="X708" s="158">
        <v>1.0466321243523315</v>
      </c>
      <c r="Y708" s="159">
        <v>28</v>
      </c>
      <c r="Z708" s="159">
        <v>69</v>
      </c>
      <c r="AA708" s="159">
        <v>63</v>
      </c>
      <c r="AB708" s="159">
        <v>76</v>
      </c>
      <c r="AC708" s="159">
        <v>84</v>
      </c>
      <c r="AD708" s="157">
        <v>19.3</v>
      </c>
    </row>
    <row r="709" spans="1:30" s="154" customFormat="1" ht="11.35">
      <c r="A709" s="152">
        <v>696</v>
      </c>
      <c r="B709" s="152">
        <v>12</v>
      </c>
      <c r="C709" s="152">
        <v>90</v>
      </c>
      <c r="D709" s="153">
        <v>0.5625</v>
      </c>
      <c r="E709" s="153">
        <v>1.8790051562884256</v>
      </c>
      <c r="F709" s="155">
        <v>1070.8560000000002</v>
      </c>
      <c r="G709" s="155">
        <v>4093.0496000000007</v>
      </c>
      <c r="H709" s="155">
        <v>25.581560000000003</v>
      </c>
      <c r="I709" s="155">
        <v>124.1939104968295</v>
      </c>
      <c r="J709" s="155">
        <v>1600</v>
      </c>
      <c r="K709" s="155">
        <v>204700</v>
      </c>
      <c r="L709" s="155">
        <v>1279.375</v>
      </c>
      <c r="M709" s="155">
        <v>274.11306371297451</v>
      </c>
      <c r="N709" s="156">
        <v>30</v>
      </c>
      <c r="O709" s="156">
        <v>645</v>
      </c>
      <c r="P709" s="156">
        <v>4.03125</v>
      </c>
      <c r="Q709" s="156">
        <v>5.8572342787553255</v>
      </c>
      <c r="R709" s="158">
        <v>0.49883449883449882</v>
      </c>
      <c r="S709" s="158">
        <v>63</v>
      </c>
      <c r="T709" s="158">
        <v>804</v>
      </c>
      <c r="U709" s="158">
        <v>5.0250000000000004</v>
      </c>
      <c r="V709" s="158">
        <v>10.152887868752993</v>
      </c>
      <c r="W709" s="158">
        <v>0.37529137529137524</v>
      </c>
      <c r="X709" s="158">
        <v>0.87412587412587406</v>
      </c>
      <c r="Y709" s="159">
        <v>30</v>
      </c>
      <c r="Z709" s="159">
        <v>72</v>
      </c>
      <c r="AA709" s="159">
        <v>58</v>
      </c>
      <c r="AB709" s="159">
        <v>75</v>
      </c>
      <c r="AC709" s="159">
        <v>85</v>
      </c>
      <c r="AD709" s="157">
        <v>21.45</v>
      </c>
    </row>
    <row r="710" spans="1:30" s="154" customFormat="1" ht="11.35">
      <c r="A710" s="152">
        <v>697</v>
      </c>
      <c r="B710" s="152">
        <v>33</v>
      </c>
      <c r="C710" s="152">
        <v>330</v>
      </c>
      <c r="D710" s="153">
        <v>2.0625</v>
      </c>
      <c r="E710" s="153">
        <v>5.8392378024197251</v>
      </c>
      <c r="F710" s="155">
        <v>2677.1400000000003</v>
      </c>
      <c r="G710" s="155">
        <v>13526.9935</v>
      </c>
      <c r="H710" s="155">
        <v>84.543709375000006</v>
      </c>
      <c r="I710" s="155">
        <v>322.85943413016906</v>
      </c>
      <c r="J710" s="155">
        <v>1600</v>
      </c>
      <c r="K710" s="155">
        <v>207600</v>
      </c>
      <c r="L710" s="155">
        <v>1297.5</v>
      </c>
      <c r="M710" s="155">
        <v>263.25251526329777</v>
      </c>
      <c r="N710" s="156">
        <v>18</v>
      </c>
      <c r="O710" s="156">
        <v>420</v>
      </c>
      <c r="P710" s="156">
        <v>2.625</v>
      </c>
      <c r="Q710" s="156">
        <v>4.3837177295162917</v>
      </c>
      <c r="R710" s="158">
        <v>0.65936739659367394</v>
      </c>
      <c r="S710" s="158">
        <v>54</v>
      </c>
      <c r="T710" s="158">
        <v>756</v>
      </c>
      <c r="U710" s="158">
        <v>4.7249999999999996</v>
      </c>
      <c r="V710" s="158">
        <v>9.1993642110089571</v>
      </c>
      <c r="W710" s="158">
        <v>0.38686131386861317</v>
      </c>
      <c r="X710" s="158">
        <v>1.0462287104622872</v>
      </c>
      <c r="Y710" s="159">
        <v>24</v>
      </c>
      <c r="Z710" s="159">
        <v>76</v>
      </c>
      <c r="AA710" s="159">
        <v>60</v>
      </c>
      <c r="AB710" s="159">
        <v>81</v>
      </c>
      <c r="AC710" s="159">
        <v>79</v>
      </c>
      <c r="AD710" s="157">
        <v>20.55</v>
      </c>
    </row>
    <row r="711" spans="1:30" s="154" customFormat="1" ht="11.35">
      <c r="A711" s="152">
        <v>698</v>
      </c>
      <c r="B711" s="152">
        <v>21</v>
      </c>
      <c r="C711" s="152">
        <v>219</v>
      </c>
      <c r="D711" s="153">
        <v>1.3687499999999999</v>
      </c>
      <c r="E711" s="153">
        <v>3.7443825850727683</v>
      </c>
      <c r="F711" s="155">
        <v>1873.9980000000003</v>
      </c>
      <c r="G711" s="155">
        <v>10333.760400000001</v>
      </c>
      <c r="H711" s="155">
        <v>64.586002500000006</v>
      </c>
      <c r="I711" s="155">
        <v>241.75857793805363</v>
      </c>
      <c r="J711" s="155">
        <v>1600</v>
      </c>
      <c r="K711" s="155">
        <v>204500</v>
      </c>
      <c r="L711" s="155">
        <v>1278.125</v>
      </c>
      <c r="M711" s="155">
        <v>285.37118606558369</v>
      </c>
      <c r="N711" s="156">
        <v>27</v>
      </c>
      <c r="O711" s="156">
        <v>468</v>
      </c>
      <c r="P711" s="156">
        <v>2.9249999999999998</v>
      </c>
      <c r="Q711" s="156">
        <v>5.0463885835168361</v>
      </c>
      <c r="R711" s="158">
        <v>0.60804020100502509</v>
      </c>
      <c r="S711" s="158">
        <v>45</v>
      </c>
      <c r="T711" s="158">
        <v>729</v>
      </c>
      <c r="U711" s="158">
        <v>4.5562500000000004</v>
      </c>
      <c r="V711" s="158">
        <v>8.7154506589550049</v>
      </c>
      <c r="W711" s="158">
        <v>0.38944723618090449</v>
      </c>
      <c r="X711" s="158">
        <v>0.99748743718592958</v>
      </c>
      <c r="Y711" s="159">
        <v>34</v>
      </c>
      <c r="Z711" s="159">
        <v>65</v>
      </c>
      <c r="AA711" s="159">
        <v>61</v>
      </c>
      <c r="AB711" s="159">
        <v>76</v>
      </c>
      <c r="AC711" s="159">
        <v>84</v>
      </c>
      <c r="AD711" s="157">
        <v>19.899999999999999</v>
      </c>
    </row>
    <row r="712" spans="1:30" s="154" customFormat="1" ht="11.35">
      <c r="A712" s="152">
        <v>699</v>
      </c>
      <c r="B712" s="152">
        <v>21</v>
      </c>
      <c r="C712" s="152">
        <v>111</v>
      </c>
      <c r="D712" s="153">
        <v>0.69374999999999998</v>
      </c>
      <c r="E712" s="153">
        <v>2.6326371382867775</v>
      </c>
      <c r="F712" s="155">
        <v>1873.9980000000003</v>
      </c>
      <c r="G712" s="155">
        <v>5827.2414000000017</v>
      </c>
      <c r="H712" s="155">
        <v>36.420258750000009</v>
      </c>
      <c r="I712" s="155">
        <v>204.50865573515603</v>
      </c>
      <c r="J712" s="155">
        <v>1600</v>
      </c>
      <c r="K712" s="155">
        <v>198850</v>
      </c>
      <c r="L712" s="155">
        <v>1242.8125</v>
      </c>
      <c r="M712" s="155">
        <v>288.2307161888146</v>
      </c>
      <c r="N712" s="156">
        <v>24</v>
      </c>
      <c r="O712" s="156">
        <v>540</v>
      </c>
      <c r="P712" s="156">
        <v>3.375</v>
      </c>
      <c r="Q712" s="156">
        <v>4.930651149160421</v>
      </c>
      <c r="R712" s="158">
        <v>0.5662650602409639</v>
      </c>
      <c r="S712" s="158">
        <v>48</v>
      </c>
      <c r="T712" s="158">
        <v>741</v>
      </c>
      <c r="U712" s="158">
        <v>4.6312499999999996</v>
      </c>
      <c r="V712" s="158">
        <v>8.0177647687365123</v>
      </c>
      <c r="W712" s="158">
        <v>0.40481927710843374</v>
      </c>
      <c r="X712" s="158">
        <v>0.97108433734939759</v>
      </c>
      <c r="Y712" s="159">
        <v>41</v>
      </c>
      <c r="Z712" s="159">
        <v>66</v>
      </c>
      <c r="AA712" s="159">
        <v>53</v>
      </c>
      <c r="AB712" s="159">
        <v>92</v>
      </c>
      <c r="AC712" s="159">
        <v>68</v>
      </c>
      <c r="AD712" s="157">
        <v>20.75</v>
      </c>
    </row>
    <row r="713" spans="1:30" s="154" customFormat="1" ht="11.35">
      <c r="A713" s="152">
        <v>700</v>
      </c>
      <c r="B713" s="152">
        <v>9</v>
      </c>
      <c r="C713" s="152">
        <v>66</v>
      </c>
      <c r="D713" s="153">
        <v>0.41249999999999998</v>
      </c>
      <c r="E713" s="153">
        <v>1.5229378262560522</v>
      </c>
      <c r="F713" s="155">
        <v>803.14200000000017</v>
      </c>
      <c r="G713" s="155">
        <v>3581.4184000000014</v>
      </c>
      <c r="H713" s="155">
        <v>22.383865000000007</v>
      </c>
      <c r="I713" s="155">
        <v>97.469109310973451</v>
      </c>
      <c r="J713" s="155">
        <v>1600</v>
      </c>
      <c r="K713" s="155">
        <v>200550</v>
      </c>
      <c r="L713" s="155">
        <v>1253.4375</v>
      </c>
      <c r="M713" s="155">
        <v>276.43973463811682</v>
      </c>
      <c r="N713" s="156">
        <v>33</v>
      </c>
      <c r="O713" s="156">
        <v>717</v>
      </c>
      <c r="P713" s="156">
        <v>4.4812500000000002</v>
      </c>
      <c r="Q713" s="156">
        <v>6.4719733218891813</v>
      </c>
      <c r="R713" s="158">
        <v>0.45558086560364464</v>
      </c>
      <c r="S713" s="158">
        <v>45</v>
      </c>
      <c r="T713" s="158">
        <v>834</v>
      </c>
      <c r="U713" s="158">
        <v>5.2125000000000004</v>
      </c>
      <c r="V713" s="158">
        <v>9.290820180298482</v>
      </c>
      <c r="W713" s="158">
        <v>0.36674259681093391</v>
      </c>
      <c r="X713" s="158">
        <v>0.82232346241457854</v>
      </c>
      <c r="Y713" s="159">
        <v>35</v>
      </c>
      <c r="Z713" s="159">
        <v>73</v>
      </c>
      <c r="AA713" s="159">
        <v>52</v>
      </c>
      <c r="AB713" s="159">
        <v>70</v>
      </c>
      <c r="AC713" s="159">
        <v>90</v>
      </c>
      <c r="AD713" s="157">
        <v>21.95</v>
      </c>
    </row>
    <row r="714" spans="1:30" s="154" customFormat="1" ht="11.35">
      <c r="A714" s="152">
        <v>701</v>
      </c>
      <c r="B714" s="152">
        <v>27</v>
      </c>
      <c r="C714" s="152">
        <v>309</v>
      </c>
      <c r="D714" s="153">
        <v>1.9312499999999999</v>
      </c>
      <c r="E714" s="153">
        <v>5.0171051752601956</v>
      </c>
      <c r="F714" s="155">
        <v>1606.2840000000003</v>
      </c>
      <c r="G714" s="155">
        <v>17032.559600000004</v>
      </c>
      <c r="H714" s="155">
        <v>106.45349750000003</v>
      </c>
      <c r="I714" s="155">
        <v>332.72904709097986</v>
      </c>
      <c r="J714" s="155">
        <v>1600</v>
      </c>
      <c r="K714" s="155">
        <v>204650</v>
      </c>
      <c r="L714" s="155">
        <v>1279.0625</v>
      </c>
      <c r="M714" s="155">
        <v>270.94476420771139</v>
      </c>
      <c r="N714" s="156">
        <v>21</v>
      </c>
      <c r="O714" s="156">
        <v>495</v>
      </c>
      <c r="P714" s="156">
        <v>3.09375</v>
      </c>
      <c r="Q714" s="156">
        <v>5.0292188710405306</v>
      </c>
      <c r="R714" s="158">
        <v>0.60240963855421692</v>
      </c>
      <c r="S714" s="158">
        <v>39</v>
      </c>
      <c r="T714" s="158">
        <v>744</v>
      </c>
      <c r="U714" s="158">
        <v>4.6500000000000004</v>
      </c>
      <c r="V714" s="158">
        <v>8.0596830313628178</v>
      </c>
      <c r="W714" s="158">
        <v>0.40240963855421685</v>
      </c>
      <c r="X714" s="158">
        <v>1.0048192771084339</v>
      </c>
      <c r="Y714" s="159">
        <v>29</v>
      </c>
      <c r="Z714" s="159">
        <v>74</v>
      </c>
      <c r="AA714" s="159">
        <v>57</v>
      </c>
      <c r="AB714" s="159">
        <v>72</v>
      </c>
      <c r="AC714" s="159">
        <v>88</v>
      </c>
      <c r="AD714" s="157">
        <v>20.75</v>
      </c>
    </row>
    <row r="715" spans="1:30" s="154" customFormat="1" ht="11.35">
      <c r="A715" s="152">
        <v>702</v>
      </c>
      <c r="B715" s="152">
        <v>15</v>
      </c>
      <c r="C715" s="152">
        <v>75</v>
      </c>
      <c r="D715" s="153">
        <v>0.46875</v>
      </c>
      <c r="E715" s="153">
        <v>1.7976990009768619</v>
      </c>
      <c r="F715" s="155">
        <v>535.42800000000011</v>
      </c>
      <c r="G715" s="155">
        <v>2327.6245000000008</v>
      </c>
      <c r="H715" s="155">
        <v>14.547653125000005</v>
      </c>
      <c r="I715" s="155">
        <v>62.608681106704353</v>
      </c>
      <c r="J715" s="155">
        <v>1600</v>
      </c>
      <c r="K715" s="155">
        <v>196000</v>
      </c>
      <c r="L715" s="155">
        <v>1225</v>
      </c>
      <c r="M715" s="155">
        <v>274.72112789737804</v>
      </c>
      <c r="N715" s="156">
        <v>21</v>
      </c>
      <c r="O715" s="156">
        <v>540</v>
      </c>
      <c r="P715" s="156">
        <v>3.375</v>
      </c>
      <c r="Q715" s="156">
        <v>5.0103666118264902</v>
      </c>
      <c r="R715" s="158">
        <v>0.57345971563981046</v>
      </c>
      <c r="S715" s="158">
        <v>30</v>
      </c>
      <c r="T715" s="158">
        <v>771</v>
      </c>
      <c r="U715" s="158">
        <v>4.8187499999999996</v>
      </c>
      <c r="V715" s="158">
        <v>7.5092160357588664</v>
      </c>
      <c r="W715" s="158">
        <v>0.39099526066350715</v>
      </c>
      <c r="X715" s="158">
        <v>0.96445497630331767</v>
      </c>
      <c r="Y715" s="159">
        <v>40</v>
      </c>
      <c r="Z715" s="159">
        <v>75</v>
      </c>
      <c r="AA715" s="159">
        <v>45</v>
      </c>
      <c r="AB715" s="159">
        <v>79</v>
      </c>
      <c r="AC715" s="159">
        <v>81</v>
      </c>
      <c r="AD715" s="157">
        <v>21.1</v>
      </c>
    </row>
    <row r="716" spans="1:30" s="154" customFormat="1" ht="11.35">
      <c r="A716" s="152">
        <v>703</v>
      </c>
      <c r="B716" s="152">
        <v>9</v>
      </c>
      <c r="C716" s="152">
        <v>126</v>
      </c>
      <c r="D716" s="153">
        <v>0.78749999999999998</v>
      </c>
      <c r="E716" s="153">
        <v>1.9470587397017729</v>
      </c>
      <c r="F716" s="155">
        <v>535.42800000000011</v>
      </c>
      <c r="G716" s="155">
        <v>4042.4814000000028</v>
      </c>
      <c r="H716" s="155">
        <v>25.265508750000016</v>
      </c>
      <c r="I716" s="155">
        <v>74.422970412293452</v>
      </c>
      <c r="J716" s="155">
        <v>1600</v>
      </c>
      <c r="K716" s="155">
        <v>202200</v>
      </c>
      <c r="L716" s="155">
        <v>1263.75</v>
      </c>
      <c r="M716" s="155">
        <v>260.37889663204419</v>
      </c>
      <c r="N716" s="156">
        <v>33</v>
      </c>
      <c r="O716" s="156">
        <v>432</v>
      </c>
      <c r="P716" s="156">
        <v>2.7</v>
      </c>
      <c r="Q716" s="156">
        <v>4.8548750056777692</v>
      </c>
      <c r="R716" s="158">
        <v>0.64179104477611948</v>
      </c>
      <c r="S716" s="158">
        <v>48</v>
      </c>
      <c r="T716" s="158">
        <v>687</v>
      </c>
      <c r="U716" s="158">
        <v>4.2937500000000002</v>
      </c>
      <c r="V716" s="158">
        <v>8.1074520227927831</v>
      </c>
      <c r="W716" s="158">
        <v>0.43034825870646776</v>
      </c>
      <c r="X716" s="158">
        <v>1.0721393034825872</v>
      </c>
      <c r="Y716" s="159">
        <v>28</v>
      </c>
      <c r="Z716" s="159">
        <v>82</v>
      </c>
      <c r="AA716" s="159">
        <v>50</v>
      </c>
      <c r="AB716" s="159">
        <v>89</v>
      </c>
      <c r="AC716" s="159">
        <v>71</v>
      </c>
      <c r="AD716" s="157">
        <v>20.100000000000001</v>
      </c>
    </row>
    <row r="717" spans="1:30" s="154" customFormat="1" ht="11.35">
      <c r="A717" s="152">
        <v>704</v>
      </c>
      <c r="B717" s="152">
        <v>33</v>
      </c>
      <c r="C717" s="152">
        <v>351</v>
      </c>
      <c r="D717" s="153">
        <v>2.1937500000000001</v>
      </c>
      <c r="E717" s="153">
        <v>5.2849577388931683</v>
      </c>
      <c r="F717" s="155">
        <v>2944.8540000000003</v>
      </c>
      <c r="G717" s="155">
        <v>16485.233200000002</v>
      </c>
      <c r="H717" s="155">
        <v>103.03270750000001</v>
      </c>
      <c r="I717" s="155">
        <v>360.55536253634665</v>
      </c>
      <c r="J717" s="155">
        <v>1600</v>
      </c>
      <c r="K717" s="155">
        <v>205650</v>
      </c>
      <c r="L717" s="155">
        <v>1285.3125</v>
      </c>
      <c r="M717" s="155">
        <v>285.47636868131781</v>
      </c>
      <c r="N717" s="156">
        <v>24</v>
      </c>
      <c r="O717" s="156">
        <v>516</v>
      </c>
      <c r="P717" s="156">
        <v>3.2250000000000001</v>
      </c>
      <c r="Q717" s="156">
        <v>5.6356346012219927</v>
      </c>
      <c r="R717" s="158">
        <v>0.58252427184466027</v>
      </c>
      <c r="S717" s="158">
        <v>39</v>
      </c>
      <c r="T717" s="158">
        <v>744</v>
      </c>
      <c r="U717" s="158">
        <v>4.6500000000000004</v>
      </c>
      <c r="V717" s="158">
        <v>8.5768446500413766</v>
      </c>
      <c r="W717" s="158">
        <v>0.39805825242718451</v>
      </c>
      <c r="X717" s="158">
        <v>0.98058252427184478</v>
      </c>
      <c r="Y717" s="159">
        <v>33</v>
      </c>
      <c r="Z717" s="159">
        <v>64</v>
      </c>
      <c r="AA717" s="159">
        <v>63</v>
      </c>
      <c r="AB717" s="159">
        <v>87</v>
      </c>
      <c r="AC717" s="159">
        <v>73</v>
      </c>
      <c r="AD717" s="157">
        <v>20.6</v>
      </c>
    </row>
    <row r="718" spans="1:30" s="154" customFormat="1" ht="11.35">
      <c r="A718" s="152">
        <v>705</v>
      </c>
      <c r="B718" s="152">
        <v>18</v>
      </c>
      <c r="C718" s="152">
        <v>132</v>
      </c>
      <c r="D718" s="153">
        <v>0.82499999999999996</v>
      </c>
      <c r="E718" s="153">
        <v>2.6482461266222614</v>
      </c>
      <c r="F718" s="155">
        <v>1070.8560000000002</v>
      </c>
      <c r="G718" s="155">
        <v>4589.8078000000014</v>
      </c>
      <c r="H718" s="155">
        <v>28.68629875000001</v>
      </c>
      <c r="I718" s="155">
        <v>133.32080859194701</v>
      </c>
      <c r="J718" s="155">
        <v>1600</v>
      </c>
      <c r="K718" s="155">
        <v>197550</v>
      </c>
      <c r="L718" s="155">
        <v>1234.6875</v>
      </c>
      <c r="M718" s="155">
        <v>277.73776572413402</v>
      </c>
      <c r="N718" s="156">
        <v>21</v>
      </c>
      <c r="O718" s="156">
        <v>558</v>
      </c>
      <c r="P718" s="156">
        <v>3.4874999999999998</v>
      </c>
      <c r="Q718" s="156">
        <v>5.2329237110852036</v>
      </c>
      <c r="R718" s="158">
        <v>0.56028368794326233</v>
      </c>
      <c r="S718" s="158">
        <v>54</v>
      </c>
      <c r="T718" s="158">
        <v>759</v>
      </c>
      <c r="U718" s="158">
        <v>4.7437500000000004</v>
      </c>
      <c r="V718" s="158">
        <v>8.5349793580013671</v>
      </c>
      <c r="W718" s="158">
        <v>0.40189125295508271</v>
      </c>
      <c r="X718" s="158">
        <v>0.9621749408983451</v>
      </c>
      <c r="Y718" s="159">
        <v>39</v>
      </c>
      <c r="Z718" s="159">
        <v>73</v>
      </c>
      <c r="AA718" s="159">
        <v>48</v>
      </c>
      <c r="AB718" s="159">
        <v>88</v>
      </c>
      <c r="AC718" s="159">
        <v>72</v>
      </c>
      <c r="AD718" s="157">
        <v>21.15</v>
      </c>
    </row>
    <row r="719" spans="1:30" s="154" customFormat="1" ht="11.35">
      <c r="A719" s="152">
        <v>706</v>
      </c>
      <c r="B719" s="152">
        <v>21</v>
      </c>
      <c r="C719" s="152">
        <v>192</v>
      </c>
      <c r="D719" s="153">
        <v>1.2</v>
      </c>
      <c r="E719" s="153">
        <v>3.4180431342984141</v>
      </c>
      <c r="F719" s="155">
        <v>1606.2840000000003</v>
      </c>
      <c r="G719" s="155">
        <v>9448.8169000000016</v>
      </c>
      <c r="H719" s="155">
        <v>59.05510562500001</v>
      </c>
      <c r="I719" s="155">
        <v>202.88508856873528</v>
      </c>
      <c r="J719" s="155">
        <v>1600</v>
      </c>
      <c r="K719" s="155">
        <v>208250</v>
      </c>
      <c r="L719" s="155">
        <v>1301.5625</v>
      </c>
      <c r="M719" s="155">
        <v>279.96079436886839</v>
      </c>
      <c r="N719" s="156">
        <v>18</v>
      </c>
      <c r="O719" s="156">
        <v>417</v>
      </c>
      <c r="P719" s="156">
        <v>2.6062500000000002</v>
      </c>
      <c r="Q719" s="156">
        <v>4.2442663877060447</v>
      </c>
      <c r="R719" s="158">
        <v>0.66180048661800495</v>
      </c>
      <c r="S719" s="158">
        <v>57</v>
      </c>
      <c r="T719" s="158">
        <v>756</v>
      </c>
      <c r="U719" s="158">
        <v>4.7249999999999996</v>
      </c>
      <c r="V719" s="158">
        <v>9.23007798572913</v>
      </c>
      <c r="W719" s="158">
        <v>0.38686131386861317</v>
      </c>
      <c r="X719" s="158">
        <v>1.0486618004866182</v>
      </c>
      <c r="Y719" s="159">
        <v>29</v>
      </c>
      <c r="Z719" s="159">
        <v>65</v>
      </c>
      <c r="AA719" s="159">
        <v>66</v>
      </c>
      <c r="AB719" s="159">
        <v>79</v>
      </c>
      <c r="AC719" s="159">
        <v>81</v>
      </c>
      <c r="AD719" s="157">
        <v>20.55</v>
      </c>
    </row>
    <row r="720" spans="1:30" s="154" customFormat="1" ht="11.35">
      <c r="A720" s="152">
        <v>707</v>
      </c>
      <c r="B720" s="152">
        <v>12</v>
      </c>
      <c r="C720" s="152">
        <v>51</v>
      </c>
      <c r="D720" s="153">
        <v>0.31874999999999998</v>
      </c>
      <c r="E720" s="153">
        <v>1.489467740819987</v>
      </c>
      <c r="F720" s="155">
        <v>1070.8560000000002</v>
      </c>
      <c r="G720" s="155">
        <v>3603.7279000000008</v>
      </c>
      <c r="H720" s="155">
        <v>22.523299375000004</v>
      </c>
      <c r="I720" s="155">
        <v>127.26705495696663</v>
      </c>
      <c r="J720" s="155">
        <v>1600</v>
      </c>
      <c r="K720" s="155">
        <v>201700</v>
      </c>
      <c r="L720" s="155">
        <v>1260.625</v>
      </c>
      <c r="M720" s="155">
        <v>277.19322665905884</v>
      </c>
      <c r="N720" s="156">
        <v>24</v>
      </c>
      <c r="O720" s="156">
        <v>675</v>
      </c>
      <c r="P720" s="156">
        <v>4.21875</v>
      </c>
      <c r="Q720" s="156">
        <v>5.5214525877929335</v>
      </c>
      <c r="R720" s="158">
        <v>0.48863636363636365</v>
      </c>
      <c r="S720" s="158">
        <v>51</v>
      </c>
      <c r="T720" s="158">
        <v>813</v>
      </c>
      <c r="U720" s="158">
        <v>5.0812499999999998</v>
      </c>
      <c r="V720" s="158">
        <v>8.5913309202435038</v>
      </c>
      <c r="W720" s="158">
        <v>0.38409090909090904</v>
      </c>
      <c r="X720" s="158">
        <v>0.87272727272727268</v>
      </c>
      <c r="Y720" s="159">
        <v>34</v>
      </c>
      <c r="Z720" s="159">
        <v>72</v>
      </c>
      <c r="AA720" s="159">
        <v>54</v>
      </c>
      <c r="AB720" s="159">
        <v>82</v>
      </c>
      <c r="AC720" s="159">
        <v>78</v>
      </c>
      <c r="AD720" s="157">
        <v>22</v>
      </c>
    </row>
    <row r="721" spans="1:30" s="154" customFormat="1" ht="11.35">
      <c r="A721" s="152">
        <v>708</v>
      </c>
      <c r="B721" s="152">
        <v>21</v>
      </c>
      <c r="C721" s="152">
        <v>246</v>
      </c>
      <c r="D721" s="153">
        <v>1.5375000000000001</v>
      </c>
      <c r="E721" s="153">
        <v>4.242473913374174</v>
      </c>
      <c r="F721" s="155">
        <v>1873.9980000000003</v>
      </c>
      <c r="G721" s="155">
        <v>17044.457999999999</v>
      </c>
      <c r="H721" s="155">
        <v>106.5278625</v>
      </c>
      <c r="I721" s="155">
        <v>339.95425961470875</v>
      </c>
      <c r="J721" s="155">
        <v>1600</v>
      </c>
      <c r="K721" s="155">
        <v>206150</v>
      </c>
      <c r="L721" s="155">
        <v>1288.4375</v>
      </c>
      <c r="M721" s="155">
        <v>268.89138083161868</v>
      </c>
      <c r="N721" s="156">
        <v>21</v>
      </c>
      <c r="O721" s="156">
        <v>450</v>
      </c>
      <c r="P721" s="156">
        <v>2.8125</v>
      </c>
      <c r="Q721" s="156">
        <v>4.6705116684666379</v>
      </c>
      <c r="R721" s="158">
        <v>0.61038961038961037</v>
      </c>
      <c r="S721" s="158">
        <v>51</v>
      </c>
      <c r="T721" s="158">
        <v>669</v>
      </c>
      <c r="U721" s="158">
        <v>4.1812500000000004</v>
      </c>
      <c r="V721" s="158">
        <v>7.9770676624036501</v>
      </c>
      <c r="W721" s="158">
        <v>0.42077922077922075</v>
      </c>
      <c r="X721" s="158">
        <v>1.0311688311688312</v>
      </c>
      <c r="Y721" s="159">
        <v>27</v>
      </c>
      <c r="Z721" s="159">
        <v>74</v>
      </c>
      <c r="AA721" s="159">
        <v>59</v>
      </c>
      <c r="AB721" s="159">
        <v>68</v>
      </c>
      <c r="AC721" s="159">
        <v>92</v>
      </c>
      <c r="AD721" s="157">
        <v>19.25</v>
      </c>
    </row>
    <row r="722" spans="1:30" s="154" customFormat="1" ht="11.35">
      <c r="A722" s="152">
        <v>709</v>
      </c>
      <c r="B722" s="152">
        <v>12</v>
      </c>
      <c r="C722" s="152">
        <v>111</v>
      </c>
      <c r="D722" s="153">
        <v>0.69374999999999998</v>
      </c>
      <c r="E722" s="153">
        <v>2.1071811180225928</v>
      </c>
      <c r="F722" s="155">
        <v>535.42800000000011</v>
      </c>
      <c r="G722" s="155">
        <v>3301.8060000000005</v>
      </c>
      <c r="H722" s="155">
        <v>20.636287500000002</v>
      </c>
      <c r="I722" s="155">
        <v>70.234929841732267</v>
      </c>
      <c r="J722" s="155">
        <v>1600</v>
      </c>
      <c r="K722" s="155">
        <v>201250</v>
      </c>
      <c r="L722" s="155">
        <v>1257.8125</v>
      </c>
      <c r="M722" s="155">
        <v>272.74212455987424</v>
      </c>
      <c r="N722" s="156">
        <v>18</v>
      </c>
      <c r="O722" s="156">
        <v>516</v>
      </c>
      <c r="P722" s="156">
        <v>3.2250000000000001</v>
      </c>
      <c r="Q722" s="156">
        <v>4.7648476979758403</v>
      </c>
      <c r="R722" s="158">
        <v>0.57635467980295574</v>
      </c>
      <c r="S722" s="158">
        <v>48</v>
      </c>
      <c r="T722" s="158">
        <v>726</v>
      </c>
      <c r="U722" s="158">
        <v>4.5374999999999996</v>
      </c>
      <c r="V722" s="158">
        <v>8.2484132264767744</v>
      </c>
      <c r="W722" s="158">
        <v>0.40394088669950745</v>
      </c>
      <c r="X722" s="158">
        <v>0.98029556650246319</v>
      </c>
      <c r="Y722" s="159">
        <v>33</v>
      </c>
      <c r="Z722" s="159">
        <v>75</v>
      </c>
      <c r="AA722" s="159">
        <v>52</v>
      </c>
      <c r="AB722" s="159">
        <v>78</v>
      </c>
      <c r="AC722" s="159">
        <v>82</v>
      </c>
      <c r="AD722" s="157">
        <v>20.3</v>
      </c>
    </row>
    <row r="723" spans="1:30" s="154" customFormat="1" ht="11.35">
      <c r="A723" s="152">
        <v>710</v>
      </c>
      <c r="B723" s="152">
        <v>15</v>
      </c>
      <c r="C723" s="152">
        <v>279</v>
      </c>
      <c r="D723" s="153">
        <v>1.7437499999999999</v>
      </c>
      <c r="E723" s="153">
        <v>3.4880692880862569</v>
      </c>
      <c r="F723" s="155">
        <v>1338.5700000000002</v>
      </c>
      <c r="G723" s="155">
        <v>13238.4573</v>
      </c>
      <c r="H723" s="155">
        <v>82.740358125</v>
      </c>
      <c r="I723" s="155">
        <v>213.26294236929473</v>
      </c>
      <c r="J723" s="155">
        <v>1600</v>
      </c>
      <c r="K723" s="155">
        <v>207000</v>
      </c>
      <c r="L723" s="155">
        <v>1293.75</v>
      </c>
      <c r="M723" s="155">
        <v>274.07649393609421</v>
      </c>
      <c r="N723" s="156">
        <v>18</v>
      </c>
      <c r="O723" s="156">
        <v>390</v>
      </c>
      <c r="P723" s="156">
        <v>2.4375</v>
      </c>
      <c r="Q723" s="156">
        <v>4.6401142633946515</v>
      </c>
      <c r="R723" s="158">
        <v>0.685230024213075</v>
      </c>
      <c r="S723" s="158">
        <v>39</v>
      </c>
      <c r="T723" s="158">
        <v>759</v>
      </c>
      <c r="U723" s="158">
        <v>4.7437500000000004</v>
      </c>
      <c r="V723" s="158">
        <v>8.8411892502361109</v>
      </c>
      <c r="W723" s="158">
        <v>0.38740920096852294</v>
      </c>
      <c r="X723" s="158">
        <v>1.0726392251815979</v>
      </c>
      <c r="Y723" s="159">
        <v>28</v>
      </c>
      <c r="Z723" s="159">
        <v>70</v>
      </c>
      <c r="AA723" s="159">
        <v>62</v>
      </c>
      <c r="AB723" s="159">
        <v>81</v>
      </c>
      <c r="AC723" s="159">
        <v>79</v>
      </c>
      <c r="AD723" s="157">
        <v>20.65</v>
      </c>
    </row>
    <row r="724" spans="1:30" s="154" customFormat="1" ht="11.35">
      <c r="A724" s="152">
        <v>711</v>
      </c>
      <c r="B724" s="152">
        <v>33</v>
      </c>
      <c r="C724" s="152">
        <v>288</v>
      </c>
      <c r="D724" s="153">
        <v>1.8</v>
      </c>
      <c r="E724" s="153">
        <v>5.2037722166730997</v>
      </c>
      <c r="F724" s="155">
        <v>2944.8540000000003</v>
      </c>
      <c r="G724" s="155">
        <v>14809.0461</v>
      </c>
      <c r="H724" s="155">
        <v>92.556538125000003</v>
      </c>
      <c r="I724" s="155">
        <v>381.47524928138733</v>
      </c>
      <c r="J724" s="155">
        <v>1600</v>
      </c>
      <c r="K724" s="155">
        <v>213150</v>
      </c>
      <c r="L724" s="155">
        <v>1332.1875</v>
      </c>
      <c r="M724" s="155">
        <v>271.28548372377998</v>
      </c>
      <c r="N724" s="156">
        <v>21</v>
      </c>
      <c r="O724" s="156">
        <v>549</v>
      </c>
      <c r="P724" s="156">
        <v>3.4312499999999999</v>
      </c>
      <c r="Q724" s="156">
        <v>5.2648375236984659</v>
      </c>
      <c r="R724" s="158">
        <v>0.54249999999999998</v>
      </c>
      <c r="S724" s="158">
        <v>39</v>
      </c>
      <c r="T724" s="158">
        <v>717</v>
      </c>
      <c r="U724" s="158">
        <v>4.4812500000000002</v>
      </c>
      <c r="V724" s="158">
        <v>8.5979168714463565</v>
      </c>
      <c r="W724" s="158">
        <v>0.40250000000000002</v>
      </c>
      <c r="X724" s="158">
        <v>0.94500000000000006</v>
      </c>
      <c r="Y724" s="159">
        <v>23</v>
      </c>
      <c r="Z724" s="159">
        <v>64</v>
      </c>
      <c r="AA724" s="159">
        <v>73</v>
      </c>
      <c r="AB724" s="159">
        <v>81</v>
      </c>
      <c r="AC724" s="159">
        <v>79</v>
      </c>
      <c r="AD724" s="157">
        <v>20</v>
      </c>
    </row>
    <row r="725" spans="1:30" s="154" customFormat="1" ht="11.35">
      <c r="A725" s="152">
        <v>712</v>
      </c>
      <c r="B725" s="152">
        <v>24</v>
      </c>
      <c r="C725" s="152">
        <v>183</v>
      </c>
      <c r="D725" s="153">
        <v>1.14375</v>
      </c>
      <c r="E725" s="153">
        <v>3.4126049641746454</v>
      </c>
      <c r="F725" s="155">
        <v>2141.7120000000004</v>
      </c>
      <c r="G725" s="155">
        <v>10524.1348</v>
      </c>
      <c r="H725" s="155">
        <v>65.775842499999996</v>
      </c>
      <c r="I725" s="155">
        <v>266.99213579834947</v>
      </c>
      <c r="J725" s="155">
        <v>1600</v>
      </c>
      <c r="K725" s="155">
        <v>200950</v>
      </c>
      <c r="L725" s="155">
        <v>1255.9375</v>
      </c>
      <c r="M725" s="155">
        <v>277.7589943858959</v>
      </c>
      <c r="N725" s="156">
        <v>33</v>
      </c>
      <c r="O725" s="156">
        <v>645</v>
      </c>
      <c r="P725" s="156">
        <v>4.03125</v>
      </c>
      <c r="Q725" s="156">
        <v>6.2770640445090189</v>
      </c>
      <c r="R725" s="158">
        <v>0.47174447174447176</v>
      </c>
      <c r="S725" s="158">
        <v>36</v>
      </c>
      <c r="T725" s="158">
        <v>723</v>
      </c>
      <c r="U725" s="158">
        <v>4.5187499999999998</v>
      </c>
      <c r="V725" s="158">
        <v>7.3561439473126757</v>
      </c>
      <c r="W725" s="158">
        <v>0.40786240786240785</v>
      </c>
      <c r="X725" s="158">
        <v>0.87960687960687967</v>
      </c>
      <c r="Y725" s="159">
        <v>35</v>
      </c>
      <c r="Z725" s="159">
        <v>72</v>
      </c>
      <c r="AA725" s="159">
        <v>53</v>
      </c>
      <c r="AB725" s="159">
        <v>75</v>
      </c>
      <c r="AC725" s="159">
        <v>85</v>
      </c>
      <c r="AD725" s="157">
        <v>20.350000000000001</v>
      </c>
    </row>
    <row r="726" spans="1:30" s="154" customFormat="1" ht="11.35">
      <c r="A726" s="152">
        <v>713</v>
      </c>
      <c r="B726" s="152">
        <v>15</v>
      </c>
      <c r="C726" s="152">
        <v>117</v>
      </c>
      <c r="D726" s="153">
        <v>0.73124999999999996</v>
      </c>
      <c r="E726" s="153">
        <v>2.3968582029988799</v>
      </c>
      <c r="F726" s="155">
        <v>1338.5700000000002</v>
      </c>
      <c r="G726" s="155">
        <v>4493.1333000000004</v>
      </c>
      <c r="H726" s="155">
        <v>28.082083125000004</v>
      </c>
      <c r="I726" s="155">
        <v>122.66023409303808</v>
      </c>
      <c r="J726" s="155">
        <v>1600</v>
      </c>
      <c r="K726" s="155">
        <v>205300</v>
      </c>
      <c r="L726" s="155">
        <v>1283.125</v>
      </c>
      <c r="M726" s="155">
        <v>263.49653608406675</v>
      </c>
      <c r="N726" s="156">
        <v>21</v>
      </c>
      <c r="O726" s="156">
        <v>564</v>
      </c>
      <c r="P726" s="156">
        <v>3.5249999999999999</v>
      </c>
      <c r="Q726" s="156">
        <v>5.325800497896652</v>
      </c>
      <c r="R726" s="158">
        <v>0.52882205513784453</v>
      </c>
      <c r="S726" s="158">
        <v>30</v>
      </c>
      <c r="T726" s="158">
        <v>663</v>
      </c>
      <c r="U726" s="158">
        <v>4.1437499999999998</v>
      </c>
      <c r="V726" s="158">
        <v>6.9025989773062602</v>
      </c>
      <c r="W726" s="158">
        <v>0.4461152882205513</v>
      </c>
      <c r="X726" s="158">
        <v>0.97493734335839588</v>
      </c>
      <c r="Y726" s="159">
        <v>26</v>
      </c>
      <c r="Z726" s="159">
        <v>78</v>
      </c>
      <c r="AA726" s="159">
        <v>56</v>
      </c>
      <c r="AB726" s="159">
        <v>69</v>
      </c>
      <c r="AC726" s="159">
        <v>91</v>
      </c>
      <c r="AD726" s="157">
        <v>19.95</v>
      </c>
    </row>
    <row r="727" spans="1:30" s="154" customFormat="1" ht="11.35">
      <c r="A727" s="152">
        <v>714</v>
      </c>
      <c r="B727" s="152">
        <v>15</v>
      </c>
      <c r="C727" s="152">
        <v>243</v>
      </c>
      <c r="D727" s="153">
        <v>1.51875</v>
      </c>
      <c r="E727" s="153">
        <v>3.1919156429483082</v>
      </c>
      <c r="F727" s="155">
        <v>1338.5700000000002</v>
      </c>
      <c r="G727" s="155">
        <v>11577.143199999999</v>
      </c>
      <c r="H727" s="155">
        <v>72.357144999999988</v>
      </c>
      <c r="I727" s="155">
        <v>210.99856938424747</v>
      </c>
      <c r="J727" s="155">
        <v>1600</v>
      </c>
      <c r="K727" s="155">
        <v>211950</v>
      </c>
      <c r="L727" s="155">
        <v>1324.6875</v>
      </c>
      <c r="M727" s="155">
        <v>269.28725369018116</v>
      </c>
      <c r="N727" s="156">
        <v>18</v>
      </c>
      <c r="O727" s="156">
        <v>426</v>
      </c>
      <c r="P727" s="156">
        <v>2.6625000000000001</v>
      </c>
      <c r="Q727" s="156">
        <v>4.3348630584885903</v>
      </c>
      <c r="R727" s="158">
        <v>0.64141414141414144</v>
      </c>
      <c r="S727" s="158">
        <v>30</v>
      </c>
      <c r="T727" s="158">
        <v>708</v>
      </c>
      <c r="U727" s="158">
        <v>4.4249999999999998</v>
      </c>
      <c r="V727" s="158">
        <v>7.8038452060506689</v>
      </c>
      <c r="W727" s="158">
        <v>0.40404040404040403</v>
      </c>
      <c r="X727" s="158">
        <v>1.0454545454545454</v>
      </c>
      <c r="Y727" s="159">
        <v>23</v>
      </c>
      <c r="Z727" s="159">
        <v>67</v>
      </c>
      <c r="AA727" s="159">
        <v>70</v>
      </c>
      <c r="AB727" s="159">
        <v>73</v>
      </c>
      <c r="AC727" s="159">
        <v>87</v>
      </c>
      <c r="AD727" s="157">
        <v>19.8</v>
      </c>
    </row>
    <row r="728" spans="1:30" s="154" customFormat="1" ht="11.35">
      <c r="A728" s="152">
        <v>715</v>
      </c>
      <c r="B728" s="152">
        <v>12</v>
      </c>
      <c r="C728" s="152">
        <v>117</v>
      </c>
      <c r="D728" s="153">
        <v>0.73124999999999996</v>
      </c>
      <c r="E728" s="153">
        <v>2.121236956687087</v>
      </c>
      <c r="F728" s="155">
        <v>535.42800000000011</v>
      </c>
      <c r="G728" s="155">
        <v>3588.8549000000003</v>
      </c>
      <c r="H728" s="155">
        <v>22.430343125</v>
      </c>
      <c r="I728" s="155">
        <v>78.840219074086107</v>
      </c>
      <c r="J728" s="155">
        <v>1600</v>
      </c>
      <c r="K728" s="155">
        <v>200500</v>
      </c>
      <c r="L728" s="155">
        <v>1253.125</v>
      </c>
      <c r="M728" s="155">
        <v>273.26856304223838</v>
      </c>
      <c r="N728" s="156">
        <v>21</v>
      </c>
      <c r="O728" s="156">
        <v>465</v>
      </c>
      <c r="P728" s="156">
        <v>2.90625</v>
      </c>
      <c r="Q728" s="156">
        <v>4.938358236850755</v>
      </c>
      <c r="R728" s="158">
        <v>0.6055979643765903</v>
      </c>
      <c r="S728" s="158">
        <v>42</v>
      </c>
      <c r="T728" s="158">
        <v>681</v>
      </c>
      <c r="U728" s="158">
        <v>4.2562499999999996</v>
      </c>
      <c r="V728" s="158">
        <v>7.344400061553765</v>
      </c>
      <c r="W728" s="158">
        <v>0.42239185750636132</v>
      </c>
      <c r="X728" s="158">
        <v>1.0279898218829517</v>
      </c>
      <c r="Y728" s="159">
        <v>34</v>
      </c>
      <c r="Z728" s="159">
        <v>75</v>
      </c>
      <c r="AA728" s="159">
        <v>51</v>
      </c>
      <c r="AB728" s="159">
        <v>80</v>
      </c>
      <c r="AC728" s="159">
        <v>80</v>
      </c>
      <c r="AD728" s="157">
        <v>19.649999999999999</v>
      </c>
    </row>
    <row r="729" spans="1:30" s="154" customFormat="1" ht="11.35">
      <c r="A729" s="152">
        <v>716</v>
      </c>
      <c r="B729" s="152">
        <v>12</v>
      </c>
      <c r="C729" s="152">
        <v>84</v>
      </c>
      <c r="D729" s="153">
        <v>0.52500000000000002</v>
      </c>
      <c r="E729" s="153">
        <v>2.0617816073062674</v>
      </c>
      <c r="F729" s="155">
        <v>1070.8560000000002</v>
      </c>
      <c r="G729" s="155">
        <v>2693.5002999999997</v>
      </c>
      <c r="H729" s="155">
        <v>16.834376874999997</v>
      </c>
      <c r="I729" s="155">
        <v>95.310677458273261</v>
      </c>
      <c r="J729" s="155">
        <v>1600</v>
      </c>
      <c r="K729" s="155">
        <v>201100</v>
      </c>
      <c r="L729" s="155">
        <v>1256.875</v>
      </c>
      <c r="M729" s="155">
        <v>262.99481665026337</v>
      </c>
      <c r="N729" s="156">
        <v>21</v>
      </c>
      <c r="O729" s="156">
        <v>657</v>
      </c>
      <c r="P729" s="156">
        <v>4.1062500000000002</v>
      </c>
      <c r="Q729" s="156">
        <v>5.514528410018908</v>
      </c>
      <c r="R729" s="158">
        <v>0.45925925925925931</v>
      </c>
      <c r="S729" s="158">
        <v>42</v>
      </c>
      <c r="T729" s="158">
        <v>672</v>
      </c>
      <c r="U729" s="158">
        <v>4.2</v>
      </c>
      <c r="V729" s="158">
        <v>6.6036010759139083</v>
      </c>
      <c r="W729" s="158">
        <v>0.44691358024691363</v>
      </c>
      <c r="X729" s="158">
        <v>0.906172839506173</v>
      </c>
      <c r="Y729" s="159">
        <v>30</v>
      </c>
      <c r="Z729" s="159">
        <v>81</v>
      </c>
      <c r="AA729" s="159">
        <v>49</v>
      </c>
      <c r="AB729" s="159">
        <v>72</v>
      </c>
      <c r="AC729" s="159">
        <v>88</v>
      </c>
      <c r="AD729" s="157">
        <v>20.25</v>
      </c>
    </row>
    <row r="730" spans="1:30" s="154" customFormat="1" ht="11.35">
      <c r="A730" s="152">
        <v>717</v>
      </c>
      <c r="B730" s="152">
        <v>15</v>
      </c>
      <c r="C730" s="152">
        <v>114</v>
      </c>
      <c r="D730" s="153">
        <v>0.71250000000000002</v>
      </c>
      <c r="E730" s="153">
        <v>2.2940653541380644</v>
      </c>
      <c r="F730" s="155">
        <v>803.14200000000017</v>
      </c>
      <c r="G730" s="155">
        <v>4818.8520000000017</v>
      </c>
      <c r="H730" s="155">
        <v>30.117825000000011</v>
      </c>
      <c r="I730" s="155">
        <v>114.13799900367272</v>
      </c>
      <c r="J730" s="155">
        <v>1600</v>
      </c>
      <c r="K730" s="155">
        <v>208500</v>
      </c>
      <c r="L730" s="155">
        <v>1303.125</v>
      </c>
      <c r="M730" s="155">
        <v>271.53694282869634</v>
      </c>
      <c r="N730" s="156">
        <v>21</v>
      </c>
      <c r="O730" s="156">
        <v>555</v>
      </c>
      <c r="P730" s="156">
        <v>3.46875</v>
      </c>
      <c r="Q730" s="156">
        <v>4.8003169117080375</v>
      </c>
      <c r="R730" s="158">
        <v>0.53164556962025311</v>
      </c>
      <c r="S730" s="158">
        <v>51</v>
      </c>
      <c r="T730" s="158">
        <v>693</v>
      </c>
      <c r="U730" s="158">
        <v>4.3312499999999998</v>
      </c>
      <c r="V730" s="158">
        <v>9.0704592569547149</v>
      </c>
      <c r="W730" s="158">
        <v>0.41518987341772146</v>
      </c>
      <c r="X730" s="158">
        <v>0.94683544303797462</v>
      </c>
      <c r="Y730" s="159">
        <v>26</v>
      </c>
      <c r="Z730" s="159">
        <v>70</v>
      </c>
      <c r="AA730" s="159">
        <v>64</v>
      </c>
      <c r="AB730" s="159">
        <v>72</v>
      </c>
      <c r="AC730" s="159">
        <v>88</v>
      </c>
      <c r="AD730" s="157">
        <v>19.75</v>
      </c>
    </row>
    <row r="731" spans="1:30" s="154" customFormat="1" ht="11.35">
      <c r="A731" s="152">
        <v>718</v>
      </c>
      <c r="B731" s="152">
        <v>15</v>
      </c>
      <c r="C731" s="152">
        <v>156</v>
      </c>
      <c r="D731" s="153">
        <v>0.97499999999999998</v>
      </c>
      <c r="E731" s="153">
        <v>2.530195010755659</v>
      </c>
      <c r="F731" s="155">
        <v>1070.8560000000002</v>
      </c>
      <c r="G731" s="155">
        <v>7443.9365000000025</v>
      </c>
      <c r="H731" s="155">
        <v>46.524603125000013</v>
      </c>
      <c r="I731" s="155">
        <v>151.37144616787549</v>
      </c>
      <c r="J731" s="155">
        <v>1600</v>
      </c>
      <c r="K731" s="155">
        <v>211150</v>
      </c>
      <c r="L731" s="155">
        <v>1319.6875</v>
      </c>
      <c r="M731" s="155">
        <v>267.82943477533507</v>
      </c>
      <c r="N731" s="156">
        <v>27</v>
      </c>
      <c r="O731" s="156">
        <v>579</v>
      </c>
      <c r="P731" s="156">
        <v>3.6187499999999999</v>
      </c>
      <c r="Q731" s="156">
        <v>5.691074193128931</v>
      </c>
      <c r="R731" s="158">
        <v>0.53827751196172247</v>
      </c>
      <c r="S731" s="158">
        <v>36</v>
      </c>
      <c r="T731" s="158">
        <v>810</v>
      </c>
      <c r="U731" s="158">
        <v>5.0625</v>
      </c>
      <c r="V731" s="158">
        <v>8.9031741212874334</v>
      </c>
      <c r="W731" s="158">
        <v>0.35406698564593297</v>
      </c>
      <c r="X731" s="158">
        <v>0.89234449760765544</v>
      </c>
      <c r="Y731" s="159">
        <v>23</v>
      </c>
      <c r="Z731" s="159">
        <v>69</v>
      </c>
      <c r="AA731" s="159">
        <v>68</v>
      </c>
      <c r="AB731" s="159">
        <v>92</v>
      </c>
      <c r="AC731" s="159">
        <v>68</v>
      </c>
      <c r="AD731" s="157">
        <v>20.9</v>
      </c>
    </row>
    <row r="732" spans="1:30" s="154" customFormat="1" ht="11.35">
      <c r="A732" s="152">
        <v>719</v>
      </c>
      <c r="B732" s="152">
        <v>12</v>
      </c>
      <c r="C732" s="152">
        <v>87</v>
      </c>
      <c r="D732" s="153">
        <v>0.54374999999999996</v>
      </c>
      <c r="E732" s="153">
        <v>1.8389458116304591</v>
      </c>
      <c r="F732" s="155">
        <v>803.14200000000017</v>
      </c>
      <c r="G732" s="155">
        <v>4103.4607000000005</v>
      </c>
      <c r="H732" s="155">
        <v>25.646629375000003</v>
      </c>
      <c r="I732" s="155">
        <v>105.25113360200987</v>
      </c>
      <c r="J732" s="155">
        <v>1600</v>
      </c>
      <c r="K732" s="155">
        <v>197250</v>
      </c>
      <c r="L732" s="155">
        <v>1232.8125</v>
      </c>
      <c r="M732" s="155">
        <v>258.07992490991899</v>
      </c>
      <c r="N732" s="156">
        <v>18</v>
      </c>
      <c r="O732" s="156">
        <v>558</v>
      </c>
      <c r="P732" s="156">
        <v>3.4874999999999998</v>
      </c>
      <c r="Q732" s="156">
        <v>4.9092231257209331</v>
      </c>
      <c r="R732" s="158">
        <v>0.55072463768115942</v>
      </c>
      <c r="S732" s="158">
        <v>36</v>
      </c>
      <c r="T732" s="158">
        <v>714</v>
      </c>
      <c r="U732" s="158">
        <v>4.4625000000000004</v>
      </c>
      <c r="V732" s="158">
        <v>6.8953429731218687</v>
      </c>
      <c r="W732" s="158">
        <v>0.42512077294685985</v>
      </c>
      <c r="X732" s="158">
        <v>0.97584541062801922</v>
      </c>
      <c r="Y732" s="159">
        <v>33</v>
      </c>
      <c r="Z732" s="159">
        <v>85</v>
      </c>
      <c r="AA732" s="159">
        <v>42</v>
      </c>
      <c r="AB732" s="159">
        <v>74</v>
      </c>
      <c r="AC732" s="159">
        <v>86</v>
      </c>
      <c r="AD732" s="157">
        <v>20.7</v>
      </c>
    </row>
    <row r="733" spans="1:30" s="154" customFormat="1" ht="11.35">
      <c r="A733" s="152">
        <v>720</v>
      </c>
      <c r="B733" s="152">
        <v>12</v>
      </c>
      <c r="C733" s="152">
        <v>147</v>
      </c>
      <c r="D733" s="153">
        <v>0.91874999999999996</v>
      </c>
      <c r="E733" s="153">
        <v>2.2569860099381662</v>
      </c>
      <c r="F733" s="155">
        <v>803.14200000000017</v>
      </c>
      <c r="G733" s="155">
        <v>6249.6345999999994</v>
      </c>
      <c r="H733" s="155">
        <v>39.060216249999996</v>
      </c>
      <c r="I733" s="155">
        <v>122.49249520791726</v>
      </c>
      <c r="J733" s="155">
        <v>1600</v>
      </c>
      <c r="K733" s="155">
        <v>201950</v>
      </c>
      <c r="L733" s="155">
        <v>1262.1875</v>
      </c>
      <c r="M733" s="155">
        <v>268.92207815554463</v>
      </c>
      <c r="N733" s="156">
        <v>21</v>
      </c>
      <c r="O733" s="156">
        <v>489</v>
      </c>
      <c r="P733" s="156">
        <v>3.0562499999999999</v>
      </c>
      <c r="Q733" s="156">
        <v>4.9845634353982735</v>
      </c>
      <c r="R733" s="158">
        <v>0.60532687651331718</v>
      </c>
      <c r="S733" s="158">
        <v>42</v>
      </c>
      <c r="T733" s="158">
        <v>774</v>
      </c>
      <c r="U733" s="158">
        <v>4.8375000000000004</v>
      </c>
      <c r="V733" s="158">
        <v>8.6764972064528951</v>
      </c>
      <c r="W733" s="158">
        <v>0.37530266343825658</v>
      </c>
      <c r="X733" s="158">
        <v>0.98062953995157376</v>
      </c>
      <c r="Y733" s="159">
        <v>31</v>
      </c>
      <c r="Z733" s="159">
        <v>77</v>
      </c>
      <c r="AA733" s="159">
        <v>52</v>
      </c>
      <c r="AB733" s="159">
        <v>79</v>
      </c>
      <c r="AC733" s="159">
        <v>81</v>
      </c>
      <c r="AD733" s="157">
        <v>20.65</v>
      </c>
    </row>
    <row r="734" spans="1:30" s="154" customFormat="1" ht="11.35">
      <c r="A734" s="152">
        <v>721</v>
      </c>
      <c r="B734" s="152">
        <v>15</v>
      </c>
      <c r="C734" s="152">
        <v>171</v>
      </c>
      <c r="D734" s="153">
        <v>1.0687500000000001</v>
      </c>
      <c r="E734" s="153">
        <v>2.8420071634288915</v>
      </c>
      <c r="F734" s="155">
        <v>1338.5700000000002</v>
      </c>
      <c r="G734" s="155">
        <v>6154.4474</v>
      </c>
      <c r="H734" s="155">
        <v>38.465296250000002</v>
      </c>
      <c r="I734" s="155">
        <v>148.83673744528127</v>
      </c>
      <c r="J734" s="155">
        <v>1600</v>
      </c>
      <c r="K734" s="155">
        <v>201550</v>
      </c>
      <c r="L734" s="155">
        <v>1259.6875</v>
      </c>
      <c r="M734" s="155">
        <v>291.25065794726885</v>
      </c>
      <c r="N734" s="156">
        <v>24</v>
      </c>
      <c r="O734" s="156">
        <v>525</v>
      </c>
      <c r="P734" s="156">
        <v>3.28125</v>
      </c>
      <c r="Q734" s="156">
        <v>4.9311892438326241</v>
      </c>
      <c r="R734" s="158">
        <v>0.5625</v>
      </c>
      <c r="S734" s="158">
        <v>51</v>
      </c>
      <c r="T734" s="158">
        <v>726</v>
      </c>
      <c r="U734" s="158">
        <v>4.5374999999999996</v>
      </c>
      <c r="V734" s="158">
        <v>8.3439335097479255</v>
      </c>
      <c r="W734" s="158">
        <v>0.39500000000000002</v>
      </c>
      <c r="X734" s="158">
        <v>0.95750000000000002</v>
      </c>
      <c r="Y734" s="159">
        <v>39</v>
      </c>
      <c r="Z734" s="159">
        <v>63</v>
      </c>
      <c r="AA734" s="159">
        <v>58</v>
      </c>
      <c r="AB734" s="159">
        <v>79</v>
      </c>
      <c r="AC734" s="159">
        <v>81</v>
      </c>
      <c r="AD734" s="157">
        <v>20</v>
      </c>
    </row>
    <row r="735" spans="1:30" s="154" customFormat="1" ht="11.35">
      <c r="A735" s="152">
        <v>722</v>
      </c>
      <c r="B735" s="152">
        <v>12</v>
      </c>
      <c r="C735" s="152">
        <v>138</v>
      </c>
      <c r="D735" s="153">
        <v>0.86250000000000004</v>
      </c>
      <c r="E735" s="153">
        <v>2.3645375310722088</v>
      </c>
      <c r="F735" s="155">
        <v>1070.8560000000002</v>
      </c>
      <c r="G735" s="155">
        <v>6506.9375</v>
      </c>
      <c r="H735" s="155">
        <v>40.668359375000001</v>
      </c>
      <c r="I735" s="155">
        <v>144.92606732343529</v>
      </c>
      <c r="J735" s="155">
        <v>1600</v>
      </c>
      <c r="K735" s="155">
        <v>200700</v>
      </c>
      <c r="L735" s="155">
        <v>1254.375</v>
      </c>
      <c r="M735" s="155">
        <v>261.61012688840248</v>
      </c>
      <c r="N735" s="156">
        <v>24</v>
      </c>
      <c r="O735" s="156">
        <v>465</v>
      </c>
      <c r="P735" s="156">
        <v>2.90625</v>
      </c>
      <c r="Q735" s="156">
        <v>4.9953398093944275</v>
      </c>
      <c r="R735" s="158">
        <v>0.62560386473429952</v>
      </c>
      <c r="S735" s="158">
        <v>30</v>
      </c>
      <c r="T735" s="158">
        <v>672</v>
      </c>
      <c r="U735" s="158">
        <v>4.2</v>
      </c>
      <c r="V735" s="158">
        <v>6.9948768314240137</v>
      </c>
      <c r="W735" s="158">
        <v>0.45893719806763289</v>
      </c>
      <c r="X735" s="158">
        <v>1.0845410628019323</v>
      </c>
      <c r="Y735" s="159">
        <v>30</v>
      </c>
      <c r="Z735" s="159">
        <v>82</v>
      </c>
      <c r="AA735" s="159">
        <v>48</v>
      </c>
      <c r="AB735" s="159">
        <v>79</v>
      </c>
      <c r="AC735" s="159">
        <v>81</v>
      </c>
      <c r="AD735" s="157">
        <v>20.7</v>
      </c>
    </row>
    <row r="736" spans="1:30" s="154" customFormat="1" ht="11.35">
      <c r="A736" s="152">
        <v>723</v>
      </c>
      <c r="B736" s="152">
        <v>9</v>
      </c>
      <c r="C736" s="152">
        <v>90</v>
      </c>
      <c r="D736" s="153">
        <v>0.5625</v>
      </c>
      <c r="E736" s="153">
        <v>1.6201851746019651</v>
      </c>
      <c r="F736" s="155">
        <v>535.42800000000011</v>
      </c>
      <c r="G736" s="155">
        <v>3124.8173000000006</v>
      </c>
      <c r="H736" s="155">
        <v>19.530108125000005</v>
      </c>
      <c r="I736" s="155">
        <v>80.904821454520231</v>
      </c>
      <c r="J736" s="155">
        <v>1600</v>
      </c>
      <c r="K736" s="155">
        <v>198250</v>
      </c>
      <c r="L736" s="155">
        <v>1239.0625</v>
      </c>
      <c r="M736" s="155">
        <v>274.35870766516251</v>
      </c>
      <c r="N736" s="156">
        <v>18</v>
      </c>
      <c r="O736" s="156">
        <v>483</v>
      </c>
      <c r="P736" s="156">
        <v>3.0187499999999998</v>
      </c>
      <c r="Q736" s="156">
        <v>4.5825370949306121</v>
      </c>
      <c r="R736" s="158">
        <v>0.5892857142857143</v>
      </c>
      <c r="S736" s="158">
        <v>30</v>
      </c>
      <c r="T736" s="158">
        <v>624</v>
      </c>
      <c r="U736" s="158">
        <v>3.9</v>
      </c>
      <c r="V736" s="158">
        <v>6.5571507848374457</v>
      </c>
      <c r="W736" s="158">
        <v>0.46938775510204084</v>
      </c>
      <c r="X736" s="158">
        <v>1.0586734693877551</v>
      </c>
      <c r="Y736" s="159">
        <v>37</v>
      </c>
      <c r="Z736" s="159">
        <v>75</v>
      </c>
      <c r="AA736" s="159">
        <v>48</v>
      </c>
      <c r="AB736" s="159">
        <v>76</v>
      </c>
      <c r="AC736" s="159">
        <v>84</v>
      </c>
      <c r="AD736" s="157">
        <v>19.600000000000001</v>
      </c>
    </row>
    <row r="737" spans="1:30" s="154" customFormat="1" ht="11.35">
      <c r="A737" s="152">
        <v>724</v>
      </c>
      <c r="B737" s="152">
        <v>15</v>
      </c>
      <c r="C737" s="152">
        <v>72</v>
      </c>
      <c r="D737" s="153">
        <v>0.45</v>
      </c>
      <c r="E737" s="153">
        <v>1.7867436386310935</v>
      </c>
      <c r="F737" s="155">
        <v>1338.5700000000002</v>
      </c>
      <c r="G737" s="155">
        <v>4075.2020000000011</v>
      </c>
      <c r="H737" s="155">
        <v>25.470012500000006</v>
      </c>
      <c r="I737" s="155">
        <v>131.81646877797817</v>
      </c>
      <c r="J737" s="155">
        <v>1600</v>
      </c>
      <c r="K737" s="155">
        <v>204050</v>
      </c>
      <c r="L737" s="155">
        <v>1275.3125</v>
      </c>
      <c r="M737" s="155">
        <v>256.67178433597616</v>
      </c>
      <c r="N737" s="156">
        <v>18</v>
      </c>
      <c r="O737" s="156">
        <v>480</v>
      </c>
      <c r="P737" s="156">
        <v>3</v>
      </c>
      <c r="Q737" s="156">
        <v>4.6010663243159966</v>
      </c>
      <c r="R737" s="158">
        <v>0.6</v>
      </c>
      <c r="S737" s="158">
        <v>36</v>
      </c>
      <c r="T737" s="158">
        <v>726</v>
      </c>
      <c r="U737" s="158">
        <v>4.5374999999999996</v>
      </c>
      <c r="V737" s="158">
        <v>7.5459910636095691</v>
      </c>
      <c r="W737" s="158">
        <v>0.39500000000000002</v>
      </c>
      <c r="X737" s="158">
        <v>0.995</v>
      </c>
      <c r="Y737" s="159">
        <v>25</v>
      </c>
      <c r="Z737" s="159">
        <v>83</v>
      </c>
      <c r="AA737" s="159">
        <v>52</v>
      </c>
      <c r="AB737" s="159">
        <v>88</v>
      </c>
      <c r="AC737" s="159">
        <v>72</v>
      </c>
      <c r="AD737" s="157">
        <v>20</v>
      </c>
    </row>
    <row r="738" spans="1:30" s="154" customFormat="1" ht="11.35">
      <c r="A738" s="152">
        <v>725</v>
      </c>
      <c r="B738" s="152">
        <v>24</v>
      </c>
      <c r="C738" s="152">
        <v>303</v>
      </c>
      <c r="D738" s="153">
        <v>1.89375</v>
      </c>
      <c r="E738" s="153">
        <v>4.6575790334496938</v>
      </c>
      <c r="F738" s="155">
        <v>1873.9980000000003</v>
      </c>
      <c r="G738" s="155">
        <v>12631.638899999998</v>
      </c>
      <c r="H738" s="155">
        <v>78.947743124999988</v>
      </c>
      <c r="I738" s="155">
        <v>273.66609628866911</v>
      </c>
      <c r="J738" s="155">
        <v>1600</v>
      </c>
      <c r="K738" s="155">
        <v>204650</v>
      </c>
      <c r="L738" s="155">
        <v>1279.0625</v>
      </c>
      <c r="M738" s="155">
        <v>270.94476420771139</v>
      </c>
      <c r="N738" s="156">
        <v>21</v>
      </c>
      <c r="O738" s="156">
        <v>447</v>
      </c>
      <c r="P738" s="156">
        <v>2.7937500000000002</v>
      </c>
      <c r="Q738" s="156">
        <v>4.6270966690685915</v>
      </c>
      <c r="R738" s="158">
        <v>0.61794871794871797</v>
      </c>
      <c r="S738" s="158">
        <v>33</v>
      </c>
      <c r="T738" s="158">
        <v>666</v>
      </c>
      <c r="U738" s="158">
        <v>4.1624999999999996</v>
      </c>
      <c r="V738" s="158">
        <v>6.9117414456358794</v>
      </c>
      <c r="W738" s="158">
        <v>0.43076923076923079</v>
      </c>
      <c r="X738" s="158">
        <v>1.0487179487179488</v>
      </c>
      <c r="Y738" s="159">
        <v>29</v>
      </c>
      <c r="Z738" s="159">
        <v>74</v>
      </c>
      <c r="AA738" s="159">
        <v>57</v>
      </c>
      <c r="AB738" s="159">
        <v>95</v>
      </c>
      <c r="AC738" s="159">
        <v>65</v>
      </c>
      <c r="AD738" s="157">
        <v>19.5</v>
      </c>
    </row>
    <row r="739" spans="1:30" s="154" customFormat="1" ht="11.35">
      <c r="A739" s="152">
        <v>726</v>
      </c>
      <c r="B739" s="152">
        <v>12</v>
      </c>
      <c r="C739" s="152">
        <v>63</v>
      </c>
      <c r="D739" s="153">
        <v>0.39374999999999999</v>
      </c>
      <c r="E739" s="153">
        <v>1.6178908352286878</v>
      </c>
      <c r="F739" s="155">
        <v>1070.8560000000002</v>
      </c>
      <c r="G739" s="155">
        <v>3536.7994000000017</v>
      </c>
      <c r="H739" s="155">
        <v>22.10499625000001</v>
      </c>
      <c r="I739" s="155">
        <v>114.37318662810094</v>
      </c>
      <c r="J739" s="155">
        <v>1600</v>
      </c>
      <c r="K739" s="155">
        <v>200600</v>
      </c>
      <c r="L739" s="155">
        <v>1253.75</v>
      </c>
      <c r="M739" s="155">
        <v>254.86153596751956</v>
      </c>
      <c r="N739" s="156">
        <v>18</v>
      </c>
      <c r="O739" s="156">
        <v>651</v>
      </c>
      <c r="P739" s="156">
        <v>4.0687499999999996</v>
      </c>
      <c r="Q739" s="156">
        <v>5.3660027813127904</v>
      </c>
      <c r="R739" s="158">
        <v>0.4821002386634845</v>
      </c>
      <c r="S739" s="158">
        <v>36</v>
      </c>
      <c r="T739" s="158">
        <v>720</v>
      </c>
      <c r="U739" s="158">
        <v>4.5</v>
      </c>
      <c r="V739" s="158">
        <v>7.2320043412910664</v>
      </c>
      <c r="W739" s="158">
        <v>0.42720763723150357</v>
      </c>
      <c r="X739" s="158">
        <v>0.90930787589498807</v>
      </c>
      <c r="Y739" s="159">
        <v>28</v>
      </c>
      <c r="Z739" s="159">
        <v>86</v>
      </c>
      <c r="AA739" s="159">
        <v>46</v>
      </c>
      <c r="AB739" s="159">
        <v>83</v>
      </c>
      <c r="AC739" s="159">
        <v>77</v>
      </c>
      <c r="AD739" s="157">
        <v>20.95</v>
      </c>
    </row>
    <row r="740" spans="1:30" s="154" customFormat="1" ht="11.35">
      <c r="A740" s="152">
        <v>727</v>
      </c>
      <c r="B740" s="152">
        <v>15</v>
      </c>
      <c r="C740" s="152">
        <v>156</v>
      </c>
      <c r="D740" s="153">
        <v>0.97499999999999998</v>
      </c>
      <c r="E740" s="153">
        <v>2.7032475228530815</v>
      </c>
      <c r="F740" s="155">
        <v>1338.5700000000002</v>
      </c>
      <c r="G740" s="155">
        <v>7368.0841999999993</v>
      </c>
      <c r="H740" s="155">
        <v>46.050526249999997</v>
      </c>
      <c r="I740" s="155">
        <v>183.16646751549627</v>
      </c>
      <c r="J740" s="155">
        <v>1600</v>
      </c>
      <c r="K740" s="155">
        <v>196400</v>
      </c>
      <c r="L740" s="155">
        <v>1227.5</v>
      </c>
      <c r="M740" s="155">
        <v>276.30764004943029</v>
      </c>
      <c r="N740" s="156">
        <v>27</v>
      </c>
      <c r="O740" s="156">
        <v>486</v>
      </c>
      <c r="P740" s="156">
        <v>3.0375000000000001</v>
      </c>
      <c r="Q740" s="156">
        <v>4.9333768908496962</v>
      </c>
      <c r="R740" s="158">
        <v>0.60679611650485443</v>
      </c>
      <c r="S740" s="158">
        <v>30</v>
      </c>
      <c r="T740" s="158">
        <v>708</v>
      </c>
      <c r="U740" s="158">
        <v>4.4249999999999998</v>
      </c>
      <c r="V740" s="158">
        <v>6.9847542872194293</v>
      </c>
      <c r="W740" s="158">
        <v>0.42718446601941751</v>
      </c>
      <c r="X740" s="158">
        <v>1.0339805825242721</v>
      </c>
      <c r="Y740" s="159">
        <v>40</v>
      </c>
      <c r="Z740" s="159">
        <v>74</v>
      </c>
      <c r="AA740" s="159">
        <v>46</v>
      </c>
      <c r="AB740" s="159">
        <v>75</v>
      </c>
      <c r="AC740" s="159">
        <v>85</v>
      </c>
      <c r="AD740" s="157">
        <v>20.6</v>
      </c>
    </row>
    <row r="741" spans="1:30" s="154" customFormat="1" ht="11.35">
      <c r="A741" s="152">
        <v>728</v>
      </c>
      <c r="B741" s="152">
        <v>15</v>
      </c>
      <c r="C741" s="152">
        <v>153</v>
      </c>
      <c r="D741" s="153">
        <v>0.95625000000000004</v>
      </c>
      <c r="E741" s="153">
        <v>2.4349315204814204</v>
      </c>
      <c r="F741" s="155">
        <v>1338.5700000000002</v>
      </c>
      <c r="G741" s="155">
        <v>6096.4427000000014</v>
      </c>
      <c r="H741" s="155">
        <v>38.102766875000007</v>
      </c>
      <c r="I741" s="155">
        <v>147.71921154794879</v>
      </c>
      <c r="J741" s="155">
        <v>1600</v>
      </c>
      <c r="K741" s="155">
        <v>201900</v>
      </c>
      <c r="L741" s="155">
        <v>1261.875</v>
      </c>
      <c r="M741" s="155">
        <v>265.67154142762132</v>
      </c>
      <c r="N741" s="156">
        <v>18</v>
      </c>
      <c r="O741" s="156">
        <v>468</v>
      </c>
      <c r="P741" s="156">
        <v>2.9249999999999998</v>
      </c>
      <c r="Q741" s="156">
        <v>4.661565046124025</v>
      </c>
      <c r="R741" s="158">
        <v>0.60804020100502509</v>
      </c>
      <c r="S741" s="158">
        <v>42</v>
      </c>
      <c r="T741" s="158">
        <v>669</v>
      </c>
      <c r="U741" s="158">
        <v>4.1812500000000004</v>
      </c>
      <c r="V741" s="158">
        <v>7.2639991714113066</v>
      </c>
      <c r="W741" s="158">
        <v>0.43969849246231152</v>
      </c>
      <c r="X741" s="158">
        <v>1.0477386934673367</v>
      </c>
      <c r="Y741" s="159">
        <v>30</v>
      </c>
      <c r="Z741" s="159">
        <v>79</v>
      </c>
      <c r="AA741" s="159">
        <v>51</v>
      </c>
      <c r="AB741" s="159">
        <v>74</v>
      </c>
      <c r="AC741" s="159">
        <v>86</v>
      </c>
      <c r="AD741" s="157">
        <v>19.899999999999999</v>
      </c>
    </row>
    <row r="742" spans="1:30" s="154" customFormat="1" ht="11.35">
      <c r="A742" s="152">
        <v>729</v>
      </c>
      <c r="B742" s="152">
        <v>12</v>
      </c>
      <c r="C742" s="152">
        <v>81</v>
      </c>
      <c r="D742" s="153">
        <v>0.50624999999999998</v>
      </c>
      <c r="E742" s="153">
        <v>1.7229376514962449</v>
      </c>
      <c r="F742" s="155">
        <v>1070.8560000000002</v>
      </c>
      <c r="G742" s="155">
        <v>3623.0628000000006</v>
      </c>
      <c r="H742" s="155">
        <v>22.644142500000005</v>
      </c>
      <c r="I742" s="155">
        <v>112.74691210827859</v>
      </c>
      <c r="J742" s="155">
        <v>1600</v>
      </c>
      <c r="K742" s="155">
        <v>198500</v>
      </c>
      <c r="L742" s="155">
        <v>1240.625</v>
      </c>
      <c r="M742" s="155">
        <v>289.88110228008912</v>
      </c>
      <c r="N742" s="156">
        <v>18</v>
      </c>
      <c r="O742" s="156">
        <v>552</v>
      </c>
      <c r="P742" s="156">
        <v>3.45</v>
      </c>
      <c r="Q742" s="156">
        <v>4.8665202011215909</v>
      </c>
      <c r="R742" s="158">
        <v>0.56190476190476191</v>
      </c>
      <c r="S742" s="158">
        <v>42</v>
      </c>
      <c r="T742" s="158">
        <v>813</v>
      </c>
      <c r="U742" s="158">
        <v>5.0812499999999998</v>
      </c>
      <c r="V742" s="158">
        <v>8.4985917257363717</v>
      </c>
      <c r="W742" s="158">
        <v>0.35476190476190472</v>
      </c>
      <c r="X742" s="158">
        <v>0.91666666666666663</v>
      </c>
      <c r="Y742" s="159">
        <v>42</v>
      </c>
      <c r="Z742" s="159">
        <v>65</v>
      </c>
      <c r="AA742" s="159">
        <v>53</v>
      </c>
      <c r="AB742" s="159">
        <v>83</v>
      </c>
      <c r="AC742" s="159">
        <v>77</v>
      </c>
      <c r="AD742" s="157">
        <v>21</v>
      </c>
    </row>
    <row r="743" spans="1:30" s="154" customFormat="1" ht="11.35">
      <c r="A743" s="152">
        <v>730</v>
      </c>
      <c r="B743" s="152">
        <v>15</v>
      </c>
      <c r="C743" s="152">
        <v>159</v>
      </c>
      <c r="D743" s="153">
        <v>0.99375000000000002</v>
      </c>
      <c r="E743" s="153">
        <v>2.5116004444283786</v>
      </c>
      <c r="F743" s="155">
        <v>1338.5700000000002</v>
      </c>
      <c r="G743" s="155">
        <v>6883.2243999999992</v>
      </c>
      <c r="H743" s="155">
        <v>43.020152499999995</v>
      </c>
      <c r="I743" s="155">
        <v>154.72016817855959</v>
      </c>
      <c r="J743" s="155">
        <v>1600</v>
      </c>
      <c r="K743" s="155">
        <v>204400</v>
      </c>
      <c r="L743" s="155">
        <v>1277.5</v>
      </c>
      <c r="M743" s="155">
        <v>279.2510198288839</v>
      </c>
      <c r="N743" s="156">
        <v>18</v>
      </c>
      <c r="O743" s="156">
        <v>387</v>
      </c>
      <c r="P743" s="156">
        <v>2.4187500000000002</v>
      </c>
      <c r="Q743" s="156">
        <v>4.1549725835210172</v>
      </c>
      <c r="R743" s="158">
        <v>0.66230366492146608</v>
      </c>
      <c r="S743" s="158">
        <v>39</v>
      </c>
      <c r="T743" s="158">
        <v>666</v>
      </c>
      <c r="U743" s="158">
        <v>4.1624999999999996</v>
      </c>
      <c r="V743" s="158">
        <v>7.7312463297530982</v>
      </c>
      <c r="W743" s="158">
        <v>0.41884816753926707</v>
      </c>
      <c r="X743" s="158">
        <v>1.0811518324607332</v>
      </c>
      <c r="Y743" s="159">
        <v>32</v>
      </c>
      <c r="Z743" s="159">
        <v>69</v>
      </c>
      <c r="AA743" s="159">
        <v>59</v>
      </c>
      <c r="AB743" s="159">
        <v>88</v>
      </c>
      <c r="AC743" s="159">
        <v>72</v>
      </c>
      <c r="AD743" s="157">
        <v>19.100000000000001</v>
      </c>
    </row>
    <row r="744" spans="1:30" s="154" customFormat="1" ht="11.35">
      <c r="A744" s="152">
        <v>731</v>
      </c>
      <c r="B744" s="152">
        <v>9</v>
      </c>
      <c r="C744" s="152">
        <v>90</v>
      </c>
      <c r="D744" s="153">
        <v>0.5625</v>
      </c>
      <c r="E744" s="153">
        <v>1.654753016969545</v>
      </c>
      <c r="F744" s="155">
        <v>803.14200000000017</v>
      </c>
      <c r="G744" s="155">
        <v>4447.0270000000019</v>
      </c>
      <c r="H744" s="155">
        <v>27.79391875000001</v>
      </c>
      <c r="I744" s="155">
        <v>105.61209143873418</v>
      </c>
      <c r="J744" s="155">
        <v>1600</v>
      </c>
      <c r="K744" s="155">
        <v>205000</v>
      </c>
      <c r="L744" s="155">
        <v>1281.25</v>
      </c>
      <c r="M744" s="155">
        <v>268.86378679371569</v>
      </c>
      <c r="N744" s="156">
        <v>18</v>
      </c>
      <c r="O744" s="156">
        <v>537</v>
      </c>
      <c r="P744" s="156">
        <v>3.3562500000000002</v>
      </c>
      <c r="Q744" s="156">
        <v>4.949235218221399</v>
      </c>
      <c r="R744" s="158">
        <v>0.54336734693877553</v>
      </c>
      <c r="S744" s="158">
        <v>30</v>
      </c>
      <c r="T744" s="158">
        <v>648</v>
      </c>
      <c r="U744" s="158">
        <v>4.05</v>
      </c>
      <c r="V744" s="158">
        <v>6.7141079290564631</v>
      </c>
      <c r="W744" s="158">
        <v>0.44897959183673469</v>
      </c>
      <c r="X744" s="158">
        <v>0.99234693877551017</v>
      </c>
      <c r="Y744" s="159">
        <v>28</v>
      </c>
      <c r="Z744" s="159">
        <v>75</v>
      </c>
      <c r="AA744" s="159">
        <v>57</v>
      </c>
      <c r="AB744" s="159">
        <v>75</v>
      </c>
      <c r="AC744" s="159">
        <v>85</v>
      </c>
      <c r="AD744" s="157">
        <v>19.600000000000001</v>
      </c>
    </row>
    <row r="745" spans="1:30" s="154" customFormat="1" ht="11.35">
      <c r="A745" s="152">
        <v>732</v>
      </c>
      <c r="B745" s="152">
        <v>12</v>
      </c>
      <c r="C745" s="152">
        <v>135</v>
      </c>
      <c r="D745" s="153">
        <v>0.84375</v>
      </c>
      <c r="E745" s="153">
        <v>2.5217216715330113</v>
      </c>
      <c r="F745" s="155">
        <v>1070.8560000000002</v>
      </c>
      <c r="G745" s="155">
        <v>5102.9263000000019</v>
      </c>
      <c r="H745" s="155">
        <v>31.893289375000013</v>
      </c>
      <c r="I745" s="155">
        <v>138.32153992727837</v>
      </c>
      <c r="J745" s="155">
        <v>1600</v>
      </c>
      <c r="K745" s="155">
        <v>205500</v>
      </c>
      <c r="L745" s="155">
        <v>1284.375</v>
      </c>
      <c r="M745" s="155">
        <v>276.27278357340271</v>
      </c>
      <c r="N745" s="156">
        <v>18</v>
      </c>
      <c r="O745" s="156">
        <v>594</v>
      </c>
      <c r="P745" s="156">
        <v>3.7124999999999999</v>
      </c>
      <c r="Q745" s="156">
        <v>5.1632317654886402</v>
      </c>
      <c r="R745" s="158">
        <v>0.50623441396508728</v>
      </c>
      <c r="S745" s="158">
        <v>36</v>
      </c>
      <c r="T745" s="158">
        <v>747</v>
      </c>
      <c r="U745" s="158">
        <v>4.6687500000000002</v>
      </c>
      <c r="V745" s="158">
        <v>8.1709116486357463</v>
      </c>
      <c r="W745" s="158">
        <v>0.37905236907730677</v>
      </c>
      <c r="X745" s="158">
        <v>0.88528678304239405</v>
      </c>
      <c r="Y745" s="159">
        <v>30</v>
      </c>
      <c r="Z745" s="159">
        <v>70</v>
      </c>
      <c r="AA745" s="159">
        <v>60</v>
      </c>
      <c r="AB745" s="159">
        <v>90</v>
      </c>
      <c r="AC745" s="159">
        <v>70</v>
      </c>
      <c r="AD745" s="157">
        <v>20.05</v>
      </c>
    </row>
    <row r="746" spans="1:30" s="154" customFormat="1" ht="11.35">
      <c r="A746" s="152">
        <v>733</v>
      </c>
      <c r="B746" s="152">
        <v>18</v>
      </c>
      <c r="C746" s="152">
        <v>141</v>
      </c>
      <c r="D746" s="153">
        <v>0.88124999999999998</v>
      </c>
      <c r="E746" s="153">
        <v>2.6191646731173015</v>
      </c>
      <c r="F746" s="155">
        <v>1070.8560000000002</v>
      </c>
      <c r="G746" s="155">
        <v>5314.1229000000021</v>
      </c>
      <c r="H746" s="155">
        <v>33.213268125000013</v>
      </c>
      <c r="I746" s="155">
        <v>134.07007471374385</v>
      </c>
      <c r="J746" s="155">
        <v>1600</v>
      </c>
      <c r="K746" s="155">
        <v>206350</v>
      </c>
      <c r="L746" s="155">
        <v>1289.6875</v>
      </c>
      <c r="M746" s="155">
        <v>281.39906950939746</v>
      </c>
      <c r="N746" s="156">
        <v>21</v>
      </c>
      <c r="O746" s="156">
        <v>519</v>
      </c>
      <c r="P746" s="156">
        <v>3.2437499999999999</v>
      </c>
      <c r="Q746" s="156">
        <v>4.8986545130000598</v>
      </c>
      <c r="R746" s="158">
        <v>0.5664160401002506</v>
      </c>
      <c r="S746" s="158">
        <v>42</v>
      </c>
      <c r="T746" s="158">
        <v>690</v>
      </c>
      <c r="U746" s="158">
        <v>4.3125</v>
      </c>
      <c r="V746" s="158">
        <v>8.1566329068653367</v>
      </c>
      <c r="W746" s="158">
        <v>0.42355889724310775</v>
      </c>
      <c r="X746" s="158">
        <v>0.9899749373433584</v>
      </c>
      <c r="Y746" s="159">
        <v>31</v>
      </c>
      <c r="Z746" s="159">
        <v>66</v>
      </c>
      <c r="AA746" s="159">
        <v>63</v>
      </c>
      <c r="AB746" s="159">
        <v>82</v>
      </c>
      <c r="AC746" s="159">
        <v>78</v>
      </c>
      <c r="AD746" s="157">
        <v>19.95</v>
      </c>
    </row>
    <row r="747" spans="1:30" s="154" customFormat="1" ht="11.35">
      <c r="A747" s="152">
        <v>734</v>
      </c>
      <c r="B747" s="152">
        <v>15</v>
      </c>
      <c r="C747" s="152">
        <v>99</v>
      </c>
      <c r="D747" s="153">
        <v>0.61875000000000002</v>
      </c>
      <c r="E747" s="153">
        <v>2.0214941699755857</v>
      </c>
      <c r="F747" s="155">
        <v>1338.5700000000002</v>
      </c>
      <c r="G747" s="155">
        <v>4130.2321000000002</v>
      </c>
      <c r="H747" s="155">
        <v>25.813950625</v>
      </c>
      <c r="I747" s="155">
        <v>130.73875153085899</v>
      </c>
      <c r="J747" s="155">
        <v>1600</v>
      </c>
      <c r="K747" s="155">
        <v>200000</v>
      </c>
      <c r="L747" s="155">
        <v>1250</v>
      </c>
      <c r="M747" s="155">
        <v>265.40582429993327</v>
      </c>
      <c r="N747" s="156">
        <v>30</v>
      </c>
      <c r="O747" s="156">
        <v>549</v>
      </c>
      <c r="P747" s="156">
        <v>3.4312499999999999</v>
      </c>
      <c r="Q747" s="156">
        <v>5.5881972149529178</v>
      </c>
      <c r="R747" s="158">
        <v>0.53435114503816794</v>
      </c>
      <c r="S747" s="158">
        <v>33</v>
      </c>
      <c r="T747" s="158">
        <v>681</v>
      </c>
      <c r="U747" s="158">
        <v>4.2562499999999996</v>
      </c>
      <c r="V747" s="158">
        <v>7.0132371472108987</v>
      </c>
      <c r="W747" s="158">
        <v>0.42239185750636132</v>
      </c>
      <c r="X747" s="158">
        <v>0.95674300254452926</v>
      </c>
      <c r="Y747" s="159">
        <v>32</v>
      </c>
      <c r="Z747" s="159">
        <v>80</v>
      </c>
      <c r="AA747" s="159">
        <v>48</v>
      </c>
      <c r="AB747" s="159">
        <v>75</v>
      </c>
      <c r="AC747" s="159">
        <v>85</v>
      </c>
      <c r="AD747" s="157">
        <v>19.649999999999999</v>
      </c>
    </row>
    <row r="748" spans="1:30" s="154" customFormat="1" ht="11.35">
      <c r="A748" s="152">
        <v>735</v>
      </c>
      <c r="B748" s="152">
        <v>18</v>
      </c>
      <c r="C748" s="152">
        <v>201</v>
      </c>
      <c r="D748" s="153">
        <v>1.2562500000000001</v>
      </c>
      <c r="E748" s="153">
        <v>3.1468200480952735</v>
      </c>
      <c r="F748" s="155">
        <v>1606.2840000000003</v>
      </c>
      <c r="G748" s="155">
        <v>9634.7294000000002</v>
      </c>
      <c r="H748" s="155">
        <v>60.21705875</v>
      </c>
      <c r="I748" s="155">
        <v>213.67511782253186</v>
      </c>
      <c r="J748" s="155">
        <v>1600</v>
      </c>
      <c r="K748" s="155">
        <v>205150</v>
      </c>
      <c r="L748" s="155">
        <v>1282.1875</v>
      </c>
      <c r="M748" s="155">
        <v>278.32308241959947</v>
      </c>
      <c r="N748" s="156">
        <v>27</v>
      </c>
      <c r="O748" s="156">
        <v>600</v>
      </c>
      <c r="P748" s="156">
        <v>3.75</v>
      </c>
      <c r="Q748" s="156">
        <v>5.8471086226683884</v>
      </c>
      <c r="R748" s="158">
        <v>0.51573849878934619</v>
      </c>
      <c r="S748" s="158">
        <v>39</v>
      </c>
      <c r="T748" s="158">
        <v>735</v>
      </c>
      <c r="U748" s="158">
        <v>4.59375</v>
      </c>
      <c r="V748" s="158">
        <v>7.9402619247706347</v>
      </c>
      <c r="W748" s="158">
        <v>0.40677966101694912</v>
      </c>
      <c r="X748" s="158">
        <v>0.92251815980629526</v>
      </c>
      <c r="Y748" s="159">
        <v>31</v>
      </c>
      <c r="Z748" s="159">
        <v>69</v>
      </c>
      <c r="AA748" s="159">
        <v>60</v>
      </c>
      <c r="AB748" s="159">
        <v>83</v>
      </c>
      <c r="AC748" s="159">
        <v>77</v>
      </c>
      <c r="AD748" s="157">
        <v>20.65</v>
      </c>
    </row>
    <row r="749" spans="1:30" s="154" customFormat="1" ht="11.35">
      <c r="A749" s="152">
        <v>736</v>
      </c>
      <c r="B749" s="152">
        <v>6</v>
      </c>
      <c r="C749" s="152">
        <v>57</v>
      </c>
      <c r="D749" s="153">
        <v>0.35625000000000001</v>
      </c>
      <c r="E749" s="153">
        <v>1.2755409507268405</v>
      </c>
      <c r="F749" s="155">
        <v>535.42800000000011</v>
      </c>
      <c r="G749" s="155">
        <v>1775.8362000000002</v>
      </c>
      <c r="H749" s="155">
        <v>11.098976250000002</v>
      </c>
      <c r="I749" s="155">
        <v>62.576944810054172</v>
      </c>
      <c r="J749" s="155">
        <v>1600</v>
      </c>
      <c r="K749" s="155">
        <v>195750</v>
      </c>
      <c r="L749" s="155">
        <v>1223.4375</v>
      </c>
      <c r="M749" s="155">
        <v>282.61591794425118</v>
      </c>
      <c r="N749" s="156">
        <v>24</v>
      </c>
      <c r="O749" s="156">
        <v>612</v>
      </c>
      <c r="P749" s="156">
        <v>3.8250000000000002</v>
      </c>
      <c r="Q749" s="156">
        <v>5.3194197442102968</v>
      </c>
      <c r="R749" s="158">
        <v>0.50961538461538469</v>
      </c>
      <c r="S749" s="158">
        <v>33</v>
      </c>
      <c r="T749" s="158">
        <v>717</v>
      </c>
      <c r="U749" s="158">
        <v>4.4812500000000002</v>
      </c>
      <c r="V749" s="158">
        <v>7.4858120518399138</v>
      </c>
      <c r="W749" s="158">
        <v>0.42548076923076927</v>
      </c>
      <c r="X749" s="158">
        <v>0.93509615384615397</v>
      </c>
      <c r="Y749" s="159">
        <v>43</v>
      </c>
      <c r="Z749" s="159">
        <v>70</v>
      </c>
      <c r="AA749" s="159">
        <v>47</v>
      </c>
      <c r="AB749" s="159">
        <v>76</v>
      </c>
      <c r="AC749" s="159">
        <v>84</v>
      </c>
      <c r="AD749" s="157">
        <v>20.8</v>
      </c>
    </row>
    <row r="750" spans="1:30" s="154" customFormat="1" ht="11.35">
      <c r="A750" s="152">
        <v>737</v>
      </c>
      <c r="B750" s="152">
        <v>12</v>
      </c>
      <c r="C750" s="152">
        <v>81</v>
      </c>
      <c r="D750" s="153">
        <v>0.50624999999999998</v>
      </c>
      <c r="E750" s="153">
        <v>1.7874365010492035</v>
      </c>
      <c r="F750" s="155">
        <v>1070.8560000000002</v>
      </c>
      <c r="G750" s="155">
        <v>4899.1662000000015</v>
      </c>
      <c r="H750" s="155">
        <v>30.619788750000009</v>
      </c>
      <c r="I750" s="155">
        <v>138.75302164891411</v>
      </c>
      <c r="J750" s="155">
        <v>1600</v>
      </c>
      <c r="K750" s="155">
        <v>201350</v>
      </c>
      <c r="L750" s="155">
        <v>1258.4375</v>
      </c>
      <c r="M750" s="155">
        <v>279.04948023851188</v>
      </c>
      <c r="N750" s="156">
        <v>21</v>
      </c>
      <c r="O750" s="156">
        <v>519</v>
      </c>
      <c r="P750" s="156">
        <v>3.2437499999999999</v>
      </c>
      <c r="Q750" s="156">
        <v>4.4759973063879803</v>
      </c>
      <c r="R750" s="158">
        <v>0.58313253012048194</v>
      </c>
      <c r="S750" s="158">
        <v>54</v>
      </c>
      <c r="T750" s="158">
        <v>780</v>
      </c>
      <c r="U750" s="158">
        <v>4.875</v>
      </c>
      <c r="V750" s="158">
        <v>9.7617853300607198</v>
      </c>
      <c r="W750" s="158">
        <v>0.37349397590361444</v>
      </c>
      <c r="X750" s="158">
        <v>0.95662650602409638</v>
      </c>
      <c r="Y750" s="159">
        <v>35</v>
      </c>
      <c r="Z750" s="159">
        <v>71</v>
      </c>
      <c r="AA750" s="159">
        <v>54</v>
      </c>
      <c r="AB750" s="159">
        <v>85</v>
      </c>
      <c r="AC750" s="159">
        <v>75</v>
      </c>
      <c r="AD750" s="157">
        <v>20.75</v>
      </c>
    </row>
    <row r="751" spans="1:30" s="154" customFormat="1" ht="11.35">
      <c r="A751" s="152">
        <v>738</v>
      </c>
      <c r="B751" s="152">
        <v>3</v>
      </c>
      <c r="C751" s="152">
        <v>9</v>
      </c>
      <c r="D751" s="153">
        <v>5.6250000000000001E-2</v>
      </c>
      <c r="E751" s="153">
        <v>0.40820014513785519</v>
      </c>
      <c r="F751" s="155">
        <v>267.71400000000006</v>
      </c>
      <c r="G751" s="155">
        <v>803.14200000000017</v>
      </c>
      <c r="H751" s="155">
        <v>5.0196375000000009</v>
      </c>
      <c r="I751" s="155">
        <v>36.426964551811928</v>
      </c>
      <c r="J751" s="155">
        <v>1600</v>
      </c>
      <c r="K751" s="155">
        <v>205750</v>
      </c>
      <c r="L751" s="155">
        <v>1285.9375</v>
      </c>
      <c r="M751" s="155">
        <v>267.83383771032646</v>
      </c>
      <c r="N751" s="156">
        <v>33</v>
      </c>
      <c r="O751" s="156">
        <v>1104</v>
      </c>
      <c r="P751" s="156">
        <v>6.9</v>
      </c>
      <c r="Q751" s="156">
        <v>8.0103706366090872</v>
      </c>
      <c r="R751" s="158">
        <v>0.218683651804671</v>
      </c>
      <c r="S751" s="158">
        <v>57</v>
      </c>
      <c r="T751" s="158">
        <v>933</v>
      </c>
      <c r="U751" s="158">
        <v>5.8312499999999998</v>
      </c>
      <c r="V751" s="158">
        <v>10.055957822895294</v>
      </c>
      <c r="W751" s="158">
        <v>0.33970276008492567</v>
      </c>
      <c r="X751" s="158">
        <v>0.5583864118895967</v>
      </c>
      <c r="Y751" s="159">
        <v>27</v>
      </c>
      <c r="Z751" s="159">
        <v>75</v>
      </c>
      <c r="AA751" s="159">
        <v>58</v>
      </c>
      <c r="AB751" s="159">
        <v>87</v>
      </c>
      <c r="AC751" s="159">
        <v>73</v>
      </c>
      <c r="AD751" s="157">
        <v>23.55</v>
      </c>
    </row>
    <row r="752" spans="1:30" s="154" customFormat="1" ht="11.35">
      <c r="A752" s="152">
        <v>739</v>
      </c>
      <c r="B752" s="152">
        <v>15</v>
      </c>
      <c r="C752" s="152">
        <v>102</v>
      </c>
      <c r="D752" s="153">
        <v>0.63749999999999996</v>
      </c>
      <c r="E752" s="153">
        <v>2.1382632698806652</v>
      </c>
      <c r="F752" s="155">
        <v>803.14200000000017</v>
      </c>
      <c r="G752" s="155">
        <v>3538.2867000000006</v>
      </c>
      <c r="H752" s="155">
        <v>22.114291875000003</v>
      </c>
      <c r="I752" s="155">
        <v>91.715815280566474</v>
      </c>
      <c r="J752" s="155">
        <v>1600</v>
      </c>
      <c r="K752" s="155">
        <v>206550</v>
      </c>
      <c r="L752" s="155">
        <v>1290.9375</v>
      </c>
      <c r="M752" s="155">
        <v>244.2336155451664</v>
      </c>
      <c r="N752" s="156">
        <v>24</v>
      </c>
      <c r="O752" s="156">
        <v>558</v>
      </c>
      <c r="P752" s="156">
        <v>3.4874999999999998</v>
      </c>
      <c r="Q752" s="156">
        <v>5.2437294088470612</v>
      </c>
      <c r="R752" s="158">
        <v>0.54523227383863071</v>
      </c>
      <c r="S752" s="158">
        <v>33</v>
      </c>
      <c r="T752" s="158">
        <v>744</v>
      </c>
      <c r="U752" s="158">
        <v>4.6500000000000004</v>
      </c>
      <c r="V752" s="158">
        <v>7.7809637080772385</v>
      </c>
      <c r="W752" s="158">
        <v>0.39364303178484106</v>
      </c>
      <c r="X752" s="158">
        <v>0.93887530562347177</v>
      </c>
      <c r="Y752" s="159">
        <v>19</v>
      </c>
      <c r="Z752" s="159">
        <v>88</v>
      </c>
      <c r="AA752" s="159">
        <v>53</v>
      </c>
      <c r="AB752" s="159">
        <v>85</v>
      </c>
      <c r="AC752" s="159">
        <v>75</v>
      </c>
      <c r="AD752" s="157">
        <v>20.45</v>
      </c>
    </row>
    <row r="753" spans="1:30" s="154" customFormat="1" ht="11.35">
      <c r="A753" s="152">
        <v>740</v>
      </c>
      <c r="B753" s="152">
        <v>12</v>
      </c>
      <c r="C753" s="152">
        <v>117</v>
      </c>
      <c r="D753" s="153">
        <v>0.73124999999999996</v>
      </c>
      <c r="E753" s="153">
        <v>2.1739506251878669</v>
      </c>
      <c r="F753" s="155">
        <v>1070.8560000000002</v>
      </c>
      <c r="G753" s="155">
        <v>4426.2048000000004</v>
      </c>
      <c r="H753" s="155">
        <v>27.663780000000003</v>
      </c>
      <c r="I753" s="155">
        <v>114.68279253883408</v>
      </c>
      <c r="J753" s="155">
        <v>1600</v>
      </c>
      <c r="K753" s="155">
        <v>199200</v>
      </c>
      <c r="L753" s="155">
        <v>1245</v>
      </c>
      <c r="M753" s="155">
        <v>286.55402203977144</v>
      </c>
      <c r="N753" s="156">
        <v>21</v>
      </c>
      <c r="O753" s="156">
        <v>561</v>
      </c>
      <c r="P753" s="156">
        <v>3.5062500000000001</v>
      </c>
      <c r="Q753" s="156">
        <v>5.3116661387752258</v>
      </c>
      <c r="R753" s="158">
        <v>0.52777777777777779</v>
      </c>
      <c r="S753" s="158">
        <v>33</v>
      </c>
      <c r="T753" s="158">
        <v>684</v>
      </c>
      <c r="U753" s="158">
        <v>4.2750000000000004</v>
      </c>
      <c r="V753" s="158">
        <v>7.7791448334391253</v>
      </c>
      <c r="W753" s="158">
        <v>0.42424242424242425</v>
      </c>
      <c r="X753" s="158">
        <v>0.95202020202020199</v>
      </c>
      <c r="Y753" s="159">
        <v>40</v>
      </c>
      <c r="Z753" s="159">
        <v>67</v>
      </c>
      <c r="AA753" s="159">
        <v>53</v>
      </c>
      <c r="AB753" s="159">
        <v>73</v>
      </c>
      <c r="AC753" s="159">
        <v>87</v>
      </c>
      <c r="AD753" s="157">
        <v>19.8</v>
      </c>
    </row>
    <row r="754" spans="1:30" s="154" customFormat="1" ht="11.35">
      <c r="A754" s="152">
        <v>741</v>
      </c>
      <c r="B754" s="152">
        <v>12</v>
      </c>
      <c r="C754" s="152">
        <v>234</v>
      </c>
      <c r="D754" s="153">
        <v>1.4624999999999999</v>
      </c>
      <c r="E754" s="153">
        <v>3.1200054426657902</v>
      </c>
      <c r="F754" s="155">
        <v>1070.8560000000002</v>
      </c>
      <c r="G754" s="155">
        <v>8135.5310000000009</v>
      </c>
      <c r="H754" s="155">
        <v>50.847068750000005</v>
      </c>
      <c r="I754" s="155">
        <v>150.56870341012169</v>
      </c>
      <c r="J754" s="155">
        <v>1600</v>
      </c>
      <c r="K754" s="155">
        <v>204550</v>
      </c>
      <c r="L754" s="155">
        <v>1278.4375</v>
      </c>
      <c r="M754" s="155">
        <v>264.49321869539313</v>
      </c>
      <c r="N754" s="156">
        <v>18</v>
      </c>
      <c r="O754" s="156">
        <v>414</v>
      </c>
      <c r="P754" s="156">
        <v>2.5874999999999999</v>
      </c>
      <c r="Q754" s="156">
        <v>4.2089863432584158</v>
      </c>
      <c r="R754" s="158">
        <v>0.64615384615384619</v>
      </c>
      <c r="S754" s="158">
        <v>63</v>
      </c>
      <c r="T754" s="158">
        <v>651</v>
      </c>
      <c r="U754" s="158">
        <v>4.0687499999999996</v>
      </c>
      <c r="V754" s="158">
        <v>8.4273602594997818</v>
      </c>
      <c r="W754" s="158">
        <v>0.44358974358974362</v>
      </c>
      <c r="X754" s="158">
        <v>1.0897435897435899</v>
      </c>
      <c r="Y754" s="159">
        <v>27</v>
      </c>
      <c r="Z754" s="159">
        <v>78</v>
      </c>
      <c r="AA754" s="159">
        <v>55</v>
      </c>
      <c r="AB754" s="159">
        <v>86</v>
      </c>
      <c r="AC754" s="159">
        <v>74</v>
      </c>
      <c r="AD754" s="157">
        <v>19.5</v>
      </c>
    </row>
    <row r="755" spans="1:30" s="154" customFormat="1" ht="11.35">
      <c r="A755" s="152">
        <v>742</v>
      </c>
      <c r="B755" s="152">
        <v>9</v>
      </c>
      <c r="C755" s="152">
        <v>96</v>
      </c>
      <c r="D755" s="153">
        <v>0.6</v>
      </c>
      <c r="E755" s="153">
        <v>1.7740264404232409</v>
      </c>
      <c r="F755" s="155">
        <v>803.14200000000017</v>
      </c>
      <c r="G755" s="155">
        <v>3358.3234000000002</v>
      </c>
      <c r="H755" s="155">
        <v>20.989521250000003</v>
      </c>
      <c r="I755" s="155">
        <v>88.283295301581333</v>
      </c>
      <c r="J755" s="155">
        <v>1600</v>
      </c>
      <c r="K755" s="155">
        <v>201200</v>
      </c>
      <c r="L755" s="155">
        <v>1257.5</v>
      </c>
      <c r="M755" s="155">
        <v>269.5325559967448</v>
      </c>
      <c r="N755" s="156">
        <v>21</v>
      </c>
      <c r="O755" s="156">
        <v>471</v>
      </c>
      <c r="P755" s="156">
        <v>2.9437500000000001</v>
      </c>
      <c r="Q755" s="156">
        <v>4.569858694813882</v>
      </c>
      <c r="R755" s="158">
        <v>0.61800486618004868</v>
      </c>
      <c r="S755" s="158">
        <v>36</v>
      </c>
      <c r="T755" s="158">
        <v>732</v>
      </c>
      <c r="U755" s="158">
        <v>4.5750000000000002</v>
      </c>
      <c r="V755" s="158">
        <v>7.8183383844867977</v>
      </c>
      <c r="W755" s="158">
        <v>0.4063260340632604</v>
      </c>
      <c r="X755" s="158">
        <v>1.0243309002433092</v>
      </c>
      <c r="Y755" s="159">
        <v>32</v>
      </c>
      <c r="Z755" s="159">
        <v>77</v>
      </c>
      <c r="AA755" s="159">
        <v>51</v>
      </c>
      <c r="AB755" s="159">
        <v>86</v>
      </c>
      <c r="AC755" s="159">
        <v>74</v>
      </c>
      <c r="AD755" s="157">
        <v>20.55</v>
      </c>
    </row>
    <row r="756" spans="1:30" s="154" customFormat="1" ht="11.35">
      <c r="A756" s="152">
        <v>743</v>
      </c>
      <c r="B756" s="152">
        <v>12</v>
      </c>
      <c r="C756" s="152">
        <v>93</v>
      </c>
      <c r="D756" s="153">
        <v>0.58125000000000004</v>
      </c>
      <c r="E756" s="153">
        <v>2.060322607089244</v>
      </c>
      <c r="F756" s="155">
        <v>803.14200000000017</v>
      </c>
      <c r="G756" s="155">
        <v>3205.1315000000009</v>
      </c>
      <c r="H756" s="155">
        <v>20.032071875000007</v>
      </c>
      <c r="I756" s="155">
        <v>95.331920773260791</v>
      </c>
      <c r="J756" s="155">
        <v>1600</v>
      </c>
      <c r="K756" s="155">
        <v>197400</v>
      </c>
      <c r="L756" s="155">
        <v>1233.75</v>
      </c>
      <c r="M756" s="155">
        <v>268.09073372541985</v>
      </c>
      <c r="N756" s="156">
        <v>18</v>
      </c>
      <c r="O756" s="156">
        <v>522</v>
      </c>
      <c r="P756" s="156">
        <v>3.2625000000000002</v>
      </c>
      <c r="Q756" s="156">
        <v>4.7629168960302639</v>
      </c>
      <c r="R756" s="158">
        <v>0.56608478802992523</v>
      </c>
      <c r="S756" s="158">
        <v>36</v>
      </c>
      <c r="T756" s="158">
        <v>702</v>
      </c>
      <c r="U756" s="158">
        <v>4.3875000000000002</v>
      </c>
      <c r="V756" s="158">
        <v>7.4089759432935054</v>
      </c>
      <c r="W756" s="158">
        <v>0.41645885286783046</v>
      </c>
      <c r="X756" s="158">
        <v>0.9825436408977557</v>
      </c>
      <c r="Y756" s="159">
        <v>36</v>
      </c>
      <c r="Z756" s="159">
        <v>79</v>
      </c>
      <c r="AA756" s="159">
        <v>45</v>
      </c>
      <c r="AB756" s="159">
        <v>79</v>
      </c>
      <c r="AC756" s="159">
        <v>81</v>
      </c>
      <c r="AD756" s="157">
        <v>20.05</v>
      </c>
    </row>
    <row r="757" spans="1:30" s="154" customFormat="1" ht="11.35">
      <c r="A757" s="152">
        <v>744</v>
      </c>
      <c r="B757" s="152">
        <v>15</v>
      </c>
      <c r="C757" s="152">
        <v>111</v>
      </c>
      <c r="D757" s="153">
        <v>0.69374999999999998</v>
      </c>
      <c r="E757" s="153">
        <v>2.1862833543848743</v>
      </c>
      <c r="F757" s="155">
        <v>803.14200000000017</v>
      </c>
      <c r="G757" s="155">
        <v>5330.4832000000006</v>
      </c>
      <c r="H757" s="155">
        <v>33.315520000000006</v>
      </c>
      <c r="I757" s="155">
        <v>123.54905615753188</v>
      </c>
      <c r="J757" s="155">
        <v>1600</v>
      </c>
      <c r="K757" s="155">
        <v>204900</v>
      </c>
      <c r="L757" s="155">
        <v>1280.625</v>
      </c>
      <c r="M757" s="155">
        <v>286.43259604219577</v>
      </c>
      <c r="N757" s="156">
        <v>33</v>
      </c>
      <c r="O757" s="156">
        <v>666</v>
      </c>
      <c r="P757" s="156">
        <v>4.1624999999999996</v>
      </c>
      <c r="Q757" s="156">
        <v>6.0093088165636974</v>
      </c>
      <c r="R757" s="158">
        <v>0.5044642857142857</v>
      </c>
      <c r="S757" s="158">
        <v>63</v>
      </c>
      <c r="T757" s="158">
        <v>906</v>
      </c>
      <c r="U757" s="158">
        <v>5.6624999999999996</v>
      </c>
      <c r="V757" s="158">
        <v>10.386788596986586</v>
      </c>
      <c r="W757" s="158">
        <v>0.3258928571428571</v>
      </c>
      <c r="X757" s="158">
        <v>0.83035714285714279</v>
      </c>
      <c r="Y757" s="159">
        <v>34</v>
      </c>
      <c r="Z757" s="159">
        <v>64</v>
      </c>
      <c r="AA757" s="159">
        <v>62</v>
      </c>
      <c r="AB757" s="159">
        <v>82</v>
      </c>
      <c r="AC757" s="159">
        <v>78</v>
      </c>
      <c r="AD757" s="157">
        <v>22.4</v>
      </c>
    </row>
    <row r="758" spans="1:30" s="154" customFormat="1" ht="11.35">
      <c r="A758" s="152">
        <v>745</v>
      </c>
      <c r="B758" s="152">
        <v>15</v>
      </c>
      <c r="C758" s="152">
        <v>99</v>
      </c>
      <c r="D758" s="153">
        <v>0.61875000000000002</v>
      </c>
      <c r="E758" s="153">
        <v>2.2343005743641058</v>
      </c>
      <c r="F758" s="155">
        <v>1338.5700000000002</v>
      </c>
      <c r="G758" s="155">
        <v>3994.8878000000013</v>
      </c>
      <c r="H758" s="155">
        <v>24.968048750000008</v>
      </c>
      <c r="I758" s="155">
        <v>123.93325378205468</v>
      </c>
      <c r="J758" s="155">
        <v>1600</v>
      </c>
      <c r="K758" s="155">
        <v>206200</v>
      </c>
      <c r="L758" s="155">
        <v>1288.75</v>
      </c>
      <c r="M758" s="155">
        <v>272.07275663994801</v>
      </c>
      <c r="N758" s="156">
        <v>21</v>
      </c>
      <c r="O758" s="156">
        <v>474</v>
      </c>
      <c r="P758" s="156">
        <v>2.9624999999999999</v>
      </c>
      <c r="Q758" s="156">
        <v>4.3996676546868985</v>
      </c>
      <c r="R758" s="158">
        <v>0.61274509803921562</v>
      </c>
      <c r="S758" s="158">
        <v>33</v>
      </c>
      <c r="T758" s="158">
        <v>786</v>
      </c>
      <c r="U758" s="158">
        <v>4.9124999999999996</v>
      </c>
      <c r="V758" s="158">
        <v>8.0855391530946417</v>
      </c>
      <c r="W758" s="158">
        <v>0.35784313725490191</v>
      </c>
      <c r="X758" s="158">
        <v>0.97058823529411753</v>
      </c>
      <c r="Y758" s="159">
        <v>28</v>
      </c>
      <c r="Z758" s="159">
        <v>72</v>
      </c>
      <c r="AA758" s="159">
        <v>60</v>
      </c>
      <c r="AB758" s="159">
        <v>80</v>
      </c>
      <c r="AC758" s="159">
        <v>80</v>
      </c>
      <c r="AD758" s="157">
        <v>20.399999999999999</v>
      </c>
    </row>
    <row r="759" spans="1:30" s="154" customFormat="1" ht="11.35">
      <c r="A759" s="152">
        <v>746</v>
      </c>
      <c r="B759" s="152">
        <v>15</v>
      </c>
      <c r="C759" s="152">
        <v>174</v>
      </c>
      <c r="D759" s="153">
        <v>1.0874999999999999</v>
      </c>
      <c r="E759" s="153">
        <v>2.6809073372541987</v>
      </c>
      <c r="F759" s="155">
        <v>1070.8560000000002</v>
      </c>
      <c r="G759" s="155">
        <v>8435.9656000000032</v>
      </c>
      <c r="H759" s="155">
        <v>52.724785000000018</v>
      </c>
      <c r="I759" s="155">
        <v>172.75081399744593</v>
      </c>
      <c r="J759" s="155">
        <v>1600</v>
      </c>
      <c r="K759" s="155">
        <v>208450</v>
      </c>
      <c r="L759" s="155">
        <v>1302.8125</v>
      </c>
      <c r="M759" s="155">
        <v>268.3660596668887</v>
      </c>
      <c r="N759" s="156">
        <v>18</v>
      </c>
      <c r="O759" s="156">
        <v>444</v>
      </c>
      <c r="P759" s="156">
        <v>2.7749999999999999</v>
      </c>
      <c r="Q759" s="156">
        <v>4.5708262743391028</v>
      </c>
      <c r="R759" s="158">
        <v>0.62051282051282053</v>
      </c>
      <c r="S759" s="158">
        <v>36</v>
      </c>
      <c r="T759" s="158">
        <v>675</v>
      </c>
      <c r="U759" s="158">
        <v>4.21875</v>
      </c>
      <c r="V759" s="158">
        <v>7.5408087875115442</v>
      </c>
      <c r="W759" s="158">
        <v>0.42307692307692307</v>
      </c>
      <c r="X759" s="158">
        <v>1.0435897435897437</v>
      </c>
      <c r="Y759" s="159">
        <v>25</v>
      </c>
      <c r="Z759" s="159">
        <v>72</v>
      </c>
      <c r="AA759" s="159">
        <v>63</v>
      </c>
      <c r="AB759" s="159">
        <v>79</v>
      </c>
      <c r="AC759" s="159">
        <v>81</v>
      </c>
      <c r="AD759" s="157">
        <v>19.5</v>
      </c>
    </row>
    <row r="760" spans="1:30" s="154" customFormat="1" ht="11.35">
      <c r="A760" s="152">
        <v>747</v>
      </c>
      <c r="B760" s="152">
        <v>12</v>
      </c>
      <c r="C760" s="152">
        <v>102</v>
      </c>
      <c r="D760" s="153">
        <v>0.63749999999999996</v>
      </c>
      <c r="E760" s="153">
        <v>1.9730495503919527</v>
      </c>
      <c r="F760" s="155">
        <v>803.14200000000017</v>
      </c>
      <c r="G760" s="155">
        <v>4583.8586000000014</v>
      </c>
      <c r="H760" s="155">
        <v>28.649116250000009</v>
      </c>
      <c r="I760" s="155">
        <v>107.86828657491523</v>
      </c>
      <c r="J760" s="155">
        <v>1600</v>
      </c>
      <c r="K760" s="155">
        <v>205800</v>
      </c>
      <c r="L760" s="155">
        <v>1286.25</v>
      </c>
      <c r="M760" s="155">
        <v>271.03052811410623</v>
      </c>
      <c r="N760" s="156">
        <v>24</v>
      </c>
      <c r="O760" s="156">
        <v>561</v>
      </c>
      <c r="P760" s="156">
        <v>3.5062500000000001</v>
      </c>
      <c r="Q760" s="156">
        <v>5.3435400074595449</v>
      </c>
      <c r="R760" s="158">
        <v>0.54721549636803868</v>
      </c>
      <c r="S760" s="158">
        <v>36</v>
      </c>
      <c r="T760" s="158">
        <v>732</v>
      </c>
      <c r="U760" s="158">
        <v>4.5750000000000002</v>
      </c>
      <c r="V760" s="158">
        <v>7.5382045807928826</v>
      </c>
      <c r="W760" s="158">
        <v>0.40920096852300242</v>
      </c>
      <c r="X760" s="158">
        <v>0.95641646489104115</v>
      </c>
      <c r="Y760" s="159">
        <v>28</v>
      </c>
      <c r="Z760" s="159">
        <v>73</v>
      </c>
      <c r="AA760" s="159">
        <v>59</v>
      </c>
      <c r="AB760" s="159">
        <v>83</v>
      </c>
      <c r="AC760" s="159">
        <v>77</v>
      </c>
      <c r="AD760" s="157">
        <v>20.65</v>
      </c>
    </row>
    <row r="761" spans="1:30" s="154" customFormat="1" ht="11.35">
      <c r="A761" s="152">
        <v>748</v>
      </c>
      <c r="B761" s="152">
        <v>15</v>
      </c>
      <c r="C761" s="152">
        <v>117</v>
      </c>
      <c r="D761" s="153">
        <v>0.73124999999999996</v>
      </c>
      <c r="E761" s="153">
        <v>2.4895299624552147</v>
      </c>
      <c r="F761" s="155">
        <v>535.42800000000011</v>
      </c>
      <c r="G761" s="155">
        <v>3013.2698</v>
      </c>
      <c r="H761" s="155">
        <v>18.832936249999999</v>
      </c>
      <c r="I761" s="155">
        <v>68.866744157207521</v>
      </c>
      <c r="J761" s="155">
        <v>1600</v>
      </c>
      <c r="K761" s="155">
        <v>199850</v>
      </c>
      <c r="L761" s="155">
        <v>1249.0625</v>
      </c>
      <c r="M761" s="155">
        <v>280.01975868065512</v>
      </c>
      <c r="N761" s="156">
        <v>21</v>
      </c>
      <c r="O761" s="156">
        <v>633</v>
      </c>
      <c r="P761" s="156">
        <v>3.9562499999999998</v>
      </c>
      <c r="Q761" s="156">
        <v>5.2704789263602549</v>
      </c>
      <c r="R761" s="158">
        <v>0.49521531100478461</v>
      </c>
      <c r="S761" s="158">
        <v>24</v>
      </c>
      <c r="T761" s="158">
        <v>759</v>
      </c>
      <c r="U761" s="158">
        <v>4.7437500000000004</v>
      </c>
      <c r="V761" s="158">
        <v>7.3212423551362855</v>
      </c>
      <c r="W761" s="158">
        <v>0.39473684210526311</v>
      </c>
      <c r="X761" s="158">
        <v>0.88995215311004772</v>
      </c>
      <c r="Y761" s="159">
        <v>37</v>
      </c>
      <c r="Z761" s="159">
        <v>71</v>
      </c>
      <c r="AA761" s="159">
        <v>52</v>
      </c>
      <c r="AB761" s="159">
        <v>85</v>
      </c>
      <c r="AC761" s="159">
        <v>75</v>
      </c>
      <c r="AD761" s="157">
        <v>20.9</v>
      </c>
    </row>
    <row r="762" spans="1:30" s="154" customFormat="1" ht="11.35">
      <c r="A762" s="152">
        <v>749</v>
      </c>
      <c r="B762" s="152">
        <v>9</v>
      </c>
      <c r="C762" s="152">
        <v>78</v>
      </c>
      <c r="D762" s="153">
        <v>0.48749999999999999</v>
      </c>
      <c r="E762" s="153">
        <v>1.5004716239701512</v>
      </c>
      <c r="F762" s="155">
        <v>535.42800000000011</v>
      </c>
      <c r="G762" s="155">
        <v>4011.2481000000007</v>
      </c>
      <c r="H762" s="155">
        <v>25.070300625000005</v>
      </c>
      <c r="I762" s="155">
        <v>89.585272492130358</v>
      </c>
      <c r="J762" s="155">
        <v>1600</v>
      </c>
      <c r="K762" s="155">
        <v>205550</v>
      </c>
      <c r="L762" s="155">
        <v>1284.6875</v>
      </c>
      <c r="M762" s="155">
        <v>279.37468782079839</v>
      </c>
      <c r="N762" s="156">
        <v>21</v>
      </c>
      <c r="O762" s="156">
        <v>546</v>
      </c>
      <c r="P762" s="156">
        <v>3.4125000000000001</v>
      </c>
      <c r="Q762" s="156">
        <v>4.9505574300198285</v>
      </c>
      <c r="R762" s="158">
        <v>0.54838709677419351</v>
      </c>
      <c r="S762" s="158">
        <v>36</v>
      </c>
      <c r="T762" s="158">
        <v>732</v>
      </c>
      <c r="U762" s="158">
        <v>4.5750000000000002</v>
      </c>
      <c r="V762" s="158">
        <v>8.0114305132057737</v>
      </c>
      <c r="W762" s="158">
        <v>0.39454094292803971</v>
      </c>
      <c r="X762" s="158">
        <v>0.94292803970223327</v>
      </c>
      <c r="Y762" s="159">
        <v>31</v>
      </c>
      <c r="Z762" s="159">
        <v>68</v>
      </c>
      <c r="AA762" s="159">
        <v>61</v>
      </c>
      <c r="AB762" s="159">
        <v>83</v>
      </c>
      <c r="AC762" s="159">
        <v>77</v>
      </c>
      <c r="AD762" s="157">
        <v>20.149999999999999</v>
      </c>
    </row>
    <row r="763" spans="1:30" s="154" customFormat="1" ht="11.35">
      <c r="A763" s="152">
        <v>750</v>
      </c>
      <c r="B763" s="152">
        <v>24</v>
      </c>
      <c r="C763" s="152">
        <v>207</v>
      </c>
      <c r="D763" s="153">
        <v>1.29375</v>
      </c>
      <c r="E763" s="153">
        <v>3.3413680680280846</v>
      </c>
      <c r="F763" s="155">
        <v>2141.7120000000004</v>
      </c>
      <c r="G763" s="155">
        <v>10558.342700000001</v>
      </c>
      <c r="H763" s="155">
        <v>65.989641875000004</v>
      </c>
      <c r="I763" s="155">
        <v>235.51095311460304</v>
      </c>
      <c r="J763" s="155">
        <v>1600</v>
      </c>
      <c r="K763" s="155">
        <v>207750</v>
      </c>
      <c r="L763" s="155">
        <v>1298.4375</v>
      </c>
      <c r="M763" s="155">
        <v>272.85019474719991</v>
      </c>
      <c r="N763" s="156">
        <v>27</v>
      </c>
      <c r="O763" s="156">
        <v>498</v>
      </c>
      <c r="P763" s="156">
        <v>3.1124999999999998</v>
      </c>
      <c r="Q763" s="156">
        <v>5.361154831943904</v>
      </c>
      <c r="R763" s="158">
        <v>0.59903381642512077</v>
      </c>
      <c r="S763" s="158">
        <v>45</v>
      </c>
      <c r="T763" s="158">
        <v>741</v>
      </c>
      <c r="U763" s="158">
        <v>4.6312499999999996</v>
      </c>
      <c r="V763" s="158">
        <v>8.4842598436363108</v>
      </c>
      <c r="W763" s="158">
        <v>0.40338164251207731</v>
      </c>
      <c r="X763" s="158">
        <v>1.0024154589371981</v>
      </c>
      <c r="Y763" s="159">
        <v>27</v>
      </c>
      <c r="Z763" s="159">
        <v>70</v>
      </c>
      <c r="AA763" s="159">
        <v>63</v>
      </c>
      <c r="AB763" s="159">
        <v>74</v>
      </c>
      <c r="AC763" s="159">
        <v>86</v>
      </c>
      <c r="AD763" s="157">
        <v>20.7</v>
      </c>
    </row>
    <row r="764" spans="1:30" s="154" customFormat="1" ht="11.35">
      <c r="A764" s="152">
        <v>751</v>
      </c>
      <c r="B764" s="152">
        <v>21</v>
      </c>
      <c r="C764" s="152">
        <v>216</v>
      </c>
      <c r="D764" s="153">
        <v>1.35</v>
      </c>
      <c r="E764" s="153">
        <v>3.5095556886984243</v>
      </c>
      <c r="F764" s="155">
        <v>1873.9980000000003</v>
      </c>
      <c r="G764" s="155">
        <v>8412.1688000000013</v>
      </c>
      <c r="H764" s="155">
        <v>52.576055000000011</v>
      </c>
      <c r="I764" s="155">
        <v>214.64553760647533</v>
      </c>
      <c r="J764" s="155">
        <v>1600</v>
      </c>
      <c r="K764" s="155">
        <v>203850</v>
      </c>
      <c r="L764" s="155">
        <v>1274.0625</v>
      </c>
      <c r="M764" s="155">
        <v>268.64274955187688</v>
      </c>
      <c r="N764" s="156">
        <v>27</v>
      </c>
      <c r="O764" s="156">
        <v>543</v>
      </c>
      <c r="P764" s="156">
        <v>3.3937499999999998</v>
      </c>
      <c r="Q764" s="156">
        <v>5.2137902231069901</v>
      </c>
      <c r="R764" s="158">
        <v>0.55637254901960775</v>
      </c>
      <c r="S764" s="158">
        <v>48</v>
      </c>
      <c r="T764" s="158">
        <v>705</v>
      </c>
      <c r="U764" s="158">
        <v>4.40625</v>
      </c>
      <c r="V764" s="158">
        <v>8.4780863473550188</v>
      </c>
      <c r="W764" s="158">
        <v>0.42401960784313719</v>
      </c>
      <c r="X764" s="158">
        <v>0.98039215686274495</v>
      </c>
      <c r="Y764" s="159">
        <v>29</v>
      </c>
      <c r="Z764" s="159">
        <v>76</v>
      </c>
      <c r="AA764" s="159">
        <v>55</v>
      </c>
      <c r="AB764" s="159">
        <v>84</v>
      </c>
      <c r="AC764" s="159">
        <v>76</v>
      </c>
      <c r="AD764" s="157">
        <v>20.399999999999999</v>
      </c>
    </row>
    <row r="765" spans="1:30" s="154" customFormat="1" ht="11.35">
      <c r="A765" s="152">
        <v>752</v>
      </c>
      <c r="B765" s="152">
        <v>18</v>
      </c>
      <c r="C765" s="152">
        <v>390</v>
      </c>
      <c r="D765" s="153">
        <v>2.4375</v>
      </c>
      <c r="E765" s="153">
        <v>4.4150792210674874</v>
      </c>
      <c r="F765" s="155">
        <v>1338.5700000000002</v>
      </c>
      <c r="G765" s="155">
        <v>17987.406199999998</v>
      </c>
      <c r="H765" s="155">
        <v>112.42128874999999</v>
      </c>
      <c r="I765" s="155">
        <v>276.66487461101559</v>
      </c>
      <c r="J765" s="155">
        <v>1600</v>
      </c>
      <c r="K765" s="155">
        <v>201050</v>
      </c>
      <c r="L765" s="155">
        <v>1256.5625</v>
      </c>
      <c r="M765" s="155">
        <v>283.95908748405969</v>
      </c>
      <c r="N765" s="156">
        <v>24</v>
      </c>
      <c r="O765" s="156">
        <v>297</v>
      </c>
      <c r="P765" s="156">
        <v>1.85625</v>
      </c>
      <c r="Q765" s="156">
        <v>4.3723644352589117</v>
      </c>
      <c r="R765" s="158">
        <v>0.7219101123595506</v>
      </c>
      <c r="S765" s="158">
        <v>33</v>
      </c>
      <c r="T765" s="158">
        <v>543</v>
      </c>
      <c r="U765" s="158">
        <v>3.3937499999999998</v>
      </c>
      <c r="V765" s="158">
        <v>6.688107228647489</v>
      </c>
      <c r="W765" s="158">
        <v>0.49157303370786515</v>
      </c>
      <c r="X765" s="158">
        <v>1.2134831460674158</v>
      </c>
      <c r="Y765" s="159">
        <v>37</v>
      </c>
      <c r="Z765" s="159">
        <v>68</v>
      </c>
      <c r="AA765" s="159">
        <v>55</v>
      </c>
      <c r="AB765" s="159">
        <v>77</v>
      </c>
      <c r="AC765" s="159">
        <v>83</v>
      </c>
      <c r="AD765" s="157">
        <v>17.8</v>
      </c>
    </row>
    <row r="766" spans="1:30" s="154" customFormat="1" ht="11.35">
      <c r="A766" s="152">
        <v>753</v>
      </c>
      <c r="B766" s="152">
        <v>60</v>
      </c>
      <c r="C766" s="152">
        <v>558</v>
      </c>
      <c r="D766" s="153">
        <v>3.4874999999999998</v>
      </c>
      <c r="E766" s="153">
        <v>10.922821012354113</v>
      </c>
      <c r="F766" s="155">
        <v>5354.2800000000007</v>
      </c>
      <c r="G766" s="155">
        <v>23918.758600000005</v>
      </c>
      <c r="H766" s="155">
        <v>149.49224125000003</v>
      </c>
      <c r="I766" s="155">
        <v>562.02265883310793</v>
      </c>
      <c r="J766" s="155">
        <v>1600</v>
      </c>
      <c r="K766" s="155">
        <v>202350</v>
      </c>
      <c r="L766" s="155">
        <v>1264.6875</v>
      </c>
      <c r="M766" s="155">
        <v>293.62176044623664</v>
      </c>
      <c r="N766" s="156">
        <v>18</v>
      </c>
      <c r="O766" s="156">
        <v>399</v>
      </c>
      <c r="P766" s="156">
        <v>2.4937499999999999</v>
      </c>
      <c r="Q766" s="156">
        <v>4.1919312656398668</v>
      </c>
      <c r="R766" s="158">
        <v>0.65544041450777202</v>
      </c>
      <c r="S766" s="158">
        <v>33</v>
      </c>
      <c r="T766" s="158">
        <v>660</v>
      </c>
      <c r="U766" s="158">
        <v>4.125</v>
      </c>
      <c r="V766" s="158">
        <v>7.551708540905989</v>
      </c>
      <c r="W766" s="158">
        <v>0.43005181347150262</v>
      </c>
      <c r="X766" s="158">
        <v>1.0854922279792747</v>
      </c>
      <c r="Y766" s="159">
        <v>39</v>
      </c>
      <c r="Z766" s="159">
        <v>61</v>
      </c>
      <c r="AA766" s="159">
        <v>60</v>
      </c>
      <c r="AB766" s="159">
        <v>78</v>
      </c>
      <c r="AC766" s="159">
        <v>82</v>
      </c>
      <c r="AD766" s="157">
        <v>19.3</v>
      </c>
    </row>
    <row r="767" spans="1:30" s="154" customFormat="1" ht="11.35">
      <c r="A767" s="152">
        <v>754</v>
      </c>
      <c r="B767" s="152">
        <v>15</v>
      </c>
      <c r="C767" s="152">
        <v>135</v>
      </c>
      <c r="D767" s="153">
        <v>0.84375</v>
      </c>
      <c r="E767" s="153">
        <v>2.310889929042693</v>
      </c>
      <c r="F767" s="155">
        <v>1338.5700000000002</v>
      </c>
      <c r="G767" s="155">
        <v>4860.4964000000018</v>
      </c>
      <c r="H767" s="155">
        <v>30.378102500000011</v>
      </c>
      <c r="I767" s="155">
        <v>139.8434670934123</v>
      </c>
      <c r="J767" s="155">
        <v>1600</v>
      </c>
      <c r="K767" s="155">
        <v>206550</v>
      </c>
      <c r="L767" s="155">
        <v>1290.9375</v>
      </c>
      <c r="M767" s="155">
        <v>269.92148142020017</v>
      </c>
      <c r="N767" s="156">
        <v>18</v>
      </c>
      <c r="O767" s="156">
        <v>435</v>
      </c>
      <c r="P767" s="156">
        <v>2.71875</v>
      </c>
      <c r="Q767" s="156">
        <v>4.1180258367879174</v>
      </c>
      <c r="R767" s="158">
        <v>0.63476070528967254</v>
      </c>
      <c r="S767" s="158">
        <v>39</v>
      </c>
      <c r="T767" s="158">
        <v>714</v>
      </c>
      <c r="U767" s="158">
        <v>4.4625000000000004</v>
      </c>
      <c r="V767" s="158">
        <v>8.5978551515797914</v>
      </c>
      <c r="W767" s="158">
        <v>0.40050377833753154</v>
      </c>
      <c r="X767" s="158">
        <v>1.035264483627204</v>
      </c>
      <c r="Y767" s="159">
        <v>27</v>
      </c>
      <c r="Z767" s="159">
        <v>73</v>
      </c>
      <c r="AA767" s="159">
        <v>60</v>
      </c>
      <c r="AB767" s="159">
        <v>84</v>
      </c>
      <c r="AC767" s="159">
        <v>76</v>
      </c>
      <c r="AD767" s="157">
        <v>19.850000000000001</v>
      </c>
    </row>
    <row r="768" spans="1:30" s="154" customFormat="1" ht="11.35">
      <c r="A768" s="152">
        <v>755</v>
      </c>
      <c r="B768" s="152">
        <v>15</v>
      </c>
      <c r="C768" s="152">
        <v>192</v>
      </c>
      <c r="D768" s="153">
        <v>1.2</v>
      </c>
      <c r="E768" s="153">
        <v>3.2307484967197002</v>
      </c>
      <c r="F768" s="155">
        <v>1338.5700000000002</v>
      </c>
      <c r="G768" s="155">
        <v>5708.2574000000004</v>
      </c>
      <c r="H768" s="155">
        <v>35.67660875</v>
      </c>
      <c r="I768" s="155">
        <v>148.27741422719257</v>
      </c>
      <c r="J768" s="155">
        <v>1600</v>
      </c>
      <c r="K768" s="155">
        <v>197500</v>
      </c>
      <c r="L768" s="155">
        <v>1234.375</v>
      </c>
      <c r="M768" s="155">
        <v>274.56011129984108</v>
      </c>
      <c r="N768" s="156">
        <v>18</v>
      </c>
      <c r="O768" s="156">
        <v>483</v>
      </c>
      <c r="P768" s="156">
        <v>3.0187499999999998</v>
      </c>
      <c r="Q768" s="156">
        <v>4.7879196451383645</v>
      </c>
      <c r="R768" s="158">
        <v>0.59445843828715361</v>
      </c>
      <c r="S768" s="158">
        <v>27</v>
      </c>
      <c r="T768" s="158">
        <v>666</v>
      </c>
      <c r="U768" s="158">
        <v>4.1624999999999996</v>
      </c>
      <c r="V768" s="158">
        <v>6.9444222221866658</v>
      </c>
      <c r="W768" s="158">
        <v>0.44080604534005041</v>
      </c>
      <c r="X768" s="158">
        <v>1.035264483627204</v>
      </c>
      <c r="Y768" s="159">
        <v>38</v>
      </c>
      <c r="Z768" s="159">
        <v>75</v>
      </c>
      <c r="AA768" s="159">
        <v>47</v>
      </c>
      <c r="AB768" s="159">
        <v>86</v>
      </c>
      <c r="AC768" s="159">
        <v>74</v>
      </c>
      <c r="AD768" s="157">
        <v>19.850000000000001</v>
      </c>
    </row>
    <row r="769" spans="1:30" s="154" customFormat="1" ht="11.35">
      <c r="A769" s="152">
        <v>756</v>
      </c>
      <c r="B769" s="152">
        <v>15</v>
      </c>
      <c r="C769" s="152">
        <v>138</v>
      </c>
      <c r="D769" s="153">
        <v>0.86250000000000004</v>
      </c>
      <c r="E769" s="153">
        <v>2.7414532711202373</v>
      </c>
      <c r="F769" s="155">
        <v>1338.5700000000002</v>
      </c>
      <c r="G769" s="155">
        <v>7790.4774000000016</v>
      </c>
      <c r="H769" s="155">
        <v>48.690483750000013</v>
      </c>
      <c r="I769" s="155">
        <v>201.54368886943377</v>
      </c>
      <c r="J769" s="155">
        <v>1600</v>
      </c>
      <c r="K769" s="155">
        <v>203150</v>
      </c>
      <c r="L769" s="155">
        <v>1269.6875</v>
      </c>
      <c r="M769" s="155">
        <v>272.65852091060208</v>
      </c>
      <c r="N769" s="156">
        <v>24</v>
      </c>
      <c r="O769" s="156">
        <v>483</v>
      </c>
      <c r="P769" s="156">
        <v>3.0187499999999998</v>
      </c>
      <c r="Q769" s="156">
        <v>5.1082272706934848</v>
      </c>
      <c r="R769" s="158">
        <v>0.60246913580246908</v>
      </c>
      <c r="S769" s="158">
        <v>42</v>
      </c>
      <c r="T769" s="158">
        <v>729</v>
      </c>
      <c r="U769" s="158">
        <v>4.5562500000000004</v>
      </c>
      <c r="V769" s="158">
        <v>8.1029126489322607</v>
      </c>
      <c r="W769" s="158">
        <v>0.39999999999999997</v>
      </c>
      <c r="X769" s="158">
        <v>1.0024691358024691</v>
      </c>
      <c r="Y769" s="159">
        <v>31</v>
      </c>
      <c r="Z769" s="159">
        <v>74</v>
      </c>
      <c r="AA769" s="159">
        <v>55</v>
      </c>
      <c r="AB769" s="159">
        <v>76</v>
      </c>
      <c r="AC769" s="159">
        <v>84</v>
      </c>
      <c r="AD769" s="157">
        <v>20.25</v>
      </c>
    </row>
    <row r="770" spans="1:30" s="154" customFormat="1" ht="11.35">
      <c r="A770" s="152">
        <v>757</v>
      </c>
      <c r="B770" s="152">
        <v>12</v>
      </c>
      <c r="C770" s="152">
        <v>219</v>
      </c>
      <c r="D770" s="153">
        <v>1.3687499999999999</v>
      </c>
      <c r="E770" s="153">
        <v>3.1174531513630477</v>
      </c>
      <c r="F770" s="155">
        <v>1070.8560000000002</v>
      </c>
      <c r="G770" s="155">
        <v>9935.1640000000025</v>
      </c>
      <c r="H770" s="155">
        <v>62.094775000000013</v>
      </c>
      <c r="I770" s="155">
        <v>191.68784547926191</v>
      </c>
      <c r="J770" s="155">
        <v>1600</v>
      </c>
      <c r="K770" s="155">
        <v>201650</v>
      </c>
      <c r="L770" s="155">
        <v>1260.3125</v>
      </c>
      <c r="M770" s="155">
        <v>274.03902278013129</v>
      </c>
      <c r="N770" s="156">
        <v>18</v>
      </c>
      <c r="O770" s="156">
        <v>420</v>
      </c>
      <c r="P770" s="156">
        <v>2.625</v>
      </c>
      <c r="Q770" s="156">
        <v>4.2659246603224457</v>
      </c>
      <c r="R770" s="158">
        <v>0.64010282776349614</v>
      </c>
      <c r="S770" s="158">
        <v>57</v>
      </c>
      <c r="T770" s="158">
        <v>630</v>
      </c>
      <c r="U770" s="158">
        <v>3.9375</v>
      </c>
      <c r="V770" s="158">
        <v>7.9777106944616829</v>
      </c>
      <c r="W770" s="158">
        <v>0.46015424164524421</v>
      </c>
      <c r="X770" s="158">
        <v>1.1002570694087404</v>
      </c>
      <c r="Y770" s="159">
        <v>33</v>
      </c>
      <c r="Z770" s="159">
        <v>74</v>
      </c>
      <c r="AA770" s="159">
        <v>53</v>
      </c>
      <c r="AB770" s="159">
        <v>78</v>
      </c>
      <c r="AC770" s="159">
        <v>82</v>
      </c>
      <c r="AD770" s="157">
        <v>19.45</v>
      </c>
    </row>
    <row r="771" spans="1:30" s="154" customFormat="1" ht="11.35">
      <c r="A771" s="152">
        <v>758</v>
      </c>
      <c r="B771" s="152">
        <v>15</v>
      </c>
      <c r="C771" s="152">
        <v>90</v>
      </c>
      <c r="D771" s="153">
        <v>0.5625</v>
      </c>
      <c r="E771" s="153">
        <v>1.9088918053489312</v>
      </c>
      <c r="F771" s="155">
        <v>1338.5700000000002</v>
      </c>
      <c r="G771" s="155">
        <v>4259.6272000000008</v>
      </c>
      <c r="H771" s="155">
        <v>26.622670000000006</v>
      </c>
      <c r="I771" s="155">
        <v>131.6543021271782</v>
      </c>
      <c r="J771" s="155">
        <v>1600</v>
      </c>
      <c r="K771" s="155">
        <v>201100</v>
      </c>
      <c r="L771" s="155">
        <v>1256.875</v>
      </c>
      <c r="M771" s="155">
        <v>262.99481665026337</v>
      </c>
      <c r="N771" s="156">
        <v>18</v>
      </c>
      <c r="O771" s="156">
        <v>552</v>
      </c>
      <c r="P771" s="156">
        <v>3.45</v>
      </c>
      <c r="Q771" s="156">
        <v>5.1270647014476216</v>
      </c>
      <c r="R771" s="158">
        <v>0.55555555555555558</v>
      </c>
      <c r="S771" s="158">
        <v>33</v>
      </c>
      <c r="T771" s="158">
        <v>699</v>
      </c>
      <c r="U771" s="158">
        <v>4.3687500000000004</v>
      </c>
      <c r="V771" s="158">
        <v>7.1757995412778754</v>
      </c>
      <c r="W771" s="158">
        <v>0.43719806763285018</v>
      </c>
      <c r="X771" s="158">
        <v>0.99275362318840576</v>
      </c>
      <c r="Y771" s="159">
        <v>30</v>
      </c>
      <c r="Z771" s="159">
        <v>81</v>
      </c>
      <c r="AA771" s="159">
        <v>49</v>
      </c>
      <c r="AB771" s="159">
        <v>81</v>
      </c>
      <c r="AC771" s="159">
        <v>79</v>
      </c>
      <c r="AD771" s="157">
        <v>20.7</v>
      </c>
    </row>
    <row r="772" spans="1:30" s="154" customFormat="1" ht="11.35">
      <c r="A772" s="152">
        <v>759</v>
      </c>
      <c r="B772" s="152">
        <v>33</v>
      </c>
      <c r="C772" s="152">
        <v>192</v>
      </c>
      <c r="D772" s="153">
        <v>1.2</v>
      </c>
      <c r="E772" s="153">
        <v>4.4535336828355687</v>
      </c>
      <c r="F772" s="155">
        <v>2944.8540000000003</v>
      </c>
      <c r="G772" s="155">
        <v>10781.4377</v>
      </c>
      <c r="H772" s="155">
        <v>67.383985625000008</v>
      </c>
      <c r="I772" s="155">
        <v>331.09788030469673</v>
      </c>
      <c r="J772" s="155">
        <v>1600</v>
      </c>
      <c r="K772" s="155">
        <v>205650</v>
      </c>
      <c r="L772" s="155">
        <v>1285.3125</v>
      </c>
      <c r="M772" s="155">
        <v>285.47636868131781</v>
      </c>
      <c r="N772" s="156">
        <v>21</v>
      </c>
      <c r="O772" s="156">
        <v>603</v>
      </c>
      <c r="P772" s="156">
        <v>3.7687499999999998</v>
      </c>
      <c r="Q772" s="156">
        <v>5.2798678692729739</v>
      </c>
      <c r="R772" s="158">
        <v>0.52927400468384078</v>
      </c>
      <c r="S772" s="158">
        <v>63</v>
      </c>
      <c r="T772" s="158">
        <v>834</v>
      </c>
      <c r="U772" s="158">
        <v>5.2125000000000004</v>
      </c>
      <c r="V772" s="158">
        <v>10.146962553227629</v>
      </c>
      <c r="W772" s="158">
        <v>0.34894613583138179</v>
      </c>
      <c r="X772" s="158">
        <v>0.87822014051522257</v>
      </c>
      <c r="Y772" s="159">
        <v>33</v>
      </c>
      <c r="Z772" s="159">
        <v>64</v>
      </c>
      <c r="AA772" s="159">
        <v>63</v>
      </c>
      <c r="AB772" s="159">
        <v>85</v>
      </c>
      <c r="AC772" s="159">
        <v>75</v>
      </c>
      <c r="AD772" s="157">
        <v>21.35</v>
      </c>
    </row>
    <row r="773" spans="1:30" s="154" customFormat="1" ht="11.35">
      <c r="A773" s="152">
        <v>760</v>
      </c>
      <c r="B773" s="152">
        <v>18</v>
      </c>
      <c r="C773" s="152">
        <v>246</v>
      </c>
      <c r="D773" s="153">
        <v>1.5375000000000001</v>
      </c>
      <c r="E773" s="153">
        <v>3.6079707357722124</v>
      </c>
      <c r="F773" s="155">
        <v>1338.5700000000002</v>
      </c>
      <c r="G773" s="155">
        <v>11919.222199999998</v>
      </c>
      <c r="H773" s="155">
        <v>74.495138749999995</v>
      </c>
      <c r="I773" s="155">
        <v>207.94710149873856</v>
      </c>
      <c r="J773" s="155">
        <v>1600</v>
      </c>
      <c r="K773" s="155">
        <v>209100</v>
      </c>
      <c r="L773" s="155">
        <v>1306.875</v>
      </c>
      <c r="M773" s="155">
        <v>284.69820167632923</v>
      </c>
      <c r="N773" s="156">
        <v>18</v>
      </c>
      <c r="O773" s="156">
        <v>339</v>
      </c>
      <c r="P773" s="156">
        <v>2.1187499999999999</v>
      </c>
      <c r="Q773" s="156">
        <v>3.9467714295334018</v>
      </c>
      <c r="R773" s="158">
        <v>0.71173469387755106</v>
      </c>
      <c r="S773" s="158">
        <v>69</v>
      </c>
      <c r="T773" s="158">
        <v>738</v>
      </c>
      <c r="U773" s="158">
        <v>4.6124999999999998</v>
      </c>
      <c r="V773" s="158">
        <v>9.6985945295726541</v>
      </c>
      <c r="W773" s="158">
        <v>0.37244897959183676</v>
      </c>
      <c r="X773" s="158">
        <v>1.0841836734693877</v>
      </c>
      <c r="Y773" s="159">
        <v>30</v>
      </c>
      <c r="Z773" s="159">
        <v>61</v>
      </c>
      <c r="AA773" s="159">
        <v>69</v>
      </c>
      <c r="AB773" s="159">
        <v>76</v>
      </c>
      <c r="AC773" s="159">
        <v>84</v>
      </c>
      <c r="AD773" s="157">
        <v>19.600000000000001</v>
      </c>
    </row>
    <row r="774" spans="1:30" s="154" customFormat="1" ht="11.35">
      <c r="A774" s="152">
        <v>761</v>
      </c>
      <c r="B774" s="152">
        <v>12</v>
      </c>
      <c r="C774" s="152">
        <v>138</v>
      </c>
      <c r="D774" s="153">
        <v>0.86250000000000004</v>
      </c>
      <c r="E774" s="153">
        <v>2.5709736794407987</v>
      </c>
      <c r="F774" s="155">
        <v>1070.8560000000002</v>
      </c>
      <c r="G774" s="155">
        <v>6059.2602000000006</v>
      </c>
      <c r="H774" s="155">
        <v>37.870376250000007</v>
      </c>
      <c r="I774" s="155">
        <v>149.07148935904533</v>
      </c>
      <c r="J774" s="155">
        <v>1600</v>
      </c>
      <c r="K774" s="155">
        <v>204100</v>
      </c>
      <c r="L774" s="155">
        <v>1275.625</v>
      </c>
      <c r="M774" s="155">
        <v>260.01859512604238</v>
      </c>
      <c r="N774" s="156">
        <v>24</v>
      </c>
      <c r="O774" s="156">
        <v>570</v>
      </c>
      <c r="P774" s="156">
        <v>3.5625</v>
      </c>
      <c r="Q774" s="156">
        <v>5.2253464270820231</v>
      </c>
      <c r="R774" s="158">
        <v>0.54653937947494036</v>
      </c>
      <c r="S774" s="158">
        <v>36</v>
      </c>
      <c r="T774" s="158">
        <v>750</v>
      </c>
      <c r="U774" s="158">
        <v>4.6875</v>
      </c>
      <c r="V774" s="158">
        <v>8.1218607868831043</v>
      </c>
      <c r="W774" s="158">
        <v>0.40334128878281622</v>
      </c>
      <c r="X774" s="158">
        <v>0.94988066825775652</v>
      </c>
      <c r="Y774" s="159">
        <v>26</v>
      </c>
      <c r="Z774" s="159">
        <v>81</v>
      </c>
      <c r="AA774" s="159">
        <v>53</v>
      </c>
      <c r="AB774" s="159">
        <v>74</v>
      </c>
      <c r="AC774" s="159">
        <v>86</v>
      </c>
      <c r="AD774" s="157">
        <v>20.95</v>
      </c>
    </row>
    <row r="775" spans="1:30" s="154" customFormat="1" ht="11.35">
      <c r="A775" s="152">
        <v>762</v>
      </c>
      <c r="B775" s="152">
        <v>18</v>
      </c>
      <c r="C775" s="152">
        <v>237</v>
      </c>
      <c r="D775" s="153">
        <v>1.48125</v>
      </c>
      <c r="E775" s="153">
        <v>3.2446799708457452</v>
      </c>
      <c r="F775" s="155">
        <v>1070.8560000000002</v>
      </c>
      <c r="G775" s="155">
        <v>8050.7549000000045</v>
      </c>
      <c r="H775" s="155">
        <v>50.317218125000025</v>
      </c>
      <c r="I775" s="155">
        <v>152.20268736546484</v>
      </c>
      <c r="J775" s="155">
        <v>1600</v>
      </c>
      <c r="K775" s="155">
        <v>201900</v>
      </c>
      <c r="L775" s="155">
        <v>1261.875</v>
      </c>
      <c r="M775" s="155">
        <v>265.67154142762132</v>
      </c>
      <c r="N775" s="156">
        <v>15</v>
      </c>
      <c r="O775" s="156">
        <v>282</v>
      </c>
      <c r="P775" s="156">
        <v>1.7625</v>
      </c>
      <c r="Q775" s="156">
        <v>3.4376522264750222</v>
      </c>
      <c r="R775" s="158">
        <v>0.7359550561797753</v>
      </c>
      <c r="S775" s="158">
        <v>39</v>
      </c>
      <c r="T775" s="158">
        <v>552</v>
      </c>
      <c r="U775" s="158">
        <v>3.45</v>
      </c>
      <c r="V775" s="158">
        <v>7.1706950795950251</v>
      </c>
      <c r="W775" s="158">
        <v>0.48314606741573041</v>
      </c>
      <c r="X775" s="158">
        <v>1.2191011235955056</v>
      </c>
      <c r="Y775" s="159">
        <v>30</v>
      </c>
      <c r="Z775" s="159">
        <v>79</v>
      </c>
      <c r="AA775" s="159">
        <v>51</v>
      </c>
      <c r="AB775" s="159">
        <v>85</v>
      </c>
      <c r="AC775" s="159">
        <v>75</v>
      </c>
      <c r="AD775" s="157">
        <v>17.8</v>
      </c>
    </row>
    <row r="776" spans="1:30" s="154" customFormat="1" ht="11.35">
      <c r="A776" s="152">
        <v>763</v>
      </c>
      <c r="B776" s="152">
        <v>6</v>
      </c>
      <c r="C776" s="152">
        <v>39</v>
      </c>
      <c r="D776" s="153">
        <v>0.24374999999999999</v>
      </c>
      <c r="E776" s="153">
        <v>1.0624930632403971</v>
      </c>
      <c r="F776" s="155">
        <v>535.42800000000011</v>
      </c>
      <c r="G776" s="155">
        <v>1799.6330000000003</v>
      </c>
      <c r="H776" s="155">
        <v>11.247706250000002</v>
      </c>
      <c r="I776" s="155">
        <v>58.122391144378156</v>
      </c>
      <c r="J776" s="155">
        <v>1600</v>
      </c>
      <c r="K776" s="155">
        <v>200800</v>
      </c>
      <c r="L776" s="155">
        <v>1255</v>
      </c>
      <c r="M776" s="155">
        <v>268.18748722094921</v>
      </c>
      <c r="N776" s="156">
        <v>21</v>
      </c>
      <c r="O776" s="156">
        <v>639</v>
      </c>
      <c r="P776" s="156">
        <v>3.9937499999999999</v>
      </c>
      <c r="Q776" s="156">
        <v>5.2419412542690278</v>
      </c>
      <c r="R776" s="158">
        <v>0.50349650349650343</v>
      </c>
      <c r="S776" s="158">
        <v>39</v>
      </c>
      <c r="T776" s="158">
        <v>795</v>
      </c>
      <c r="U776" s="158">
        <v>4.96875</v>
      </c>
      <c r="V776" s="158">
        <v>7.6802629303458927</v>
      </c>
      <c r="W776" s="158">
        <v>0.38228438228438227</v>
      </c>
      <c r="X776" s="158">
        <v>0.88578088578088576</v>
      </c>
      <c r="Y776" s="159">
        <v>32</v>
      </c>
      <c r="Z776" s="159">
        <v>78</v>
      </c>
      <c r="AA776" s="159">
        <v>50</v>
      </c>
      <c r="AB776" s="159">
        <v>89</v>
      </c>
      <c r="AC776" s="159">
        <v>71</v>
      </c>
      <c r="AD776" s="157">
        <v>21.45</v>
      </c>
    </row>
    <row r="777" spans="1:30" s="154" customFormat="1" ht="11.35">
      <c r="A777" s="152">
        <v>764</v>
      </c>
      <c r="B777" s="152">
        <v>9</v>
      </c>
      <c r="C777" s="152">
        <v>144</v>
      </c>
      <c r="D777" s="153">
        <v>0.9</v>
      </c>
      <c r="E777" s="153">
        <v>2.1226540880130447</v>
      </c>
      <c r="F777" s="155">
        <v>803.14200000000017</v>
      </c>
      <c r="G777" s="155">
        <v>6282.3552</v>
      </c>
      <c r="H777" s="155">
        <v>39.264719999999997</v>
      </c>
      <c r="I777" s="155">
        <v>117.73229338951708</v>
      </c>
      <c r="J777" s="155">
        <v>1600</v>
      </c>
      <c r="K777" s="155">
        <v>204500</v>
      </c>
      <c r="L777" s="155">
        <v>1278.125</v>
      </c>
      <c r="M777" s="155">
        <v>261.20713364429133</v>
      </c>
      <c r="N777" s="156">
        <v>15</v>
      </c>
      <c r="O777" s="156">
        <v>453</v>
      </c>
      <c r="P777" s="156">
        <v>2.8312499999999998</v>
      </c>
      <c r="Q777" s="156">
        <v>4.4414030801937709</v>
      </c>
      <c r="R777" s="158">
        <v>0.63170731707317074</v>
      </c>
      <c r="S777" s="158">
        <v>45</v>
      </c>
      <c r="T777" s="158">
        <v>744</v>
      </c>
      <c r="U777" s="158">
        <v>4.6500000000000004</v>
      </c>
      <c r="V777" s="158">
        <v>8.6752739068279894</v>
      </c>
      <c r="W777" s="158">
        <v>0.39512195121951216</v>
      </c>
      <c r="X777" s="158">
        <v>1.026829268292683</v>
      </c>
      <c r="Y777" s="159">
        <v>26</v>
      </c>
      <c r="Z777" s="159">
        <v>80</v>
      </c>
      <c r="AA777" s="159">
        <v>54</v>
      </c>
      <c r="AB777" s="159">
        <v>76</v>
      </c>
      <c r="AC777" s="159">
        <v>84</v>
      </c>
      <c r="AD777" s="157">
        <v>20.5</v>
      </c>
    </row>
    <row r="778" spans="1:30" s="154" customFormat="1" ht="11.35">
      <c r="A778" s="152">
        <v>765</v>
      </c>
      <c r="B778" s="152">
        <v>15</v>
      </c>
      <c r="C778" s="152">
        <v>111</v>
      </c>
      <c r="D778" s="153">
        <v>0.69374999999999998</v>
      </c>
      <c r="E778" s="153">
        <v>2.3121143227594594</v>
      </c>
      <c r="F778" s="155">
        <v>1070.8560000000002</v>
      </c>
      <c r="G778" s="155">
        <v>5491.1116000000011</v>
      </c>
      <c r="H778" s="155">
        <v>34.31944750000001</v>
      </c>
      <c r="I778" s="155">
        <v>141.79713729188907</v>
      </c>
      <c r="J778" s="155">
        <v>1600</v>
      </c>
      <c r="K778" s="155">
        <v>205550</v>
      </c>
      <c r="L778" s="155">
        <v>1284.6875</v>
      </c>
      <c r="M778" s="155">
        <v>279.37468782079839</v>
      </c>
      <c r="N778" s="156">
        <v>18</v>
      </c>
      <c r="O778" s="156">
        <v>510</v>
      </c>
      <c r="P778" s="156">
        <v>3.1875</v>
      </c>
      <c r="Q778" s="156">
        <v>4.5601328183239049</v>
      </c>
      <c r="R778" s="158">
        <v>0.569620253164557</v>
      </c>
      <c r="S778" s="158">
        <v>42</v>
      </c>
      <c r="T778" s="158">
        <v>705</v>
      </c>
      <c r="U778" s="158">
        <v>4.40625</v>
      </c>
      <c r="V778" s="158">
        <v>7.789120678446074</v>
      </c>
      <c r="W778" s="158">
        <v>0.4050632911392405</v>
      </c>
      <c r="X778" s="158">
        <v>0.97468354430379756</v>
      </c>
      <c r="Y778" s="159">
        <v>31</v>
      </c>
      <c r="Z778" s="159">
        <v>68</v>
      </c>
      <c r="AA778" s="159">
        <v>61</v>
      </c>
      <c r="AB778" s="159">
        <v>82</v>
      </c>
      <c r="AC778" s="159">
        <v>78</v>
      </c>
      <c r="AD778" s="157">
        <v>19.75</v>
      </c>
    </row>
    <row r="779" spans="1:30" s="154" customFormat="1" ht="11.35">
      <c r="A779" s="152">
        <v>766</v>
      </c>
      <c r="B779" s="152">
        <v>18</v>
      </c>
      <c r="C779" s="152">
        <v>183</v>
      </c>
      <c r="D779" s="153">
        <v>1.14375</v>
      </c>
      <c r="E779" s="153">
        <v>3.1540068855286703</v>
      </c>
      <c r="F779" s="155">
        <v>1606.2840000000003</v>
      </c>
      <c r="G779" s="155">
        <v>7992.7502000000004</v>
      </c>
      <c r="H779" s="155">
        <v>49.954688750000003</v>
      </c>
      <c r="I779" s="155">
        <v>207.47181293172147</v>
      </c>
      <c r="J779" s="155">
        <v>1600</v>
      </c>
      <c r="K779" s="155">
        <v>203750</v>
      </c>
      <c r="L779" s="155">
        <v>1273.4375</v>
      </c>
      <c r="M779" s="155">
        <v>286.20933288889165</v>
      </c>
      <c r="N779" s="156">
        <v>21</v>
      </c>
      <c r="O779" s="156">
        <v>585</v>
      </c>
      <c r="P779" s="156">
        <v>3.65625</v>
      </c>
      <c r="Q779" s="156">
        <v>5.5252956038056427</v>
      </c>
      <c r="R779" s="158">
        <v>0.5149253731343284</v>
      </c>
      <c r="S779" s="158">
        <v>36</v>
      </c>
      <c r="T779" s="158">
        <v>735</v>
      </c>
      <c r="U779" s="158">
        <v>4.59375</v>
      </c>
      <c r="V779" s="158">
        <v>8.0324004847349215</v>
      </c>
      <c r="W779" s="158">
        <v>0.39054726368159209</v>
      </c>
      <c r="X779" s="158">
        <v>0.9054726368159205</v>
      </c>
      <c r="Y779" s="159">
        <v>35</v>
      </c>
      <c r="Z779" s="159">
        <v>65</v>
      </c>
      <c r="AA779" s="159">
        <v>60</v>
      </c>
      <c r="AB779" s="159">
        <v>79</v>
      </c>
      <c r="AC779" s="159">
        <v>81</v>
      </c>
      <c r="AD779" s="157">
        <v>20.100000000000001</v>
      </c>
    </row>
    <row r="780" spans="1:30" s="154" customFormat="1" ht="11.35">
      <c r="A780" s="152">
        <v>767</v>
      </c>
      <c r="B780" s="152">
        <v>18</v>
      </c>
      <c r="C780" s="152">
        <v>153</v>
      </c>
      <c r="D780" s="153">
        <v>0.95625000000000004</v>
      </c>
      <c r="E780" s="153">
        <v>2.5706296490262517</v>
      </c>
      <c r="F780" s="155">
        <v>1606.2840000000003</v>
      </c>
      <c r="G780" s="155">
        <v>7454.347600000001</v>
      </c>
      <c r="H780" s="155">
        <v>46.589672500000006</v>
      </c>
      <c r="I780" s="155">
        <v>180.04430286074893</v>
      </c>
      <c r="J780" s="155">
        <v>1600</v>
      </c>
      <c r="K780" s="155">
        <v>203250</v>
      </c>
      <c r="L780" s="155">
        <v>1270.3125</v>
      </c>
      <c r="M780" s="155">
        <v>278.94099345594344</v>
      </c>
      <c r="N780" s="156">
        <v>18</v>
      </c>
      <c r="O780" s="156">
        <v>444</v>
      </c>
      <c r="P780" s="156">
        <v>2.7749999999999999</v>
      </c>
      <c r="Q780" s="156">
        <v>4.5955269474270635</v>
      </c>
      <c r="R780" s="158">
        <v>0.61658031088082899</v>
      </c>
      <c r="S780" s="158">
        <v>39</v>
      </c>
      <c r="T780" s="158">
        <v>648</v>
      </c>
      <c r="U780" s="158">
        <v>4.05</v>
      </c>
      <c r="V780" s="158">
        <v>7.373076979860131</v>
      </c>
      <c r="W780" s="158">
        <v>0.44041450777202074</v>
      </c>
      <c r="X780" s="158">
        <v>1.0569948186528497</v>
      </c>
      <c r="Y780" s="159">
        <v>33</v>
      </c>
      <c r="Z780" s="159">
        <v>70</v>
      </c>
      <c r="AA780" s="159">
        <v>57</v>
      </c>
      <c r="AB780" s="159">
        <v>77</v>
      </c>
      <c r="AC780" s="159">
        <v>83</v>
      </c>
      <c r="AD780" s="157">
        <v>19.3</v>
      </c>
    </row>
    <row r="781" spans="1:30" s="154" customFormat="1" ht="11.35">
      <c r="A781" s="152">
        <v>768</v>
      </c>
      <c r="B781" s="152">
        <v>18</v>
      </c>
      <c r="C781" s="152">
        <v>168</v>
      </c>
      <c r="D781" s="153">
        <v>1.05</v>
      </c>
      <c r="E781" s="153">
        <v>2.9177401438733046</v>
      </c>
      <c r="F781" s="155">
        <v>1338.5700000000002</v>
      </c>
      <c r="G781" s="155">
        <v>8357.1387000000013</v>
      </c>
      <c r="H781" s="155">
        <v>52.23211687500001</v>
      </c>
      <c r="I781" s="155">
        <v>190.06212452884057</v>
      </c>
      <c r="J781" s="155">
        <v>1600</v>
      </c>
      <c r="K781" s="155">
        <v>206800</v>
      </c>
      <c r="L781" s="155">
        <v>1292.5</v>
      </c>
      <c r="M781" s="155">
        <v>261.23798157784773</v>
      </c>
      <c r="N781" s="156">
        <v>18</v>
      </c>
      <c r="O781" s="156">
        <v>423</v>
      </c>
      <c r="P781" s="156">
        <v>2.6437499999999998</v>
      </c>
      <c r="Q781" s="156">
        <v>4.1532693419058555</v>
      </c>
      <c r="R781" s="158">
        <v>0.63376623376623376</v>
      </c>
      <c r="S781" s="158">
        <v>33</v>
      </c>
      <c r="T781" s="158">
        <v>639</v>
      </c>
      <c r="U781" s="158">
        <v>3.9937499999999999</v>
      </c>
      <c r="V781" s="158">
        <v>7.5063887883262099</v>
      </c>
      <c r="W781" s="158">
        <v>0.44675324675324674</v>
      </c>
      <c r="X781" s="158">
        <v>1.0805194805194804</v>
      </c>
      <c r="Y781" s="159">
        <v>24</v>
      </c>
      <c r="Z781" s="159">
        <v>78</v>
      </c>
      <c r="AA781" s="159">
        <v>58</v>
      </c>
      <c r="AB781" s="159">
        <v>88</v>
      </c>
      <c r="AC781" s="159">
        <v>72</v>
      </c>
      <c r="AD781" s="157">
        <v>19.25</v>
      </c>
    </row>
    <row r="782" spans="1:30" s="154" customFormat="1" ht="11.35">
      <c r="A782" s="152">
        <v>769</v>
      </c>
      <c r="B782" s="152">
        <v>18</v>
      </c>
      <c r="C782" s="152">
        <v>258</v>
      </c>
      <c r="D782" s="153">
        <v>1.6125</v>
      </c>
      <c r="E782" s="153">
        <v>3.5590039946538785</v>
      </c>
      <c r="F782" s="155">
        <v>1338.5700000000002</v>
      </c>
      <c r="G782" s="155">
        <v>10681.7886</v>
      </c>
      <c r="H782" s="155">
        <v>66.761178749999999</v>
      </c>
      <c r="I782" s="155">
        <v>204.97907323233659</v>
      </c>
      <c r="J782" s="155">
        <v>1600</v>
      </c>
      <c r="K782" s="155">
        <v>205650</v>
      </c>
      <c r="L782" s="155">
        <v>1285.3125</v>
      </c>
      <c r="M782" s="155">
        <v>285.47636868131781</v>
      </c>
      <c r="N782" s="156">
        <v>21</v>
      </c>
      <c r="O782" s="156">
        <v>477</v>
      </c>
      <c r="P782" s="156">
        <v>2.9812500000000002</v>
      </c>
      <c r="Q782" s="156">
        <v>4.9848473226557983</v>
      </c>
      <c r="R782" s="158">
        <v>0.58047493403693928</v>
      </c>
      <c r="S782" s="158">
        <v>54</v>
      </c>
      <c r="T782" s="158">
        <v>633</v>
      </c>
      <c r="U782" s="158">
        <v>3.9562499999999998</v>
      </c>
      <c r="V782" s="158">
        <v>8.0285237370407287</v>
      </c>
      <c r="W782" s="158">
        <v>0.44327176781002631</v>
      </c>
      <c r="X782" s="158">
        <v>1.0237467018469655</v>
      </c>
      <c r="Y782" s="159">
        <v>33</v>
      </c>
      <c r="Z782" s="159">
        <v>64</v>
      </c>
      <c r="AA782" s="159">
        <v>63</v>
      </c>
      <c r="AB782" s="159">
        <v>81</v>
      </c>
      <c r="AC782" s="159">
        <v>79</v>
      </c>
      <c r="AD782" s="157">
        <v>18.95</v>
      </c>
    </row>
    <row r="783" spans="1:30" s="154" customFormat="1" ht="11.35">
      <c r="A783" s="152">
        <v>770</v>
      </c>
      <c r="B783" s="152">
        <v>12</v>
      </c>
      <c r="C783" s="152">
        <v>57</v>
      </c>
      <c r="D783" s="153">
        <v>0.35625000000000001</v>
      </c>
      <c r="E783" s="153">
        <v>1.5554605578958958</v>
      </c>
      <c r="F783" s="155">
        <v>803.14200000000017</v>
      </c>
      <c r="G783" s="155">
        <v>2694.9876000000004</v>
      </c>
      <c r="H783" s="155">
        <v>16.843672500000004</v>
      </c>
      <c r="I783" s="155">
        <v>96.243546415247479</v>
      </c>
      <c r="J783" s="155">
        <v>1600</v>
      </c>
      <c r="K783" s="155">
        <v>202500</v>
      </c>
      <c r="L783" s="155">
        <v>1265.625</v>
      </c>
      <c r="M783" s="155">
        <v>279.66666479261772</v>
      </c>
      <c r="N783" s="156">
        <v>21</v>
      </c>
      <c r="O783" s="156">
        <v>594</v>
      </c>
      <c r="P783" s="156">
        <v>3.7124999999999999</v>
      </c>
      <c r="Q783" s="156">
        <v>5.108123386166576</v>
      </c>
      <c r="R783" s="158">
        <v>0.52517985611510798</v>
      </c>
      <c r="S783" s="158">
        <v>42</v>
      </c>
      <c r="T783" s="158">
        <v>774</v>
      </c>
      <c r="U783" s="158">
        <v>4.8375000000000004</v>
      </c>
      <c r="V783" s="158">
        <v>8.4584723630795846</v>
      </c>
      <c r="W783" s="158">
        <v>0.38129496402877699</v>
      </c>
      <c r="X783" s="158">
        <v>0.90647482014388503</v>
      </c>
      <c r="Y783" s="159">
        <v>34</v>
      </c>
      <c r="Z783" s="159">
        <v>70</v>
      </c>
      <c r="AA783" s="159">
        <v>56</v>
      </c>
      <c r="AB783" s="159">
        <v>84</v>
      </c>
      <c r="AC783" s="159">
        <v>76</v>
      </c>
      <c r="AD783" s="157">
        <v>20.85</v>
      </c>
    </row>
    <row r="784" spans="1:30" s="154" customFormat="1" ht="11.35">
      <c r="A784" s="152">
        <v>771</v>
      </c>
      <c r="B784" s="152">
        <v>12</v>
      </c>
      <c r="C784" s="152">
        <v>108</v>
      </c>
      <c r="D784" s="153">
        <v>0.67500000000000004</v>
      </c>
      <c r="E784" s="153">
        <v>2.1531021937204406</v>
      </c>
      <c r="F784" s="155">
        <v>1070.8560000000002</v>
      </c>
      <c r="G784" s="155">
        <v>5336.4324000000015</v>
      </c>
      <c r="H784" s="155">
        <v>33.352702500000007</v>
      </c>
      <c r="I784" s="155">
        <v>149.27505084304684</v>
      </c>
      <c r="J784" s="155">
        <v>1600</v>
      </c>
      <c r="K784" s="155">
        <v>199750</v>
      </c>
      <c r="L784" s="155">
        <v>1248.4375</v>
      </c>
      <c r="M784" s="155">
        <v>273.7132201534892</v>
      </c>
      <c r="N784" s="156">
        <v>27</v>
      </c>
      <c r="O784" s="156">
        <v>699</v>
      </c>
      <c r="P784" s="156">
        <v>4.3687500000000004</v>
      </c>
      <c r="Q784" s="156">
        <v>6.1752415734581616</v>
      </c>
      <c r="R784" s="158">
        <v>0.45047169811320753</v>
      </c>
      <c r="S784" s="158">
        <v>45</v>
      </c>
      <c r="T784" s="158">
        <v>777</v>
      </c>
      <c r="U784" s="158">
        <v>4.8562500000000002</v>
      </c>
      <c r="V784" s="158">
        <v>8.3702429463625538</v>
      </c>
      <c r="W784" s="158">
        <v>0.38915094339622641</v>
      </c>
      <c r="X784" s="158">
        <v>0.83962264150943389</v>
      </c>
      <c r="Y784" s="159">
        <v>35</v>
      </c>
      <c r="Z784" s="159">
        <v>75</v>
      </c>
      <c r="AA784" s="159">
        <v>50</v>
      </c>
      <c r="AB784" s="159">
        <v>77</v>
      </c>
      <c r="AC784" s="159">
        <v>83</v>
      </c>
      <c r="AD784" s="157">
        <v>21.2</v>
      </c>
    </row>
    <row r="785" spans="1:30" s="154" customFormat="1" ht="11.35">
      <c r="A785" s="152">
        <v>772</v>
      </c>
      <c r="B785" s="152">
        <v>15</v>
      </c>
      <c r="C785" s="152">
        <v>198</v>
      </c>
      <c r="D785" s="153">
        <v>1.2375</v>
      </c>
      <c r="E785" s="153">
        <v>3.0908416146403317</v>
      </c>
      <c r="F785" s="155">
        <v>1338.5700000000002</v>
      </c>
      <c r="G785" s="155">
        <v>11148.800800000003</v>
      </c>
      <c r="H785" s="155">
        <v>69.680005000000023</v>
      </c>
      <c r="I785" s="155">
        <v>224.96052472863013</v>
      </c>
      <c r="J785" s="155">
        <v>1600</v>
      </c>
      <c r="K785" s="155">
        <v>199700</v>
      </c>
      <c r="L785" s="155">
        <v>1248.125</v>
      </c>
      <c r="M785" s="155">
        <v>270.50427518448163</v>
      </c>
      <c r="N785" s="156">
        <v>18</v>
      </c>
      <c r="O785" s="156">
        <v>444</v>
      </c>
      <c r="P785" s="156">
        <v>2.7749999999999999</v>
      </c>
      <c r="Q785" s="156">
        <v>4.7767123769466666</v>
      </c>
      <c r="R785" s="158">
        <v>0.61757105943152457</v>
      </c>
      <c r="S785" s="158">
        <v>36</v>
      </c>
      <c r="T785" s="158">
        <v>624</v>
      </c>
      <c r="U785" s="158">
        <v>3.9</v>
      </c>
      <c r="V785" s="158">
        <v>6.8360862685968282</v>
      </c>
      <c r="W785" s="158">
        <v>0.46253229974160209</v>
      </c>
      <c r="X785" s="158">
        <v>1.0801033591731266</v>
      </c>
      <c r="Y785" s="159">
        <v>34</v>
      </c>
      <c r="Z785" s="159">
        <v>77</v>
      </c>
      <c r="AA785" s="159">
        <v>49</v>
      </c>
      <c r="AB785" s="159">
        <v>78</v>
      </c>
      <c r="AC785" s="159">
        <v>82</v>
      </c>
      <c r="AD785" s="157">
        <v>19.350000000000001</v>
      </c>
    </row>
    <row r="786" spans="1:30" s="154" customFormat="1" ht="11.35">
      <c r="A786" s="152">
        <v>773</v>
      </c>
      <c r="B786" s="152">
        <v>9</v>
      </c>
      <c r="C786" s="152">
        <v>63</v>
      </c>
      <c r="D786" s="153">
        <v>0.39374999999999999</v>
      </c>
      <c r="E786" s="153">
        <v>1.3922375773186533</v>
      </c>
      <c r="F786" s="155">
        <v>267.71400000000006</v>
      </c>
      <c r="G786" s="155">
        <v>1369.8033000000003</v>
      </c>
      <c r="H786" s="155">
        <v>8.5612706250000024</v>
      </c>
      <c r="I786" s="155">
        <v>36.181321781207714</v>
      </c>
      <c r="J786" s="155">
        <v>1600</v>
      </c>
      <c r="K786" s="155">
        <v>197900</v>
      </c>
      <c r="L786" s="155">
        <v>1236.875</v>
      </c>
      <c r="M786" s="155">
        <v>276.06212840978088</v>
      </c>
      <c r="N786" s="156">
        <v>21</v>
      </c>
      <c r="O786" s="156">
        <v>585</v>
      </c>
      <c r="P786" s="156">
        <v>3.65625</v>
      </c>
      <c r="Q786" s="156">
        <v>5.0320318301480009</v>
      </c>
      <c r="R786" s="158">
        <v>0.52205882352941169</v>
      </c>
      <c r="S786" s="158">
        <v>42</v>
      </c>
      <c r="T786" s="158">
        <v>735</v>
      </c>
      <c r="U786" s="158">
        <v>4.59375</v>
      </c>
      <c r="V786" s="158">
        <v>8.4780863473550188</v>
      </c>
      <c r="W786" s="158">
        <v>0.3995098039215686</v>
      </c>
      <c r="X786" s="158">
        <v>0.92156862745098023</v>
      </c>
      <c r="Y786" s="159">
        <v>38</v>
      </c>
      <c r="Z786" s="159">
        <v>74</v>
      </c>
      <c r="AA786" s="159">
        <v>48</v>
      </c>
      <c r="AB786" s="159">
        <v>87</v>
      </c>
      <c r="AC786" s="159">
        <v>73</v>
      </c>
      <c r="AD786" s="157">
        <v>20.399999999999999</v>
      </c>
    </row>
    <row r="787" spans="1:30" s="154" customFormat="1" ht="11.35">
      <c r="A787" s="152">
        <v>774</v>
      </c>
      <c r="B787" s="152">
        <v>18</v>
      </c>
      <c r="C787" s="152">
        <v>312</v>
      </c>
      <c r="D787" s="153">
        <v>1.95</v>
      </c>
      <c r="E787" s="153">
        <v>4.1372673508096467</v>
      </c>
      <c r="F787" s="155">
        <v>1606.2840000000003</v>
      </c>
      <c r="G787" s="155">
        <v>16799.053500000002</v>
      </c>
      <c r="H787" s="155">
        <v>104.99408437500001</v>
      </c>
      <c r="I787" s="155">
        <v>303.84469153131135</v>
      </c>
      <c r="J787" s="155">
        <v>1600</v>
      </c>
      <c r="K787" s="155">
        <v>208500</v>
      </c>
      <c r="L787" s="155">
        <v>1303.125</v>
      </c>
      <c r="M787" s="155">
        <v>271.53694282869634</v>
      </c>
      <c r="N787" s="156">
        <v>15</v>
      </c>
      <c r="O787" s="156">
        <v>444</v>
      </c>
      <c r="P787" s="156">
        <v>2.7749999999999999</v>
      </c>
      <c r="Q787" s="156">
        <v>4.4706590624683278</v>
      </c>
      <c r="R787" s="158">
        <v>0.62907268170426067</v>
      </c>
      <c r="S787" s="158">
        <v>36</v>
      </c>
      <c r="T787" s="158">
        <v>729</v>
      </c>
      <c r="U787" s="158">
        <v>4.5562500000000004</v>
      </c>
      <c r="V787" s="158">
        <v>8.4516731066627742</v>
      </c>
      <c r="W787" s="158">
        <v>0.39097744360902253</v>
      </c>
      <c r="X787" s="158">
        <v>1.0200501253132832</v>
      </c>
      <c r="Y787" s="159">
        <v>26</v>
      </c>
      <c r="Z787" s="159">
        <v>70</v>
      </c>
      <c r="AA787" s="159">
        <v>64</v>
      </c>
      <c r="AB787" s="159">
        <v>90</v>
      </c>
      <c r="AC787" s="159">
        <v>70</v>
      </c>
      <c r="AD787" s="157">
        <v>19.95</v>
      </c>
    </row>
    <row r="788" spans="1:30" s="154" customFormat="1" ht="11.35">
      <c r="A788" s="152">
        <v>775</v>
      </c>
      <c r="B788" s="152">
        <v>18</v>
      </c>
      <c r="C788" s="152">
        <v>162</v>
      </c>
      <c r="D788" s="153">
        <v>1.0125</v>
      </c>
      <c r="E788" s="153">
        <v>3.0260660058396138</v>
      </c>
      <c r="F788" s="155">
        <v>1338.5700000000002</v>
      </c>
      <c r="G788" s="155">
        <v>5833.1906000000017</v>
      </c>
      <c r="H788" s="155">
        <v>36.457441250000009</v>
      </c>
      <c r="I788" s="155">
        <v>143.31347536133495</v>
      </c>
      <c r="J788" s="155">
        <v>1600</v>
      </c>
      <c r="K788" s="155">
        <v>208650</v>
      </c>
      <c r="L788" s="155">
        <v>1304.0625</v>
      </c>
      <c r="M788" s="155">
        <v>256.24108360005096</v>
      </c>
      <c r="N788" s="156">
        <v>21</v>
      </c>
      <c r="O788" s="156">
        <v>528</v>
      </c>
      <c r="P788" s="156">
        <v>3.3</v>
      </c>
      <c r="Q788" s="156">
        <v>5.082712097310937</v>
      </c>
      <c r="R788" s="158">
        <v>0.57692307692307687</v>
      </c>
      <c r="S788" s="158">
        <v>48</v>
      </c>
      <c r="T788" s="158">
        <v>729</v>
      </c>
      <c r="U788" s="158">
        <v>4.5562500000000004</v>
      </c>
      <c r="V788" s="158">
        <v>8.5316627258656048</v>
      </c>
      <c r="W788" s="158">
        <v>0.41586538461538464</v>
      </c>
      <c r="X788" s="158">
        <v>0.99278846153846145</v>
      </c>
      <c r="Y788" s="159">
        <v>21</v>
      </c>
      <c r="Z788" s="159">
        <v>79</v>
      </c>
      <c r="AA788" s="159">
        <v>60</v>
      </c>
      <c r="AB788" s="159">
        <v>85</v>
      </c>
      <c r="AC788" s="159">
        <v>75</v>
      </c>
      <c r="AD788" s="157">
        <v>20.8</v>
      </c>
    </row>
    <row r="789" spans="1:30" s="154" customFormat="1" ht="11.35">
      <c r="A789" s="152">
        <v>776</v>
      </c>
      <c r="B789" s="152">
        <v>15</v>
      </c>
      <c r="C789" s="152">
        <v>156</v>
      </c>
      <c r="D789" s="153">
        <v>0.97499999999999998</v>
      </c>
      <c r="E789" s="153">
        <v>2.6610396606348616</v>
      </c>
      <c r="F789" s="155">
        <v>1070.8560000000002</v>
      </c>
      <c r="G789" s="155">
        <v>5221.9103000000005</v>
      </c>
      <c r="H789" s="155">
        <v>32.636939375000004</v>
      </c>
      <c r="I789" s="155">
        <v>124.76563239651588</v>
      </c>
      <c r="J789" s="155">
        <v>1600</v>
      </c>
      <c r="K789" s="155">
        <v>209900</v>
      </c>
      <c r="L789" s="155">
        <v>1311.875</v>
      </c>
      <c r="M789" s="155">
        <v>262.21645362840815</v>
      </c>
      <c r="N789" s="156">
        <v>27</v>
      </c>
      <c r="O789" s="156">
        <v>675</v>
      </c>
      <c r="P789" s="156">
        <v>4.21875</v>
      </c>
      <c r="Q789" s="156">
        <v>6.0497641463461278</v>
      </c>
      <c r="R789" s="158">
        <v>0.4552058111380145</v>
      </c>
      <c r="S789" s="158">
        <v>42</v>
      </c>
      <c r="T789" s="158">
        <v>735</v>
      </c>
      <c r="U789" s="158">
        <v>4.59375</v>
      </c>
      <c r="V789" s="158">
        <v>7.8398248560529016</v>
      </c>
      <c r="W789" s="158">
        <v>0.40677966101694912</v>
      </c>
      <c r="X789" s="158">
        <v>0.86198547215496357</v>
      </c>
      <c r="Y789" s="159">
        <v>22</v>
      </c>
      <c r="Z789" s="159">
        <v>74</v>
      </c>
      <c r="AA789" s="159">
        <v>64</v>
      </c>
      <c r="AB789" s="159">
        <v>79</v>
      </c>
      <c r="AC789" s="159">
        <v>81</v>
      </c>
      <c r="AD789" s="157">
        <v>20.65</v>
      </c>
    </row>
    <row r="790" spans="1:30" s="154" customFormat="1" ht="11.35">
      <c r="A790" s="152">
        <v>777</v>
      </c>
      <c r="B790" s="152">
        <v>12</v>
      </c>
      <c r="C790" s="152">
        <v>84</v>
      </c>
      <c r="D790" s="153">
        <v>0.52500000000000002</v>
      </c>
      <c r="E790" s="153">
        <v>1.7007212676357872</v>
      </c>
      <c r="F790" s="155">
        <v>1070.8560000000002</v>
      </c>
      <c r="G790" s="155">
        <v>5104.4136000000008</v>
      </c>
      <c r="H790" s="155">
        <v>31.902585000000006</v>
      </c>
      <c r="I790" s="155">
        <v>130.07629513961638</v>
      </c>
      <c r="J790" s="155">
        <v>1600</v>
      </c>
      <c r="K790" s="155">
        <v>194300</v>
      </c>
      <c r="L790" s="155">
        <v>1214.375</v>
      </c>
      <c r="M790" s="155">
        <v>285.51991085886698</v>
      </c>
      <c r="N790" s="156">
        <v>21</v>
      </c>
      <c r="O790" s="156">
        <v>570</v>
      </c>
      <c r="P790" s="156">
        <v>3.5625</v>
      </c>
      <c r="Q790" s="156">
        <v>5.2253464270820231</v>
      </c>
      <c r="R790" s="158">
        <v>0.5539906103286385</v>
      </c>
      <c r="S790" s="158">
        <v>36</v>
      </c>
      <c r="T790" s="158">
        <v>750</v>
      </c>
      <c r="U790" s="158">
        <v>4.6875</v>
      </c>
      <c r="V790" s="158">
        <v>8.1705003195458055</v>
      </c>
      <c r="W790" s="158">
        <v>0.41314553990610331</v>
      </c>
      <c r="X790" s="158">
        <v>0.96713615023474175</v>
      </c>
      <c r="Y790" s="159">
        <v>46</v>
      </c>
      <c r="Z790" s="159">
        <v>68</v>
      </c>
      <c r="AA790" s="159">
        <v>46</v>
      </c>
      <c r="AB790" s="159">
        <v>79</v>
      </c>
      <c r="AC790" s="159">
        <v>81</v>
      </c>
      <c r="AD790" s="157">
        <v>21.3</v>
      </c>
    </row>
    <row r="791" spans="1:30" s="154" customFormat="1" ht="11.35">
      <c r="A791" s="152">
        <v>778</v>
      </c>
      <c r="B791" s="152">
        <v>15</v>
      </c>
      <c r="C791" s="152">
        <v>168</v>
      </c>
      <c r="D791" s="153">
        <v>1.05</v>
      </c>
      <c r="E791" s="153">
        <v>2.7786246088633728</v>
      </c>
      <c r="F791" s="155">
        <v>1338.5700000000002</v>
      </c>
      <c r="G791" s="155">
        <v>8870.2572</v>
      </c>
      <c r="H791" s="155">
        <v>55.439107499999999</v>
      </c>
      <c r="I791" s="155">
        <v>189.70924023264985</v>
      </c>
      <c r="J791" s="155">
        <v>1600</v>
      </c>
      <c r="K791" s="155">
        <v>210250</v>
      </c>
      <c r="L791" s="155">
        <v>1314.0625</v>
      </c>
      <c r="M791" s="155">
        <v>259.78776261358729</v>
      </c>
      <c r="N791" s="156">
        <v>27</v>
      </c>
      <c r="O791" s="156">
        <v>594</v>
      </c>
      <c r="P791" s="156">
        <v>3.7124999999999999</v>
      </c>
      <c r="Q791" s="156">
        <v>5.8807729565115618</v>
      </c>
      <c r="R791" s="158">
        <v>0.52744630071599041</v>
      </c>
      <c r="S791" s="158">
        <v>36</v>
      </c>
      <c r="T791" s="158">
        <v>798</v>
      </c>
      <c r="U791" s="158">
        <v>4.9874999999999998</v>
      </c>
      <c r="V791" s="158">
        <v>8.8821689090166416</v>
      </c>
      <c r="W791" s="158">
        <v>0.36515513126491639</v>
      </c>
      <c r="X791" s="158">
        <v>0.8926014319809068</v>
      </c>
      <c r="Y791" s="159">
        <v>21</v>
      </c>
      <c r="Z791" s="159">
        <v>75</v>
      </c>
      <c r="AA791" s="159">
        <v>64</v>
      </c>
      <c r="AB791" s="159">
        <v>71</v>
      </c>
      <c r="AC791" s="159">
        <v>89</v>
      </c>
      <c r="AD791" s="157">
        <v>20.95</v>
      </c>
    </row>
    <row r="792" spans="1:30" s="154" customFormat="1" ht="11.35">
      <c r="A792" s="152">
        <v>779</v>
      </c>
      <c r="B792" s="152">
        <v>9</v>
      </c>
      <c r="C792" s="152">
        <v>75</v>
      </c>
      <c r="D792" s="153">
        <v>0.46875</v>
      </c>
      <c r="E792" s="153">
        <v>1.4875663930006304</v>
      </c>
      <c r="F792" s="155">
        <v>535.42800000000011</v>
      </c>
      <c r="G792" s="155">
        <v>2459.9942000000005</v>
      </c>
      <c r="H792" s="155">
        <v>15.374963750000003</v>
      </c>
      <c r="I792" s="155">
        <v>67.491820409849737</v>
      </c>
      <c r="J792" s="155">
        <v>1600</v>
      </c>
      <c r="K792" s="155">
        <v>203350</v>
      </c>
      <c r="L792" s="155">
        <v>1270.9375</v>
      </c>
      <c r="M792" s="155">
        <v>285.08367275538268</v>
      </c>
      <c r="N792" s="156">
        <v>18</v>
      </c>
      <c r="O792" s="156">
        <v>537</v>
      </c>
      <c r="P792" s="156">
        <v>3.3562500000000002</v>
      </c>
      <c r="Q792" s="156">
        <v>4.6179127237885629</v>
      </c>
      <c r="R792" s="158">
        <v>0.56763285024154586</v>
      </c>
      <c r="S792" s="158">
        <v>39</v>
      </c>
      <c r="T792" s="158">
        <v>756</v>
      </c>
      <c r="U792" s="158">
        <v>4.7249999999999996</v>
      </c>
      <c r="V792" s="158">
        <v>7.8009433391822602</v>
      </c>
      <c r="W792" s="158">
        <v>0.39130434782608697</v>
      </c>
      <c r="X792" s="158">
        <v>0.95893719806763289</v>
      </c>
      <c r="Y792" s="159">
        <v>35</v>
      </c>
      <c r="Z792" s="159">
        <v>66</v>
      </c>
      <c r="AA792" s="159">
        <v>59</v>
      </c>
      <c r="AB792" s="159">
        <v>94</v>
      </c>
      <c r="AC792" s="159">
        <v>66</v>
      </c>
      <c r="AD792" s="157">
        <v>20.7</v>
      </c>
    </row>
    <row r="793" spans="1:30" s="154" customFormat="1" ht="11.35">
      <c r="A793" s="152">
        <v>780</v>
      </c>
      <c r="B793" s="152">
        <v>24</v>
      </c>
      <c r="C793" s="152">
        <v>243</v>
      </c>
      <c r="D793" s="153">
        <v>1.51875</v>
      </c>
      <c r="E793" s="153">
        <v>4.0515108991631426</v>
      </c>
      <c r="F793" s="155">
        <v>2141.7120000000004</v>
      </c>
      <c r="G793" s="155">
        <v>13085.2654</v>
      </c>
      <c r="H793" s="155">
        <v>81.782908750000004</v>
      </c>
      <c r="I793" s="155">
        <v>296.83898804762924</v>
      </c>
      <c r="J793" s="155">
        <v>1600</v>
      </c>
      <c r="K793" s="155">
        <v>202250</v>
      </c>
      <c r="L793" s="155">
        <v>1264.0625</v>
      </c>
      <c r="M793" s="155">
        <v>263.69244729609966</v>
      </c>
      <c r="N793" s="156">
        <v>15</v>
      </c>
      <c r="O793" s="156">
        <v>363</v>
      </c>
      <c r="P793" s="156">
        <v>2.2687499999999998</v>
      </c>
      <c r="Q793" s="156">
        <v>3.9345620216088593</v>
      </c>
      <c r="R793" s="158">
        <v>0.69289340101522834</v>
      </c>
      <c r="S793" s="158">
        <v>30</v>
      </c>
      <c r="T793" s="158">
        <v>663</v>
      </c>
      <c r="U793" s="158">
        <v>4.1437499999999998</v>
      </c>
      <c r="V793" s="158">
        <v>6.795158168012124</v>
      </c>
      <c r="W793" s="158">
        <v>0.43908629441624358</v>
      </c>
      <c r="X793" s="158">
        <v>1.1319796954314718</v>
      </c>
      <c r="Y793" s="159">
        <v>29</v>
      </c>
      <c r="Z793" s="159">
        <v>80</v>
      </c>
      <c r="AA793" s="159">
        <v>51</v>
      </c>
      <c r="AB793" s="159">
        <v>83</v>
      </c>
      <c r="AC793" s="159">
        <v>77</v>
      </c>
      <c r="AD793" s="157">
        <v>19.7</v>
      </c>
    </row>
    <row r="794" spans="1:30" s="154" customFormat="1" ht="11.35">
      <c r="A794" s="152">
        <v>781</v>
      </c>
      <c r="B794" s="152">
        <v>15</v>
      </c>
      <c r="C794" s="152">
        <v>153</v>
      </c>
      <c r="D794" s="153">
        <v>0.95625000000000004</v>
      </c>
      <c r="E794" s="153">
        <v>2.7411306371297446</v>
      </c>
      <c r="F794" s="155">
        <v>1338.5700000000002</v>
      </c>
      <c r="G794" s="155">
        <v>9161.768</v>
      </c>
      <c r="H794" s="155">
        <v>57.261049999999997</v>
      </c>
      <c r="I794" s="155">
        <v>189.29768123011931</v>
      </c>
      <c r="J794" s="155">
        <v>1600</v>
      </c>
      <c r="K794" s="155">
        <v>202200</v>
      </c>
      <c r="L794" s="155">
        <v>1263.75</v>
      </c>
      <c r="M794" s="155">
        <v>284.61327618565525</v>
      </c>
      <c r="N794" s="156">
        <v>33</v>
      </c>
      <c r="O794" s="156">
        <v>570</v>
      </c>
      <c r="P794" s="156">
        <v>3.5625</v>
      </c>
      <c r="Q794" s="156">
        <v>5.66206342812856</v>
      </c>
      <c r="R794" s="158">
        <v>0.54976303317535546</v>
      </c>
      <c r="S794" s="158">
        <v>57</v>
      </c>
      <c r="T794" s="158">
        <v>807</v>
      </c>
      <c r="U794" s="158">
        <v>5.0437500000000002</v>
      </c>
      <c r="V794" s="158">
        <v>9.1674477940484493</v>
      </c>
      <c r="W794" s="158">
        <v>0.36255924170616122</v>
      </c>
      <c r="X794" s="158">
        <v>0.91232227488151674</v>
      </c>
      <c r="Y794" s="159">
        <v>36</v>
      </c>
      <c r="Z794" s="159">
        <v>67</v>
      </c>
      <c r="AA794" s="159">
        <v>57</v>
      </c>
      <c r="AB794" s="159">
        <v>74</v>
      </c>
      <c r="AC794" s="159">
        <v>86</v>
      </c>
      <c r="AD794" s="157">
        <v>21.1</v>
      </c>
    </row>
    <row r="795" spans="1:30" s="154" customFormat="1" ht="11.35">
      <c r="A795" s="152">
        <v>782</v>
      </c>
      <c r="B795" s="152">
        <v>9</v>
      </c>
      <c r="C795" s="152">
        <v>123</v>
      </c>
      <c r="D795" s="153">
        <v>0.76875000000000004</v>
      </c>
      <c r="E795" s="153">
        <v>2.0256899593276252</v>
      </c>
      <c r="F795" s="155">
        <v>803.14200000000017</v>
      </c>
      <c r="G795" s="155">
        <v>5956.6365000000014</v>
      </c>
      <c r="H795" s="155">
        <v>37.228978125000012</v>
      </c>
      <c r="I795" s="155">
        <v>131.98677643492783</v>
      </c>
      <c r="J795" s="155">
        <v>1600</v>
      </c>
      <c r="K795" s="155">
        <v>200000</v>
      </c>
      <c r="L795" s="155">
        <v>1250</v>
      </c>
      <c r="M795" s="155">
        <v>265.40582429993327</v>
      </c>
      <c r="N795" s="156">
        <v>24</v>
      </c>
      <c r="O795" s="156">
        <v>522</v>
      </c>
      <c r="P795" s="156">
        <v>3.2625000000000002</v>
      </c>
      <c r="Q795" s="156">
        <v>5.2706467327200066</v>
      </c>
      <c r="R795" s="158">
        <v>0.57560975609756104</v>
      </c>
      <c r="S795" s="158">
        <v>36</v>
      </c>
      <c r="T795" s="158">
        <v>717</v>
      </c>
      <c r="U795" s="158">
        <v>4.4812500000000002</v>
      </c>
      <c r="V795" s="158">
        <v>8.1587795632842148</v>
      </c>
      <c r="W795" s="158">
        <v>0.41707317073170735</v>
      </c>
      <c r="X795" s="158">
        <v>0.9926829268292684</v>
      </c>
      <c r="Y795" s="159">
        <v>32</v>
      </c>
      <c r="Z795" s="159">
        <v>80</v>
      </c>
      <c r="AA795" s="159">
        <v>48</v>
      </c>
      <c r="AB795" s="159">
        <v>85</v>
      </c>
      <c r="AC795" s="159">
        <v>75</v>
      </c>
      <c r="AD795" s="157">
        <v>20.5</v>
      </c>
    </row>
    <row r="796" spans="1:30" s="154" customFormat="1" ht="11.35">
      <c r="A796" s="152">
        <v>783</v>
      </c>
      <c r="B796" s="152">
        <v>18</v>
      </c>
      <c r="C796" s="152">
        <v>183</v>
      </c>
      <c r="D796" s="153">
        <v>1.14375</v>
      </c>
      <c r="E796" s="153">
        <v>3.1719027382837695</v>
      </c>
      <c r="F796" s="155">
        <v>1606.2840000000003</v>
      </c>
      <c r="G796" s="155">
        <v>7585.2300000000014</v>
      </c>
      <c r="H796" s="155">
        <v>47.407687500000009</v>
      </c>
      <c r="I796" s="155">
        <v>174.76458631148867</v>
      </c>
      <c r="J796" s="155">
        <v>1600</v>
      </c>
      <c r="K796" s="155">
        <v>205550</v>
      </c>
      <c r="L796" s="155">
        <v>1284.6875</v>
      </c>
      <c r="M796" s="155">
        <v>279.37468782079839</v>
      </c>
      <c r="N796" s="156">
        <v>18</v>
      </c>
      <c r="O796" s="156">
        <v>432</v>
      </c>
      <c r="P796" s="156">
        <v>2.7</v>
      </c>
      <c r="Q796" s="156">
        <v>4.1916358764514259</v>
      </c>
      <c r="R796" s="158">
        <v>0.64878048780487807</v>
      </c>
      <c r="S796" s="158">
        <v>42</v>
      </c>
      <c r="T796" s="158">
        <v>702</v>
      </c>
      <c r="U796" s="158">
        <v>4.3875000000000002</v>
      </c>
      <c r="V796" s="158">
        <v>8.2888024034246861</v>
      </c>
      <c r="W796" s="158">
        <v>0.42926829268292688</v>
      </c>
      <c r="X796" s="158">
        <v>1.0780487804878049</v>
      </c>
      <c r="Y796" s="159">
        <v>31</v>
      </c>
      <c r="Z796" s="159">
        <v>68</v>
      </c>
      <c r="AA796" s="159">
        <v>61</v>
      </c>
      <c r="AB796" s="159">
        <v>89</v>
      </c>
      <c r="AC796" s="159">
        <v>71</v>
      </c>
      <c r="AD796" s="157">
        <v>20.5</v>
      </c>
    </row>
    <row r="797" spans="1:30" s="154" customFormat="1" ht="11.35">
      <c r="A797" s="152">
        <v>784</v>
      </c>
      <c r="B797" s="152">
        <v>24</v>
      </c>
      <c r="C797" s="152">
        <v>216</v>
      </c>
      <c r="D797" s="153">
        <v>1.35</v>
      </c>
      <c r="E797" s="153">
        <v>4.0207011497808507</v>
      </c>
      <c r="F797" s="155">
        <v>1873.9980000000003</v>
      </c>
      <c r="G797" s="155">
        <v>9157.3060999999998</v>
      </c>
      <c r="H797" s="155">
        <v>57.233163124999997</v>
      </c>
      <c r="I797" s="155">
        <v>239.54071907134826</v>
      </c>
      <c r="J797" s="155">
        <v>1600</v>
      </c>
      <c r="K797" s="155">
        <v>202800</v>
      </c>
      <c r="L797" s="155">
        <v>1267.5</v>
      </c>
      <c r="M797" s="155">
        <v>274.61808815084021</v>
      </c>
      <c r="N797" s="156">
        <v>21</v>
      </c>
      <c r="O797" s="156">
        <v>426</v>
      </c>
      <c r="P797" s="156">
        <v>2.6625000000000001</v>
      </c>
      <c r="Q797" s="156">
        <v>4.4635314726735347</v>
      </c>
      <c r="R797" s="158">
        <v>0.6213333333333334</v>
      </c>
      <c r="S797" s="158">
        <v>36</v>
      </c>
      <c r="T797" s="158">
        <v>600</v>
      </c>
      <c r="U797" s="158">
        <v>3.75</v>
      </c>
      <c r="V797" s="158">
        <v>6.4720006530307295</v>
      </c>
      <c r="W797" s="158">
        <v>0.46666666666666667</v>
      </c>
      <c r="X797" s="158">
        <v>1.0880000000000001</v>
      </c>
      <c r="Y797" s="159">
        <v>32</v>
      </c>
      <c r="Z797" s="159">
        <v>73</v>
      </c>
      <c r="AA797" s="159">
        <v>55</v>
      </c>
      <c r="AB797" s="159">
        <v>78</v>
      </c>
      <c r="AC797" s="159">
        <v>82</v>
      </c>
      <c r="AD797" s="157">
        <v>18.75</v>
      </c>
    </row>
    <row r="798" spans="1:30" s="154" customFormat="1" ht="11.35">
      <c r="A798" s="152">
        <v>785</v>
      </c>
      <c r="B798" s="152">
        <v>12</v>
      </c>
      <c r="C798" s="152">
        <v>81</v>
      </c>
      <c r="D798" s="153">
        <v>0.50624999999999998</v>
      </c>
      <c r="E798" s="153">
        <v>1.6213856757212215</v>
      </c>
      <c r="F798" s="155">
        <v>1070.8560000000002</v>
      </c>
      <c r="G798" s="155">
        <v>2879.4128000000001</v>
      </c>
      <c r="H798" s="155">
        <v>17.99633</v>
      </c>
      <c r="I798" s="155">
        <v>98.473702670038492</v>
      </c>
      <c r="J798" s="155">
        <v>1600</v>
      </c>
      <c r="K798" s="155">
        <v>203500</v>
      </c>
      <c r="L798" s="155">
        <v>1271.875</v>
      </c>
      <c r="M798" s="155">
        <v>270.66697842098722</v>
      </c>
      <c r="N798" s="156">
        <v>18</v>
      </c>
      <c r="O798" s="156">
        <v>402</v>
      </c>
      <c r="P798" s="156">
        <v>2.5125000000000002</v>
      </c>
      <c r="Q798" s="156">
        <v>4.0359820296176032</v>
      </c>
      <c r="R798" s="158">
        <v>0.66161616161616166</v>
      </c>
      <c r="S798" s="158">
        <v>30</v>
      </c>
      <c r="T798" s="158">
        <v>666</v>
      </c>
      <c r="U798" s="158">
        <v>4.1624999999999996</v>
      </c>
      <c r="V798" s="158">
        <v>6.9850581769838573</v>
      </c>
      <c r="W798" s="158">
        <v>0.43939393939393945</v>
      </c>
      <c r="X798" s="158">
        <v>1.1010101010101012</v>
      </c>
      <c r="Y798" s="159">
        <v>30</v>
      </c>
      <c r="Z798" s="159">
        <v>75</v>
      </c>
      <c r="AA798" s="159">
        <v>55</v>
      </c>
      <c r="AB798" s="159">
        <v>93</v>
      </c>
      <c r="AC798" s="159">
        <v>67</v>
      </c>
      <c r="AD798" s="157">
        <v>19.8</v>
      </c>
    </row>
    <row r="799" spans="1:30" s="154" customFormat="1" ht="11.35">
      <c r="A799" s="152">
        <v>786</v>
      </c>
      <c r="B799" s="152">
        <v>15</v>
      </c>
      <c r="C799" s="152">
        <v>120</v>
      </c>
      <c r="D799" s="153">
        <v>0.75</v>
      </c>
      <c r="E799" s="153">
        <v>2.1805313529348931</v>
      </c>
      <c r="F799" s="155">
        <v>1070.8560000000002</v>
      </c>
      <c r="G799" s="155">
        <v>5144.5707000000011</v>
      </c>
      <c r="H799" s="155">
        <v>32.15356687500001</v>
      </c>
      <c r="I799" s="155">
        <v>125.43939680374149</v>
      </c>
      <c r="J799" s="155">
        <v>1600</v>
      </c>
      <c r="K799" s="155">
        <v>202800</v>
      </c>
      <c r="L799" s="155">
        <v>1267.5</v>
      </c>
      <c r="M799" s="155">
        <v>274.61808815084021</v>
      </c>
      <c r="N799" s="156">
        <v>21</v>
      </c>
      <c r="O799" s="156">
        <v>510</v>
      </c>
      <c r="P799" s="156">
        <v>3.1875</v>
      </c>
      <c r="Q799" s="156">
        <v>5.1654238716280494</v>
      </c>
      <c r="R799" s="158">
        <v>0.57605985037406482</v>
      </c>
      <c r="S799" s="158">
        <v>42</v>
      </c>
      <c r="T799" s="158">
        <v>717</v>
      </c>
      <c r="U799" s="158">
        <v>4.4812500000000002</v>
      </c>
      <c r="V799" s="158">
        <v>8.6307712438779731</v>
      </c>
      <c r="W799" s="158">
        <v>0.4039900249376559</v>
      </c>
      <c r="X799" s="158">
        <v>0.98004987531172072</v>
      </c>
      <c r="Y799" s="159">
        <v>32</v>
      </c>
      <c r="Z799" s="159">
        <v>73</v>
      </c>
      <c r="AA799" s="159">
        <v>55</v>
      </c>
      <c r="AB799" s="159">
        <v>83</v>
      </c>
      <c r="AC799" s="159">
        <v>77</v>
      </c>
      <c r="AD799" s="157">
        <v>20.05</v>
      </c>
    </row>
    <row r="800" spans="1:30" s="154" customFormat="1" ht="11.35">
      <c r="A800" s="152">
        <v>787</v>
      </c>
      <c r="B800" s="152">
        <v>24</v>
      </c>
      <c r="C800" s="152">
        <v>219</v>
      </c>
      <c r="D800" s="153">
        <v>1.3687499999999999</v>
      </c>
      <c r="E800" s="153">
        <v>4.0772753804841155</v>
      </c>
      <c r="F800" s="155">
        <v>2141.7120000000004</v>
      </c>
      <c r="G800" s="155">
        <v>12241.966300000004</v>
      </c>
      <c r="H800" s="155">
        <v>76.512289375000023</v>
      </c>
      <c r="I800" s="155">
        <v>294.40270140912435</v>
      </c>
      <c r="J800" s="155">
        <v>1600</v>
      </c>
      <c r="K800" s="155">
        <v>202800</v>
      </c>
      <c r="L800" s="155">
        <v>1267.5</v>
      </c>
      <c r="M800" s="155">
        <v>274.61808815084021</v>
      </c>
      <c r="N800" s="156">
        <v>30</v>
      </c>
      <c r="O800" s="156">
        <v>489</v>
      </c>
      <c r="P800" s="156">
        <v>3.0562499999999999</v>
      </c>
      <c r="Q800" s="156">
        <v>5.3143295961582746</v>
      </c>
      <c r="R800" s="158">
        <v>0.60911270983213428</v>
      </c>
      <c r="S800" s="158">
        <v>51</v>
      </c>
      <c r="T800" s="158">
        <v>786</v>
      </c>
      <c r="U800" s="158">
        <v>4.9124999999999996</v>
      </c>
      <c r="V800" s="158">
        <v>8.4484284571881432</v>
      </c>
      <c r="W800" s="158">
        <v>0.37170263788968833</v>
      </c>
      <c r="X800" s="158">
        <v>0.98081534772182266</v>
      </c>
      <c r="Y800" s="159">
        <v>32</v>
      </c>
      <c r="Z800" s="159">
        <v>73</v>
      </c>
      <c r="AA800" s="159">
        <v>55</v>
      </c>
      <c r="AB800" s="159">
        <v>80</v>
      </c>
      <c r="AC800" s="159">
        <v>80</v>
      </c>
      <c r="AD800" s="157">
        <v>20.85</v>
      </c>
    </row>
    <row r="801" spans="1:30" s="154" customFormat="1" ht="11.35">
      <c r="A801" s="152">
        <v>788</v>
      </c>
      <c r="B801" s="152">
        <v>15</v>
      </c>
      <c r="C801" s="152">
        <v>84</v>
      </c>
      <c r="D801" s="153">
        <v>0.52500000000000002</v>
      </c>
      <c r="E801" s="153">
        <v>1.9196108096115103</v>
      </c>
      <c r="F801" s="155">
        <v>803.14200000000017</v>
      </c>
      <c r="G801" s="155">
        <v>3750.9706000000006</v>
      </c>
      <c r="H801" s="155">
        <v>23.443566250000003</v>
      </c>
      <c r="I801" s="155">
        <v>94.340025630598603</v>
      </c>
      <c r="J801" s="155">
        <v>1600</v>
      </c>
      <c r="K801" s="155">
        <v>204650</v>
      </c>
      <c r="L801" s="155">
        <v>1279.0625</v>
      </c>
      <c r="M801" s="155">
        <v>270.94476420771139</v>
      </c>
      <c r="N801" s="156">
        <v>27</v>
      </c>
      <c r="O801" s="156">
        <v>651</v>
      </c>
      <c r="P801" s="156">
        <v>4.0687499999999996</v>
      </c>
      <c r="Q801" s="156">
        <v>5.5932595046888762</v>
      </c>
      <c r="R801" s="158">
        <v>0.50114942528735629</v>
      </c>
      <c r="S801" s="158">
        <v>60</v>
      </c>
      <c r="T801" s="158">
        <v>807</v>
      </c>
      <c r="U801" s="158">
        <v>5.0437500000000002</v>
      </c>
      <c r="V801" s="158">
        <v>9.4292111857199199</v>
      </c>
      <c r="W801" s="158">
        <v>0.38160919540229887</v>
      </c>
      <c r="X801" s="158">
        <v>0.88275862068965516</v>
      </c>
      <c r="Y801" s="159">
        <v>29</v>
      </c>
      <c r="Z801" s="159">
        <v>74</v>
      </c>
      <c r="AA801" s="159">
        <v>57</v>
      </c>
      <c r="AB801" s="159">
        <v>80</v>
      </c>
      <c r="AC801" s="159">
        <v>80</v>
      </c>
      <c r="AD801" s="157">
        <v>21.75</v>
      </c>
    </row>
    <row r="802" spans="1:30" s="154" customFormat="1" ht="11.35">
      <c r="A802" s="152">
        <v>789</v>
      </c>
      <c r="B802" s="152">
        <v>18</v>
      </c>
      <c r="C802" s="152">
        <v>75</v>
      </c>
      <c r="D802" s="153">
        <v>0.46875</v>
      </c>
      <c r="E802" s="153">
        <v>2.0060345281928442</v>
      </c>
      <c r="F802" s="155">
        <v>1606.2840000000003</v>
      </c>
      <c r="G802" s="155">
        <v>4658.2236000000012</v>
      </c>
      <c r="H802" s="155">
        <v>29.113897500000007</v>
      </c>
      <c r="I802" s="155">
        <v>162.46905818881254</v>
      </c>
      <c r="J802" s="155">
        <v>1600</v>
      </c>
      <c r="K802" s="155">
        <v>201250</v>
      </c>
      <c r="L802" s="155">
        <v>1257.8125</v>
      </c>
      <c r="M802" s="155">
        <v>272.74212455987424</v>
      </c>
      <c r="N802" s="156">
        <v>21</v>
      </c>
      <c r="O802" s="156">
        <v>684</v>
      </c>
      <c r="P802" s="156">
        <v>4.2750000000000004</v>
      </c>
      <c r="Q802" s="156">
        <v>5.8233427474876471</v>
      </c>
      <c r="R802" s="158">
        <v>0.45584725536992837</v>
      </c>
      <c r="S802" s="158">
        <v>51</v>
      </c>
      <c r="T802" s="158">
        <v>771</v>
      </c>
      <c r="U802" s="158">
        <v>4.8187499999999996</v>
      </c>
      <c r="V802" s="158">
        <v>8.1802583919146805</v>
      </c>
      <c r="W802" s="158">
        <v>0.38663484486873506</v>
      </c>
      <c r="X802" s="158">
        <v>0.84248210023866343</v>
      </c>
      <c r="Y802" s="159">
        <v>33</v>
      </c>
      <c r="Z802" s="159">
        <v>75</v>
      </c>
      <c r="AA802" s="159">
        <v>52</v>
      </c>
      <c r="AB802" s="159">
        <v>75</v>
      </c>
      <c r="AC802" s="159">
        <v>85</v>
      </c>
      <c r="AD802" s="157">
        <v>20.95</v>
      </c>
    </row>
    <row r="803" spans="1:30" s="154" customFormat="1" ht="11.35">
      <c r="A803" s="152">
        <v>790</v>
      </c>
      <c r="B803" s="152">
        <v>33</v>
      </c>
      <c r="C803" s="152">
        <v>279</v>
      </c>
      <c r="D803" s="153">
        <v>1.7437499999999999</v>
      </c>
      <c r="E803" s="153">
        <v>5.2822794715060599</v>
      </c>
      <c r="F803" s="155">
        <v>2409.4260000000004</v>
      </c>
      <c r="G803" s="155">
        <v>9829.5657000000028</v>
      </c>
      <c r="H803" s="155">
        <v>61.434785625000018</v>
      </c>
      <c r="I803" s="155">
        <v>255.28954410073132</v>
      </c>
      <c r="J803" s="155">
        <v>1600</v>
      </c>
      <c r="K803" s="155">
        <v>201900</v>
      </c>
      <c r="L803" s="155">
        <v>1261.875</v>
      </c>
      <c r="M803" s="155">
        <v>265.67154142762132</v>
      </c>
      <c r="N803" s="156">
        <v>21</v>
      </c>
      <c r="O803" s="156">
        <v>477</v>
      </c>
      <c r="P803" s="156">
        <v>2.9812500000000002</v>
      </c>
      <c r="Q803" s="156">
        <v>4.823255868167406</v>
      </c>
      <c r="R803" s="158">
        <v>0.61313868613138689</v>
      </c>
      <c r="S803" s="158">
        <v>39</v>
      </c>
      <c r="T803" s="158">
        <v>693</v>
      </c>
      <c r="U803" s="158">
        <v>4.3312499999999998</v>
      </c>
      <c r="V803" s="158">
        <v>7.6854202202784041</v>
      </c>
      <c r="W803" s="158">
        <v>0.43795620437956201</v>
      </c>
      <c r="X803" s="158">
        <v>1.051094890510949</v>
      </c>
      <c r="Y803" s="159">
        <v>30</v>
      </c>
      <c r="Z803" s="159">
        <v>79</v>
      </c>
      <c r="AA803" s="159">
        <v>51</v>
      </c>
      <c r="AB803" s="159">
        <v>91</v>
      </c>
      <c r="AC803" s="159">
        <v>69</v>
      </c>
      <c r="AD803" s="157">
        <v>20.55</v>
      </c>
    </row>
    <row r="804" spans="1:30" s="154" customFormat="1" ht="11.35">
      <c r="A804" s="152">
        <v>791</v>
      </c>
      <c r="B804" s="152">
        <v>21</v>
      </c>
      <c r="C804" s="152">
        <v>120</v>
      </c>
      <c r="D804" s="153">
        <v>0.75</v>
      </c>
      <c r="E804" s="153">
        <v>2.7948740141045678</v>
      </c>
      <c r="F804" s="155">
        <v>1606.2840000000003</v>
      </c>
      <c r="G804" s="155">
        <v>7110.7813000000015</v>
      </c>
      <c r="H804" s="155">
        <v>44.442383125000006</v>
      </c>
      <c r="I804" s="155">
        <v>190.24832447716017</v>
      </c>
      <c r="J804" s="155">
        <v>1600</v>
      </c>
      <c r="K804" s="155">
        <v>208500</v>
      </c>
      <c r="L804" s="155">
        <v>1303.125</v>
      </c>
      <c r="M804" s="155">
        <v>271.53694282869634</v>
      </c>
      <c r="N804" s="156">
        <v>24</v>
      </c>
      <c r="O804" s="156">
        <v>603</v>
      </c>
      <c r="P804" s="156">
        <v>3.7687499999999998</v>
      </c>
      <c r="Q804" s="156">
        <v>5.7025006927613253</v>
      </c>
      <c r="R804" s="158">
        <v>0.52927400468384078</v>
      </c>
      <c r="S804" s="158">
        <v>54</v>
      </c>
      <c r="T804" s="158">
        <v>822</v>
      </c>
      <c r="U804" s="158">
        <v>5.1375000000000002</v>
      </c>
      <c r="V804" s="158">
        <v>9.2658075028162159</v>
      </c>
      <c r="W804" s="158">
        <v>0.35831381733021084</v>
      </c>
      <c r="X804" s="158">
        <v>0.88758782201405162</v>
      </c>
      <c r="Y804" s="159">
        <v>26</v>
      </c>
      <c r="Z804" s="159">
        <v>70</v>
      </c>
      <c r="AA804" s="159">
        <v>64</v>
      </c>
      <c r="AB804" s="159">
        <v>81</v>
      </c>
      <c r="AC804" s="159">
        <v>79</v>
      </c>
      <c r="AD804" s="157">
        <v>21.35</v>
      </c>
    </row>
    <row r="805" spans="1:30" s="154" customFormat="1" ht="11.35">
      <c r="A805" s="152">
        <v>792</v>
      </c>
      <c r="B805" s="152">
        <v>21</v>
      </c>
      <c r="C805" s="152">
        <v>234</v>
      </c>
      <c r="D805" s="153">
        <v>1.4624999999999999</v>
      </c>
      <c r="E805" s="153">
        <v>3.7465078079081833</v>
      </c>
      <c r="F805" s="155">
        <v>1873.9980000000003</v>
      </c>
      <c r="G805" s="155">
        <v>12447.213700000004</v>
      </c>
      <c r="H805" s="155">
        <v>77.795085625000027</v>
      </c>
      <c r="I805" s="155">
        <v>266.60339263642413</v>
      </c>
      <c r="J805" s="155">
        <v>1600</v>
      </c>
      <c r="K805" s="155">
        <v>201400</v>
      </c>
      <c r="L805" s="155">
        <v>1258.75</v>
      </c>
      <c r="M805" s="155">
        <v>257.68380507169326</v>
      </c>
      <c r="N805" s="156">
        <v>18</v>
      </c>
      <c r="O805" s="156">
        <v>429</v>
      </c>
      <c r="P805" s="156">
        <v>2.6812499999999999</v>
      </c>
      <c r="Q805" s="156">
        <v>4.65727519738215</v>
      </c>
      <c r="R805" s="158">
        <v>0.63613231552162841</v>
      </c>
      <c r="S805" s="158">
        <v>39</v>
      </c>
      <c r="T805" s="158">
        <v>657</v>
      </c>
      <c r="U805" s="158">
        <v>4.1062500000000002</v>
      </c>
      <c r="V805" s="158">
        <v>7.1740244882834467</v>
      </c>
      <c r="W805" s="158">
        <v>0.44274809160305345</v>
      </c>
      <c r="X805" s="158">
        <v>1.0788804071246818</v>
      </c>
      <c r="Y805" s="159">
        <v>28</v>
      </c>
      <c r="Z805" s="159">
        <v>84</v>
      </c>
      <c r="AA805" s="159">
        <v>48</v>
      </c>
      <c r="AB805" s="159">
        <v>69</v>
      </c>
      <c r="AC805" s="159">
        <v>91</v>
      </c>
      <c r="AD805" s="157">
        <v>19.649999999999999</v>
      </c>
    </row>
    <row r="806" spans="1:30" s="154" customFormat="1" ht="11.35">
      <c r="A806" s="152">
        <v>793</v>
      </c>
      <c r="B806" s="152">
        <v>24</v>
      </c>
      <c r="C806" s="152">
        <v>195</v>
      </c>
      <c r="D806" s="153">
        <v>1.21875</v>
      </c>
      <c r="E806" s="153">
        <v>3.4689491911191261</v>
      </c>
      <c r="F806" s="155">
        <v>1606.2840000000003</v>
      </c>
      <c r="G806" s="155">
        <v>11098.232600000001</v>
      </c>
      <c r="H806" s="155">
        <v>69.363953750000007</v>
      </c>
      <c r="I806" s="155">
        <v>223.90095711293458</v>
      </c>
      <c r="J806" s="155">
        <v>1600</v>
      </c>
      <c r="K806" s="155">
        <v>210950</v>
      </c>
      <c r="L806" s="155">
        <v>1318.4375</v>
      </c>
      <c r="M806" s="155">
        <v>279.52238437159173</v>
      </c>
      <c r="N806" s="156">
        <v>21</v>
      </c>
      <c r="O806" s="156">
        <v>516</v>
      </c>
      <c r="P806" s="156">
        <v>3.2250000000000001</v>
      </c>
      <c r="Q806" s="156">
        <v>5.0081066357927826</v>
      </c>
      <c r="R806" s="158">
        <v>0.58252427184466027</v>
      </c>
      <c r="S806" s="158">
        <v>39</v>
      </c>
      <c r="T806" s="158">
        <v>753</v>
      </c>
      <c r="U806" s="158">
        <v>4.7062499999999998</v>
      </c>
      <c r="V806" s="158">
        <v>8.4426268491037515</v>
      </c>
      <c r="W806" s="158">
        <v>0.39077669902912621</v>
      </c>
      <c r="X806" s="158">
        <v>0.97330097087378653</v>
      </c>
      <c r="Y806" s="159">
        <v>27</v>
      </c>
      <c r="Z806" s="159">
        <v>62</v>
      </c>
      <c r="AA806" s="159">
        <v>71</v>
      </c>
      <c r="AB806" s="159">
        <v>83</v>
      </c>
      <c r="AC806" s="159">
        <v>77</v>
      </c>
      <c r="AD806" s="157">
        <v>20.6</v>
      </c>
    </row>
    <row r="807" spans="1:30" s="154" customFormat="1" ht="11.35">
      <c r="A807" s="152">
        <v>794</v>
      </c>
      <c r="B807" s="152">
        <v>24</v>
      </c>
      <c r="C807" s="152">
        <v>192</v>
      </c>
      <c r="D807" s="153">
        <v>1.2</v>
      </c>
      <c r="E807" s="153">
        <v>3.7947331922020551</v>
      </c>
      <c r="F807" s="155">
        <v>2141.7120000000004</v>
      </c>
      <c r="G807" s="155">
        <v>9017.4999000000007</v>
      </c>
      <c r="H807" s="155">
        <v>56.359374375000002</v>
      </c>
      <c r="I807" s="155">
        <v>232.28856838504888</v>
      </c>
      <c r="J807" s="155">
        <v>1600</v>
      </c>
      <c r="K807" s="155">
        <v>201250</v>
      </c>
      <c r="L807" s="155">
        <v>1257.8125</v>
      </c>
      <c r="M807" s="155">
        <v>272.74212455987424</v>
      </c>
      <c r="N807" s="156">
        <v>21</v>
      </c>
      <c r="O807" s="156">
        <v>585</v>
      </c>
      <c r="P807" s="156">
        <v>3.65625</v>
      </c>
      <c r="Q807" s="156">
        <v>5.3270956545952455</v>
      </c>
      <c r="R807" s="158">
        <v>0.53237410071942448</v>
      </c>
      <c r="S807" s="158">
        <v>33</v>
      </c>
      <c r="T807" s="158">
        <v>756</v>
      </c>
      <c r="U807" s="158">
        <v>4.7249999999999996</v>
      </c>
      <c r="V807" s="158">
        <v>8.0156686181644528</v>
      </c>
      <c r="W807" s="158">
        <v>0.39568345323741011</v>
      </c>
      <c r="X807" s="158">
        <v>0.92805755395683454</v>
      </c>
      <c r="Y807" s="159">
        <v>33</v>
      </c>
      <c r="Z807" s="159">
        <v>75</v>
      </c>
      <c r="AA807" s="159">
        <v>52</v>
      </c>
      <c r="AB807" s="159">
        <v>74</v>
      </c>
      <c r="AC807" s="159">
        <v>86</v>
      </c>
      <c r="AD807" s="157">
        <v>20.85</v>
      </c>
    </row>
    <row r="808" spans="1:30" s="154" customFormat="1" ht="11.35">
      <c r="A808" s="152">
        <v>795</v>
      </c>
      <c r="B808" s="152">
        <v>30</v>
      </c>
      <c r="C808" s="152">
        <v>327</v>
      </c>
      <c r="D808" s="153">
        <v>2.0437500000000002</v>
      </c>
      <c r="E808" s="153">
        <v>5.0734812766138147</v>
      </c>
      <c r="F808" s="155">
        <v>2677.1400000000003</v>
      </c>
      <c r="G808" s="155">
        <v>19459.833200000005</v>
      </c>
      <c r="H808" s="155">
        <v>121.62395750000003</v>
      </c>
      <c r="I808" s="155">
        <v>375.17238845129077</v>
      </c>
      <c r="J808" s="155">
        <v>1600</v>
      </c>
      <c r="K808" s="155">
        <v>214300</v>
      </c>
      <c r="L808" s="155">
        <v>1339.375</v>
      </c>
      <c r="M808" s="155">
        <v>244.26680819322479</v>
      </c>
      <c r="N808" s="156">
        <v>24</v>
      </c>
      <c r="O808" s="156">
        <v>372</v>
      </c>
      <c r="P808" s="156">
        <v>2.3250000000000002</v>
      </c>
      <c r="Q808" s="156">
        <v>4.3862994245160047</v>
      </c>
      <c r="R808" s="158">
        <v>0.6938271604938272</v>
      </c>
      <c r="S808" s="158">
        <v>57</v>
      </c>
      <c r="T808" s="158">
        <v>732</v>
      </c>
      <c r="U808" s="158">
        <v>4.5750000000000002</v>
      </c>
      <c r="V808" s="158">
        <v>9.4386799524765657</v>
      </c>
      <c r="W808" s="158">
        <v>0.39753086419753092</v>
      </c>
      <c r="X808" s="158">
        <v>1.0913580246913581</v>
      </c>
      <c r="Y808" s="159">
        <v>14</v>
      </c>
      <c r="Z808" s="159">
        <v>78</v>
      </c>
      <c r="AA808" s="159">
        <v>68</v>
      </c>
      <c r="AB808" s="159">
        <v>78</v>
      </c>
      <c r="AC808" s="159">
        <v>82</v>
      </c>
      <c r="AD808" s="157">
        <v>20.25</v>
      </c>
    </row>
    <row r="809" spans="1:30" s="154" customFormat="1" ht="11.35">
      <c r="A809" s="152">
        <v>796</v>
      </c>
      <c r="B809" s="152">
        <v>27</v>
      </c>
      <c r="C809" s="152">
        <v>357</v>
      </c>
      <c r="D809" s="153">
        <v>2.2312500000000002</v>
      </c>
      <c r="E809" s="153">
        <v>4.8203210767560769</v>
      </c>
      <c r="F809" s="155">
        <v>1873.9980000000003</v>
      </c>
      <c r="G809" s="155">
        <v>19653.182199999999</v>
      </c>
      <c r="H809" s="155">
        <v>122.83238874999999</v>
      </c>
      <c r="I809" s="155">
        <v>330.03614412452129</v>
      </c>
      <c r="J809" s="155">
        <v>1600</v>
      </c>
      <c r="K809" s="155">
        <v>207250</v>
      </c>
      <c r="L809" s="155">
        <v>1295.3125</v>
      </c>
      <c r="M809" s="155">
        <v>289.31696155822425</v>
      </c>
      <c r="N809" s="156">
        <v>15</v>
      </c>
      <c r="O809" s="156">
        <v>354</v>
      </c>
      <c r="P809" s="156">
        <v>2.2124999999999999</v>
      </c>
      <c r="Q809" s="156">
        <v>4.141198896682794</v>
      </c>
      <c r="R809" s="158">
        <v>0.69190600522193202</v>
      </c>
      <c r="S809" s="158">
        <v>42</v>
      </c>
      <c r="T809" s="158">
        <v>675</v>
      </c>
      <c r="U809" s="158">
        <v>4.21875</v>
      </c>
      <c r="V809" s="158">
        <v>7.9855780972431676</v>
      </c>
      <c r="W809" s="158">
        <v>0.41253263707571797</v>
      </c>
      <c r="X809" s="158">
        <v>1.10443864229765</v>
      </c>
      <c r="Y809" s="159">
        <v>33</v>
      </c>
      <c r="Z809" s="159">
        <v>60</v>
      </c>
      <c r="AA809" s="159">
        <v>67</v>
      </c>
      <c r="AB809" s="159">
        <v>77</v>
      </c>
      <c r="AC809" s="159">
        <v>83</v>
      </c>
      <c r="AD809" s="157">
        <v>19.149999999999999</v>
      </c>
    </row>
    <row r="810" spans="1:30" s="154" customFormat="1" ht="11.35">
      <c r="A810" s="152">
        <v>797</v>
      </c>
      <c r="B810" s="152">
        <v>18</v>
      </c>
      <c r="C810" s="152">
        <v>123</v>
      </c>
      <c r="D810" s="153">
        <v>0.76875000000000004</v>
      </c>
      <c r="E810" s="153">
        <v>2.840014782050289</v>
      </c>
      <c r="F810" s="155">
        <v>1606.2840000000003</v>
      </c>
      <c r="G810" s="155">
        <v>7433.5254000000014</v>
      </c>
      <c r="H810" s="155">
        <v>46.459533750000006</v>
      </c>
      <c r="I810" s="155">
        <v>216.07174748332551</v>
      </c>
      <c r="J810" s="155">
        <v>1600</v>
      </c>
      <c r="K810" s="155">
        <v>203150</v>
      </c>
      <c r="L810" s="155">
        <v>1269.6875</v>
      </c>
      <c r="M810" s="155">
        <v>272.65852091060208</v>
      </c>
      <c r="N810" s="156">
        <v>18</v>
      </c>
      <c r="O810" s="156">
        <v>537</v>
      </c>
      <c r="P810" s="156">
        <v>3.3562500000000002</v>
      </c>
      <c r="Q810" s="156">
        <v>4.5686198939996157</v>
      </c>
      <c r="R810" s="158">
        <v>0.55249999999999999</v>
      </c>
      <c r="S810" s="158">
        <v>48</v>
      </c>
      <c r="T810" s="158">
        <v>714</v>
      </c>
      <c r="U810" s="158">
        <v>4.4625000000000004</v>
      </c>
      <c r="V810" s="158">
        <v>8.4985292845291767</v>
      </c>
      <c r="W810" s="158">
        <v>0.40499999999999997</v>
      </c>
      <c r="X810" s="158">
        <v>0.95750000000000002</v>
      </c>
      <c r="Y810" s="159">
        <v>31</v>
      </c>
      <c r="Z810" s="159">
        <v>74</v>
      </c>
      <c r="AA810" s="159">
        <v>55</v>
      </c>
      <c r="AB810" s="159">
        <v>73</v>
      </c>
      <c r="AC810" s="159">
        <v>87</v>
      </c>
      <c r="AD810" s="157">
        <v>20</v>
      </c>
    </row>
    <row r="811" spans="1:30" s="154" customFormat="1" ht="11.35">
      <c r="A811" s="152">
        <v>798</v>
      </c>
      <c r="B811" s="152">
        <v>12</v>
      </c>
      <c r="C811" s="152">
        <v>162</v>
      </c>
      <c r="D811" s="153">
        <v>1.0125</v>
      </c>
      <c r="E811" s="153">
        <v>2.7517575858568564</v>
      </c>
      <c r="F811" s="155">
        <v>1070.8560000000002</v>
      </c>
      <c r="G811" s="155">
        <v>7385.9318000000012</v>
      </c>
      <c r="H811" s="155">
        <v>46.162073750000005</v>
      </c>
      <c r="I811" s="155">
        <v>172.54614312942516</v>
      </c>
      <c r="J811" s="155">
        <v>1600</v>
      </c>
      <c r="K811" s="155">
        <v>205750</v>
      </c>
      <c r="L811" s="155">
        <v>1285.9375</v>
      </c>
      <c r="M811" s="155">
        <v>267.83383771032646</v>
      </c>
      <c r="N811" s="156">
        <v>21</v>
      </c>
      <c r="O811" s="156">
        <v>660</v>
      </c>
      <c r="P811" s="156">
        <v>4.125</v>
      </c>
      <c r="Q811" s="156">
        <v>5.8832990360145567</v>
      </c>
      <c r="R811" s="158">
        <v>0.47494033412887826</v>
      </c>
      <c r="S811" s="158">
        <v>36</v>
      </c>
      <c r="T811" s="158">
        <v>765</v>
      </c>
      <c r="U811" s="158">
        <v>4.78125</v>
      </c>
      <c r="V811" s="158">
        <v>8.4337386794474227</v>
      </c>
      <c r="W811" s="158">
        <v>0.39140811455847252</v>
      </c>
      <c r="X811" s="158">
        <v>0.86634844868735073</v>
      </c>
      <c r="Y811" s="159">
        <v>27</v>
      </c>
      <c r="Z811" s="159">
        <v>75</v>
      </c>
      <c r="AA811" s="159">
        <v>58</v>
      </c>
      <c r="AB811" s="159">
        <v>81</v>
      </c>
      <c r="AC811" s="159">
        <v>79</v>
      </c>
      <c r="AD811" s="157">
        <v>20.95</v>
      </c>
    </row>
    <row r="812" spans="1:30" s="154" customFormat="1" ht="11.35">
      <c r="A812" s="152">
        <v>799</v>
      </c>
      <c r="B812" s="152">
        <v>6</v>
      </c>
      <c r="C812" s="152">
        <v>42</v>
      </c>
      <c r="D812" s="153">
        <v>0.26250000000000001</v>
      </c>
      <c r="E812" s="153">
        <v>0.97443742841025582</v>
      </c>
      <c r="F812" s="155">
        <v>535.42800000000011</v>
      </c>
      <c r="G812" s="155">
        <v>1908.2059000000004</v>
      </c>
      <c r="H812" s="155">
        <v>11.926286875000002</v>
      </c>
      <c r="I812" s="155">
        <v>59.714322234332329</v>
      </c>
      <c r="J812" s="155">
        <v>1600</v>
      </c>
      <c r="K812" s="155">
        <v>201250</v>
      </c>
      <c r="L812" s="155">
        <v>1257.8125</v>
      </c>
      <c r="M812" s="155">
        <v>272.74212455987424</v>
      </c>
      <c r="N812" s="156">
        <v>18</v>
      </c>
      <c r="O812" s="156">
        <v>600</v>
      </c>
      <c r="P812" s="156">
        <v>3.75</v>
      </c>
      <c r="Q812" s="156">
        <v>4.9905571209393536</v>
      </c>
      <c r="R812" s="158">
        <v>0.51807228915662651</v>
      </c>
      <c r="S812" s="158">
        <v>36</v>
      </c>
      <c r="T812" s="158">
        <v>753</v>
      </c>
      <c r="U812" s="158">
        <v>4.7062499999999998</v>
      </c>
      <c r="V812" s="158">
        <v>8.0232342441093571</v>
      </c>
      <c r="W812" s="158">
        <v>0.39518072289156625</v>
      </c>
      <c r="X812" s="158">
        <v>0.91325301204819276</v>
      </c>
      <c r="Y812" s="159">
        <v>33</v>
      </c>
      <c r="Z812" s="159">
        <v>75</v>
      </c>
      <c r="AA812" s="159">
        <v>52</v>
      </c>
      <c r="AB812" s="159">
        <v>80</v>
      </c>
      <c r="AC812" s="159">
        <v>80</v>
      </c>
      <c r="AD812" s="157">
        <v>20.75</v>
      </c>
    </row>
    <row r="813" spans="1:30" s="154" customFormat="1" ht="11.35">
      <c r="A813" s="152">
        <v>800</v>
      </c>
      <c r="B813" s="152">
        <v>21</v>
      </c>
      <c r="C813" s="152">
        <v>126</v>
      </c>
      <c r="D813" s="153">
        <v>0.78749999999999998</v>
      </c>
      <c r="E813" s="153">
        <v>2.7435172302088482</v>
      </c>
      <c r="F813" s="155">
        <v>1070.8560000000002</v>
      </c>
      <c r="G813" s="155">
        <v>4485.6968000000015</v>
      </c>
      <c r="H813" s="155">
        <v>28.035605000000011</v>
      </c>
      <c r="I813" s="155">
        <v>114.99172063156176</v>
      </c>
      <c r="J813" s="155">
        <v>1600</v>
      </c>
      <c r="K813" s="155">
        <v>200650</v>
      </c>
      <c r="L813" s="155">
        <v>1254.0625</v>
      </c>
      <c r="M813" s="155">
        <v>282.67432841239088</v>
      </c>
      <c r="N813" s="156">
        <v>36</v>
      </c>
      <c r="O813" s="156">
        <v>627</v>
      </c>
      <c r="P813" s="156">
        <v>3.9187500000000002</v>
      </c>
      <c r="Q813" s="156">
        <v>5.9905290817460592</v>
      </c>
      <c r="R813" s="158">
        <v>0.50356294536817103</v>
      </c>
      <c r="S813" s="158">
        <v>33</v>
      </c>
      <c r="T813" s="158">
        <v>753</v>
      </c>
      <c r="U813" s="158">
        <v>4.7062499999999998</v>
      </c>
      <c r="V813" s="158">
        <v>7.6771300283177508</v>
      </c>
      <c r="W813" s="158">
        <v>0.40380047505938244</v>
      </c>
      <c r="X813" s="158">
        <v>0.90736342042755347</v>
      </c>
      <c r="Y813" s="159">
        <v>37</v>
      </c>
      <c r="Z813" s="159">
        <v>69</v>
      </c>
      <c r="AA813" s="159">
        <v>54</v>
      </c>
      <c r="AB813" s="159">
        <v>78</v>
      </c>
      <c r="AC813" s="159">
        <v>82</v>
      </c>
      <c r="AD813" s="157">
        <v>21.05</v>
      </c>
    </row>
    <row r="814" spans="1:30" s="154" customFormat="1" ht="11.35">
      <c r="A814" s="152">
        <v>801</v>
      </c>
      <c r="B814" s="152">
        <v>15</v>
      </c>
      <c r="C814" s="152">
        <v>93</v>
      </c>
      <c r="D814" s="153">
        <v>0.58125000000000004</v>
      </c>
      <c r="E814" s="153">
        <v>2.1674315292442952</v>
      </c>
      <c r="F814" s="155">
        <v>1338.5700000000002</v>
      </c>
      <c r="G814" s="155">
        <v>6013.1539000000012</v>
      </c>
      <c r="H814" s="155">
        <v>37.582211875000006</v>
      </c>
      <c r="I814" s="155">
        <v>182.95555950427328</v>
      </c>
      <c r="J814" s="155">
        <v>1600</v>
      </c>
      <c r="K814" s="155">
        <v>200550</v>
      </c>
      <c r="L814" s="155">
        <v>1253.4375</v>
      </c>
      <c r="M814" s="155">
        <v>276.43973463811682</v>
      </c>
      <c r="N814" s="156">
        <v>24</v>
      </c>
      <c r="O814" s="156">
        <v>636</v>
      </c>
      <c r="P814" s="156">
        <v>3.9750000000000001</v>
      </c>
      <c r="Q814" s="156">
        <v>5.7154210462440167</v>
      </c>
      <c r="R814" s="158">
        <v>0.49881796690307328</v>
      </c>
      <c r="S814" s="158">
        <v>48</v>
      </c>
      <c r="T814" s="158">
        <v>723</v>
      </c>
      <c r="U814" s="158">
        <v>4.5187499999999998</v>
      </c>
      <c r="V814" s="158">
        <v>8.2758813587527307</v>
      </c>
      <c r="W814" s="158">
        <v>0.43026004728132383</v>
      </c>
      <c r="X814" s="158">
        <v>0.92907801418439706</v>
      </c>
      <c r="Y814" s="159">
        <v>35</v>
      </c>
      <c r="Z814" s="159">
        <v>73</v>
      </c>
      <c r="AA814" s="159">
        <v>52</v>
      </c>
      <c r="AB814" s="159">
        <v>79</v>
      </c>
      <c r="AC814" s="159">
        <v>81</v>
      </c>
      <c r="AD814" s="157">
        <v>21.15</v>
      </c>
    </row>
    <row r="815" spans="1:30" s="154" customFormat="1" ht="11.35">
      <c r="A815" s="152">
        <v>802</v>
      </c>
      <c r="B815" s="152">
        <v>24</v>
      </c>
      <c r="C815" s="152">
        <v>291</v>
      </c>
      <c r="D815" s="153">
        <v>1.8187500000000001</v>
      </c>
      <c r="E815" s="153">
        <v>4.8885334645435599</v>
      </c>
      <c r="F815" s="155">
        <v>2141.7120000000004</v>
      </c>
      <c r="G815" s="155">
        <v>12732.775299999998</v>
      </c>
      <c r="H815" s="155">
        <v>79.57984562499999</v>
      </c>
      <c r="I815" s="155">
        <v>295.8336014911298</v>
      </c>
      <c r="J815" s="155">
        <v>1600</v>
      </c>
      <c r="K815" s="155">
        <v>201750</v>
      </c>
      <c r="L815" s="155">
        <v>1260.9375</v>
      </c>
      <c r="M815" s="155">
        <v>280.31158960012863</v>
      </c>
      <c r="N815" s="156">
        <v>18</v>
      </c>
      <c r="O815" s="156">
        <v>480</v>
      </c>
      <c r="P815" s="156">
        <v>3</v>
      </c>
      <c r="Q815" s="156">
        <v>4.8989794855663558</v>
      </c>
      <c r="R815" s="158">
        <v>0.60099750623441395</v>
      </c>
      <c r="S815" s="158">
        <v>45</v>
      </c>
      <c r="T815" s="158">
        <v>729</v>
      </c>
      <c r="U815" s="158">
        <v>4.5562500000000004</v>
      </c>
      <c r="V815" s="158">
        <v>7.6205175503930871</v>
      </c>
      <c r="W815" s="158">
        <v>0.3940149625935162</v>
      </c>
      <c r="X815" s="158">
        <v>0.99501246882793015</v>
      </c>
      <c r="Y815" s="159">
        <v>35</v>
      </c>
      <c r="Z815" s="159">
        <v>70</v>
      </c>
      <c r="AA815" s="159">
        <v>55</v>
      </c>
      <c r="AB815" s="159">
        <v>85</v>
      </c>
      <c r="AC815" s="159">
        <v>75</v>
      </c>
      <c r="AD815" s="157">
        <v>20.05</v>
      </c>
    </row>
    <row r="816" spans="1:30" s="154" customFormat="1" ht="11.35">
      <c r="A816" s="152">
        <v>803</v>
      </c>
      <c r="B816" s="152">
        <v>24</v>
      </c>
      <c r="C816" s="152">
        <v>195</v>
      </c>
      <c r="D816" s="153">
        <v>1.21875</v>
      </c>
      <c r="E816" s="153">
        <v>3.4196470357416429</v>
      </c>
      <c r="F816" s="155">
        <v>1070.8560000000002</v>
      </c>
      <c r="G816" s="155">
        <v>7885.6646000000001</v>
      </c>
      <c r="H816" s="155">
        <v>49.28540375</v>
      </c>
      <c r="I816" s="155">
        <v>176.03136406402734</v>
      </c>
      <c r="J816" s="155">
        <v>1600</v>
      </c>
      <c r="K816" s="155">
        <v>204950</v>
      </c>
      <c r="L816" s="155">
        <v>1280.9375</v>
      </c>
      <c r="M816" s="155">
        <v>265.63510432132034</v>
      </c>
      <c r="N816" s="156">
        <v>24</v>
      </c>
      <c r="O816" s="156">
        <v>543</v>
      </c>
      <c r="P816" s="156">
        <v>3.3937499999999998</v>
      </c>
      <c r="Q816" s="156">
        <v>5.5196582646474202</v>
      </c>
      <c r="R816" s="158">
        <v>0.55418719211822653</v>
      </c>
      <c r="S816" s="158">
        <v>36</v>
      </c>
      <c r="T816" s="158">
        <v>702</v>
      </c>
      <c r="U816" s="158">
        <v>4.3875000000000002</v>
      </c>
      <c r="V816" s="158">
        <v>7.7085164860104145</v>
      </c>
      <c r="W816" s="158">
        <v>0.42364532019704437</v>
      </c>
      <c r="X816" s="158">
        <v>0.97783251231527091</v>
      </c>
      <c r="Y816" s="159">
        <v>27</v>
      </c>
      <c r="Z816" s="159">
        <v>77</v>
      </c>
      <c r="AA816" s="159">
        <v>56</v>
      </c>
      <c r="AB816" s="159">
        <v>70</v>
      </c>
      <c r="AC816" s="159">
        <v>90</v>
      </c>
      <c r="AD816" s="157">
        <v>20.3</v>
      </c>
    </row>
    <row r="817" spans="1:30" s="154" customFormat="1" ht="11.35">
      <c r="A817" s="152">
        <v>804</v>
      </c>
      <c r="B817" s="152">
        <v>27</v>
      </c>
      <c r="C817" s="152">
        <v>342</v>
      </c>
      <c r="D817" s="153">
        <v>2.1375000000000002</v>
      </c>
      <c r="E817" s="153">
        <v>5.9753029448739143</v>
      </c>
      <c r="F817" s="155">
        <v>2409.4260000000004</v>
      </c>
      <c r="G817" s="155">
        <v>17603.682800000002</v>
      </c>
      <c r="H817" s="155">
        <v>110.02301750000001</v>
      </c>
      <c r="I817" s="155">
        <v>391.54925064210727</v>
      </c>
      <c r="J817" s="155">
        <v>1600</v>
      </c>
      <c r="K817" s="155">
        <v>203300</v>
      </c>
      <c r="L817" s="155">
        <v>1270.625</v>
      </c>
      <c r="M817" s="155">
        <v>282.02923150160098</v>
      </c>
      <c r="N817" s="156">
        <v>21</v>
      </c>
      <c r="O817" s="156">
        <v>540</v>
      </c>
      <c r="P817" s="156">
        <v>3.375</v>
      </c>
      <c r="Q817" s="156">
        <v>5.1988750597405637</v>
      </c>
      <c r="R817" s="158">
        <v>0.54545454545454553</v>
      </c>
      <c r="S817" s="158">
        <v>57</v>
      </c>
      <c r="T817" s="158">
        <v>678</v>
      </c>
      <c r="U817" s="158">
        <v>4.2374999999999998</v>
      </c>
      <c r="V817" s="158">
        <v>8.1753483567807059</v>
      </c>
      <c r="W817" s="158">
        <v>0.42929292929292928</v>
      </c>
      <c r="X817" s="158">
        <v>0.97474747474747481</v>
      </c>
      <c r="Y817" s="159">
        <v>34</v>
      </c>
      <c r="Z817" s="159">
        <v>68</v>
      </c>
      <c r="AA817" s="159">
        <v>58</v>
      </c>
      <c r="AB817" s="159">
        <v>76</v>
      </c>
      <c r="AC817" s="159">
        <v>84</v>
      </c>
      <c r="AD817" s="157">
        <v>19.8</v>
      </c>
    </row>
    <row r="818" spans="1:30" s="154" customFormat="1" ht="11.35">
      <c r="A818" s="152">
        <v>805</v>
      </c>
      <c r="B818" s="152">
        <v>12</v>
      </c>
      <c r="C818" s="152">
        <v>96</v>
      </c>
      <c r="D818" s="153">
        <v>0.6</v>
      </c>
      <c r="E818" s="153">
        <v>2.0410873905467781</v>
      </c>
      <c r="F818" s="155">
        <v>1070.8560000000002</v>
      </c>
      <c r="G818" s="155">
        <v>4110.8972000000022</v>
      </c>
      <c r="H818" s="155">
        <v>25.693107500000014</v>
      </c>
      <c r="I818" s="155">
        <v>123.41822344781295</v>
      </c>
      <c r="J818" s="155">
        <v>1600</v>
      </c>
      <c r="K818" s="155">
        <v>204050</v>
      </c>
      <c r="L818" s="155">
        <v>1275.3125</v>
      </c>
      <c r="M818" s="155">
        <v>281.22580259290783</v>
      </c>
      <c r="N818" s="156">
        <v>27</v>
      </c>
      <c r="O818" s="156">
        <v>639</v>
      </c>
      <c r="P818" s="156">
        <v>3.9937499999999999</v>
      </c>
      <c r="Q818" s="156">
        <v>5.5052826260286425</v>
      </c>
      <c r="R818" s="158">
        <v>0.49043062200956933</v>
      </c>
      <c r="S818" s="158">
        <v>42</v>
      </c>
      <c r="T818" s="158">
        <v>786</v>
      </c>
      <c r="U818" s="158">
        <v>4.9124999999999996</v>
      </c>
      <c r="V818" s="158">
        <v>8.9810334741693811</v>
      </c>
      <c r="W818" s="158">
        <v>0.37320574162679421</v>
      </c>
      <c r="X818" s="158">
        <v>0.86363636363636354</v>
      </c>
      <c r="Y818" s="159">
        <v>33</v>
      </c>
      <c r="Z818" s="159">
        <v>68</v>
      </c>
      <c r="AA818" s="159">
        <v>59</v>
      </c>
      <c r="AB818" s="159">
        <v>90</v>
      </c>
      <c r="AC818" s="159">
        <v>70</v>
      </c>
      <c r="AD818" s="157">
        <v>20.9</v>
      </c>
    </row>
    <row r="819" spans="1:30" s="154" customFormat="1" ht="11.35">
      <c r="A819" s="152">
        <v>806</v>
      </c>
      <c r="B819" s="152">
        <v>24</v>
      </c>
      <c r="C819" s="152">
        <v>264</v>
      </c>
      <c r="D819" s="153">
        <v>1.65</v>
      </c>
      <c r="E819" s="153">
        <v>4.1591000477924513</v>
      </c>
      <c r="F819" s="155">
        <v>2141.7120000000004</v>
      </c>
      <c r="G819" s="155">
        <v>10988.172400000003</v>
      </c>
      <c r="H819" s="155">
        <v>68.676077500000019</v>
      </c>
      <c r="I819" s="155">
        <v>253.95265835274432</v>
      </c>
      <c r="J819" s="155">
        <v>1600</v>
      </c>
      <c r="K819" s="155">
        <v>208050</v>
      </c>
      <c r="L819" s="155">
        <v>1300.3125</v>
      </c>
      <c r="M819" s="155">
        <v>267.44169264021673</v>
      </c>
      <c r="N819" s="156">
        <v>24</v>
      </c>
      <c r="O819" s="156">
        <v>531</v>
      </c>
      <c r="P819" s="156">
        <v>3.3187500000000001</v>
      </c>
      <c r="Q819" s="156">
        <v>5.4730579393559475</v>
      </c>
      <c r="R819" s="158">
        <v>0.58056872037914697</v>
      </c>
      <c r="S819" s="158">
        <v>57</v>
      </c>
      <c r="T819" s="158">
        <v>798</v>
      </c>
      <c r="U819" s="158">
        <v>4.9874999999999998</v>
      </c>
      <c r="V819" s="158">
        <v>9.2505226777366882</v>
      </c>
      <c r="W819" s="158">
        <v>0.36966824644549762</v>
      </c>
      <c r="X819" s="158">
        <v>0.95023696682464465</v>
      </c>
      <c r="Y819" s="159">
        <v>25</v>
      </c>
      <c r="Z819" s="159">
        <v>73</v>
      </c>
      <c r="AA819" s="159">
        <v>62</v>
      </c>
      <c r="AB819" s="159">
        <v>78</v>
      </c>
      <c r="AC819" s="159">
        <v>82</v>
      </c>
      <c r="AD819" s="157">
        <v>21.1</v>
      </c>
    </row>
    <row r="820" spans="1:30" s="154" customFormat="1" ht="11.35">
      <c r="A820" s="152">
        <v>807</v>
      </c>
      <c r="B820" s="152">
        <v>15</v>
      </c>
      <c r="C820" s="152">
        <v>165</v>
      </c>
      <c r="D820" s="153">
        <v>1.03125</v>
      </c>
      <c r="E820" s="153">
        <v>2.8159962545536841</v>
      </c>
      <c r="F820" s="155">
        <v>1338.5700000000002</v>
      </c>
      <c r="G820" s="155">
        <v>7555.4840000000004</v>
      </c>
      <c r="H820" s="155">
        <v>47.221775000000001</v>
      </c>
      <c r="I820" s="155">
        <v>182.82740473675779</v>
      </c>
      <c r="J820" s="155">
        <v>1600</v>
      </c>
      <c r="K820" s="155">
        <v>206600</v>
      </c>
      <c r="L820" s="155">
        <v>1291.25</v>
      </c>
      <c r="M820" s="155">
        <v>273.08797854383346</v>
      </c>
      <c r="N820" s="156">
        <v>15</v>
      </c>
      <c r="O820" s="156">
        <v>372</v>
      </c>
      <c r="P820" s="156">
        <v>2.3250000000000002</v>
      </c>
      <c r="Q820" s="156">
        <v>3.9230811918358062</v>
      </c>
      <c r="R820" s="158">
        <v>0.68205128205128207</v>
      </c>
      <c r="S820" s="158">
        <v>36</v>
      </c>
      <c r="T820" s="158">
        <v>714</v>
      </c>
      <c r="U820" s="158">
        <v>4.4625000000000004</v>
      </c>
      <c r="V820" s="158">
        <v>8.2552727575705696</v>
      </c>
      <c r="W820" s="158">
        <v>0.38974358974358975</v>
      </c>
      <c r="X820" s="158">
        <v>1.0717948717948718</v>
      </c>
      <c r="Y820" s="159">
        <v>28</v>
      </c>
      <c r="Z820" s="159">
        <v>71</v>
      </c>
      <c r="AA820" s="159">
        <v>61</v>
      </c>
      <c r="AB820" s="159">
        <v>85</v>
      </c>
      <c r="AC820" s="159">
        <v>75</v>
      </c>
      <c r="AD820" s="157">
        <v>19.5</v>
      </c>
    </row>
    <row r="821" spans="1:30" s="154" customFormat="1" ht="11.35">
      <c r="A821" s="152">
        <v>808</v>
      </c>
      <c r="B821" s="152">
        <v>12</v>
      </c>
      <c r="C821" s="152">
        <v>135</v>
      </c>
      <c r="D821" s="153">
        <v>0.84375</v>
      </c>
      <c r="E821" s="153">
        <v>2.2361998172438682</v>
      </c>
      <c r="F821" s="155">
        <v>1070.8560000000002</v>
      </c>
      <c r="G821" s="155">
        <v>6576.8406000000014</v>
      </c>
      <c r="H821" s="155">
        <v>41.10525375000001</v>
      </c>
      <c r="I821" s="155">
        <v>151.60529379852215</v>
      </c>
      <c r="J821" s="155">
        <v>1600</v>
      </c>
      <c r="K821" s="155">
        <v>198300</v>
      </c>
      <c r="L821" s="155">
        <v>1239.375</v>
      </c>
      <c r="M821" s="155">
        <v>277.53335682570378</v>
      </c>
      <c r="N821" s="156">
        <v>18</v>
      </c>
      <c r="O821" s="156">
        <v>468</v>
      </c>
      <c r="P821" s="156">
        <v>2.9249999999999998</v>
      </c>
      <c r="Q821" s="156">
        <v>4.7458025147949385</v>
      </c>
      <c r="R821" s="158">
        <v>0.62135922330097082</v>
      </c>
      <c r="S821" s="158">
        <v>54</v>
      </c>
      <c r="T821" s="158">
        <v>735</v>
      </c>
      <c r="U821" s="158">
        <v>4.59375</v>
      </c>
      <c r="V821" s="158">
        <v>8.5246935982119751</v>
      </c>
      <c r="W821" s="158">
        <v>0.40533980582524276</v>
      </c>
      <c r="X821" s="158">
        <v>1.0266990291262137</v>
      </c>
      <c r="Y821" s="159">
        <v>38</v>
      </c>
      <c r="Z821" s="159">
        <v>73</v>
      </c>
      <c r="AA821" s="159">
        <v>49</v>
      </c>
      <c r="AB821" s="159">
        <v>85</v>
      </c>
      <c r="AC821" s="159">
        <v>75</v>
      </c>
      <c r="AD821" s="157">
        <v>20.6</v>
      </c>
    </row>
    <row r="822" spans="1:30" s="154" customFormat="1" ht="11.35">
      <c r="A822" s="152">
        <v>809</v>
      </c>
      <c r="B822" s="152">
        <v>33</v>
      </c>
      <c r="C822" s="152">
        <v>195</v>
      </c>
      <c r="D822" s="153">
        <v>1.21875</v>
      </c>
      <c r="E822" s="153">
        <v>4.6657751282257278</v>
      </c>
      <c r="F822" s="155">
        <v>2677.1400000000003</v>
      </c>
      <c r="G822" s="155">
        <v>8618.9035000000022</v>
      </c>
      <c r="H822" s="155">
        <v>53.868146875000015</v>
      </c>
      <c r="I822" s="155">
        <v>288.4557953223611</v>
      </c>
      <c r="J822" s="155">
        <v>1600</v>
      </c>
      <c r="K822" s="155">
        <v>199700</v>
      </c>
      <c r="L822" s="155">
        <v>1248.125</v>
      </c>
      <c r="M822" s="155">
        <v>270.50427518448163</v>
      </c>
      <c r="N822" s="156">
        <v>21</v>
      </c>
      <c r="O822" s="156">
        <v>579</v>
      </c>
      <c r="P822" s="156">
        <v>3.6187499999999999</v>
      </c>
      <c r="Q822" s="156">
        <v>5.278259522314686</v>
      </c>
      <c r="R822" s="158">
        <v>0.52345679012345681</v>
      </c>
      <c r="S822" s="158">
        <v>39</v>
      </c>
      <c r="T822" s="158">
        <v>723</v>
      </c>
      <c r="U822" s="158">
        <v>4.5187499999999998</v>
      </c>
      <c r="V822" s="158">
        <v>7.4858120518399138</v>
      </c>
      <c r="W822" s="158">
        <v>0.40493827160493823</v>
      </c>
      <c r="X822" s="158">
        <v>0.92839506172839503</v>
      </c>
      <c r="Y822" s="159">
        <v>34</v>
      </c>
      <c r="Z822" s="159">
        <v>77</v>
      </c>
      <c r="AA822" s="159">
        <v>49</v>
      </c>
      <c r="AB822" s="159">
        <v>76</v>
      </c>
      <c r="AC822" s="159">
        <v>84</v>
      </c>
      <c r="AD822" s="157">
        <v>20.25</v>
      </c>
    </row>
    <row r="823" spans="1:30" s="154" customFormat="1" ht="11.35">
      <c r="A823" s="152">
        <v>810</v>
      </c>
      <c r="B823" s="152">
        <v>15</v>
      </c>
      <c r="C823" s="152">
        <v>192</v>
      </c>
      <c r="D823" s="153">
        <v>1.2</v>
      </c>
      <c r="E823" s="153">
        <v>2.6748302714624859</v>
      </c>
      <c r="F823" s="155">
        <v>1338.5700000000002</v>
      </c>
      <c r="G823" s="155">
        <v>10070.508300000001</v>
      </c>
      <c r="H823" s="155">
        <v>62.940676875000008</v>
      </c>
      <c r="I823" s="155">
        <v>191.2308842738876</v>
      </c>
      <c r="J823" s="155">
        <v>1600</v>
      </c>
      <c r="K823" s="155">
        <v>208850</v>
      </c>
      <c r="L823" s="155">
        <v>1305.3125</v>
      </c>
      <c r="M823" s="155">
        <v>269.26389728971799</v>
      </c>
      <c r="N823" s="156">
        <v>18</v>
      </c>
      <c r="O823" s="156">
        <v>447</v>
      </c>
      <c r="P823" s="156">
        <v>2.7937500000000002</v>
      </c>
      <c r="Q823" s="156">
        <v>4.7597590909386982</v>
      </c>
      <c r="R823" s="158">
        <v>0.63027295285359808</v>
      </c>
      <c r="S823" s="158">
        <v>48</v>
      </c>
      <c r="T823" s="158">
        <v>735</v>
      </c>
      <c r="U823" s="158">
        <v>4.59375</v>
      </c>
      <c r="V823" s="158">
        <v>8.8184318654757288</v>
      </c>
      <c r="W823" s="158">
        <v>0.39205955334987591</v>
      </c>
      <c r="X823" s="158">
        <v>1.022332506203474</v>
      </c>
      <c r="Y823" s="159">
        <v>25</v>
      </c>
      <c r="Z823" s="159">
        <v>71</v>
      </c>
      <c r="AA823" s="159">
        <v>64</v>
      </c>
      <c r="AB823" s="159">
        <v>84</v>
      </c>
      <c r="AC823" s="159">
        <v>76</v>
      </c>
      <c r="AD823" s="157">
        <v>20.149999999999999</v>
      </c>
    </row>
    <row r="824" spans="1:30" s="154" customFormat="1" ht="11.35">
      <c r="A824" s="152">
        <v>811</v>
      </c>
      <c r="B824" s="152">
        <v>12</v>
      </c>
      <c r="C824" s="152">
        <v>132</v>
      </c>
      <c r="D824" s="153">
        <v>0.82499999999999996</v>
      </c>
      <c r="E824" s="153">
        <v>2.1531021937204406</v>
      </c>
      <c r="F824" s="155">
        <v>803.14200000000017</v>
      </c>
      <c r="G824" s="155">
        <v>5022.6121000000012</v>
      </c>
      <c r="H824" s="155">
        <v>31.391325625000007</v>
      </c>
      <c r="I824" s="155">
        <v>110.97594732083849</v>
      </c>
      <c r="J824" s="155">
        <v>1600</v>
      </c>
      <c r="K824" s="155">
        <v>201500</v>
      </c>
      <c r="L824" s="155">
        <v>1259.375</v>
      </c>
      <c r="M824" s="155">
        <v>264.34846332614285</v>
      </c>
      <c r="N824" s="156">
        <v>18</v>
      </c>
      <c r="O824" s="156">
        <v>468</v>
      </c>
      <c r="P824" s="156">
        <v>2.9249999999999998</v>
      </c>
      <c r="Q824" s="156">
        <v>4.7695971112635487</v>
      </c>
      <c r="R824" s="158">
        <v>0.60506329113924051</v>
      </c>
      <c r="S824" s="158">
        <v>42</v>
      </c>
      <c r="T824" s="158">
        <v>690</v>
      </c>
      <c r="U824" s="158">
        <v>4.3125</v>
      </c>
      <c r="V824" s="158">
        <v>8.4765214029305458</v>
      </c>
      <c r="W824" s="158">
        <v>0.41772151898734178</v>
      </c>
      <c r="X824" s="158">
        <v>1.0227848101265824</v>
      </c>
      <c r="Y824" s="159">
        <v>30</v>
      </c>
      <c r="Z824" s="159">
        <v>80</v>
      </c>
      <c r="AA824" s="159">
        <v>50</v>
      </c>
      <c r="AB824" s="159">
        <v>82</v>
      </c>
      <c r="AC824" s="159">
        <v>78</v>
      </c>
      <c r="AD824" s="157">
        <v>19.75</v>
      </c>
    </row>
    <row r="825" spans="1:30" s="154" customFormat="1" ht="11.35">
      <c r="A825" s="152">
        <v>812</v>
      </c>
      <c r="B825" s="152">
        <v>12</v>
      </c>
      <c r="C825" s="152">
        <v>102</v>
      </c>
      <c r="D825" s="153">
        <v>0.63749999999999996</v>
      </c>
      <c r="E825" s="153">
        <v>2.0015324317811336</v>
      </c>
      <c r="F825" s="155">
        <v>1070.8560000000002</v>
      </c>
      <c r="G825" s="155">
        <v>3631.9866000000011</v>
      </c>
      <c r="H825" s="155">
        <v>22.699916250000008</v>
      </c>
      <c r="I825" s="155">
        <v>109.51523766830014</v>
      </c>
      <c r="J825" s="155">
        <v>1600</v>
      </c>
      <c r="K825" s="155">
        <v>205950</v>
      </c>
      <c r="L825" s="155">
        <v>1287.1875</v>
      </c>
      <c r="M825" s="155">
        <v>280.3999207668179</v>
      </c>
      <c r="N825" s="156">
        <v>21</v>
      </c>
      <c r="O825" s="156">
        <v>579</v>
      </c>
      <c r="P825" s="156">
        <v>3.6187499999999999</v>
      </c>
      <c r="Q825" s="156">
        <v>5.1479639682954197</v>
      </c>
      <c r="R825" s="158">
        <v>0.5552995391705069</v>
      </c>
      <c r="S825" s="158">
        <v>75</v>
      </c>
      <c r="T825" s="158">
        <v>858</v>
      </c>
      <c r="U825" s="158">
        <v>5.3624999999999998</v>
      </c>
      <c r="V825" s="158">
        <v>9.9492343499861029</v>
      </c>
      <c r="W825" s="158">
        <v>0.34101382488479259</v>
      </c>
      <c r="X825" s="158">
        <v>0.89631336405529949</v>
      </c>
      <c r="Y825" s="159">
        <v>31</v>
      </c>
      <c r="Z825" s="159">
        <v>67</v>
      </c>
      <c r="AA825" s="159">
        <v>62</v>
      </c>
      <c r="AB825" s="159">
        <v>75</v>
      </c>
      <c r="AC825" s="159">
        <v>85</v>
      </c>
      <c r="AD825" s="157">
        <v>21.7</v>
      </c>
    </row>
    <row r="826" spans="1:30" s="154" customFormat="1" ht="11.35">
      <c r="A826" s="152">
        <v>813</v>
      </c>
      <c r="B826" s="152">
        <v>21</v>
      </c>
      <c r="C826" s="152">
        <v>216</v>
      </c>
      <c r="D826" s="153">
        <v>1.35</v>
      </c>
      <c r="E826" s="153">
        <v>3.1347113255194046</v>
      </c>
      <c r="F826" s="155">
        <v>1873.9980000000003</v>
      </c>
      <c r="G826" s="155">
        <v>9459.2280000000028</v>
      </c>
      <c r="H826" s="155">
        <v>59.120175000000017</v>
      </c>
      <c r="I826" s="155">
        <v>196.95667307033247</v>
      </c>
      <c r="J826" s="155">
        <v>1600</v>
      </c>
      <c r="K826" s="155">
        <v>205350</v>
      </c>
      <c r="L826" s="155">
        <v>1283.4375</v>
      </c>
      <c r="M826" s="155">
        <v>290.45192909190246</v>
      </c>
      <c r="N826" s="156">
        <v>24</v>
      </c>
      <c r="O826" s="156">
        <v>420</v>
      </c>
      <c r="P826" s="156">
        <v>2.625</v>
      </c>
      <c r="Q826" s="156">
        <v>4.3578166594908341</v>
      </c>
      <c r="R826" s="158">
        <v>0.64646464646464652</v>
      </c>
      <c r="S826" s="158">
        <v>39</v>
      </c>
      <c r="T826" s="158">
        <v>708</v>
      </c>
      <c r="U826" s="158">
        <v>4.4249999999999998</v>
      </c>
      <c r="V826" s="158">
        <v>8.3164987190160868</v>
      </c>
      <c r="W826" s="158">
        <v>0.40404040404040403</v>
      </c>
      <c r="X826" s="158">
        <v>1.0505050505050506</v>
      </c>
      <c r="Y826" s="159">
        <v>35</v>
      </c>
      <c r="Z826" s="159">
        <v>61</v>
      </c>
      <c r="AA826" s="159">
        <v>64</v>
      </c>
      <c r="AB826" s="159">
        <v>77</v>
      </c>
      <c r="AC826" s="159">
        <v>83</v>
      </c>
      <c r="AD826" s="157">
        <v>19.8</v>
      </c>
    </row>
    <row r="827" spans="1:30" s="154" customFormat="1" ht="11.35">
      <c r="A827" s="152">
        <v>814</v>
      </c>
      <c r="B827" s="152">
        <v>24</v>
      </c>
      <c r="C827" s="152">
        <v>222</v>
      </c>
      <c r="D827" s="153">
        <v>1.3875</v>
      </c>
      <c r="E827" s="153">
        <v>3.8493444675929793</v>
      </c>
      <c r="F827" s="155">
        <v>1070.8560000000002</v>
      </c>
      <c r="G827" s="155">
        <v>7846.9948000000013</v>
      </c>
      <c r="H827" s="155">
        <v>49.043717500000007</v>
      </c>
      <c r="I827" s="155">
        <v>174.60890287466742</v>
      </c>
      <c r="J827" s="155">
        <v>1600</v>
      </c>
      <c r="K827" s="155">
        <v>204800</v>
      </c>
      <c r="L827" s="155">
        <v>1280</v>
      </c>
      <c r="M827" s="155">
        <v>280.34121168417863</v>
      </c>
      <c r="N827" s="156">
        <v>24</v>
      </c>
      <c r="O827" s="156">
        <v>522</v>
      </c>
      <c r="P827" s="156">
        <v>3.2625000000000002</v>
      </c>
      <c r="Q827" s="156">
        <v>5.0062696540494702</v>
      </c>
      <c r="R827" s="158">
        <v>0.56390977443609025</v>
      </c>
      <c r="S827" s="158">
        <v>63</v>
      </c>
      <c r="T827" s="158">
        <v>720</v>
      </c>
      <c r="U827" s="158">
        <v>4.5</v>
      </c>
      <c r="V827" s="158">
        <v>9.3788199764652376</v>
      </c>
      <c r="W827" s="158">
        <v>0.39849624060150374</v>
      </c>
      <c r="X827" s="158">
        <v>0.96240601503759393</v>
      </c>
      <c r="Y827" s="159">
        <v>32</v>
      </c>
      <c r="Z827" s="159">
        <v>68</v>
      </c>
      <c r="AA827" s="159">
        <v>60</v>
      </c>
      <c r="AB827" s="159">
        <v>91</v>
      </c>
      <c r="AC827" s="159">
        <v>69</v>
      </c>
      <c r="AD827" s="157">
        <v>19.95</v>
      </c>
    </row>
    <row r="828" spans="1:30" s="154" customFormat="1" ht="11.35">
      <c r="A828" s="152">
        <v>815</v>
      </c>
      <c r="B828" s="152">
        <v>12</v>
      </c>
      <c r="C828" s="152">
        <v>33</v>
      </c>
      <c r="D828" s="153">
        <v>0.20624999999999999</v>
      </c>
      <c r="E828" s="153">
        <v>1.1714468557510651</v>
      </c>
      <c r="F828" s="155">
        <v>535.42800000000011</v>
      </c>
      <c r="G828" s="155">
        <v>1201.7384000000004</v>
      </c>
      <c r="H828" s="155">
        <v>7.5108650000000026</v>
      </c>
      <c r="I828" s="155">
        <v>51.682216347340983</v>
      </c>
      <c r="J828" s="155">
        <v>1600</v>
      </c>
      <c r="K828" s="155">
        <v>206300</v>
      </c>
      <c r="L828" s="155">
        <v>1289.375</v>
      </c>
      <c r="M828" s="155">
        <v>278.32537743308717</v>
      </c>
      <c r="N828" s="156">
        <v>27</v>
      </c>
      <c r="O828" s="156">
        <v>846</v>
      </c>
      <c r="P828" s="156">
        <v>5.2874999999999996</v>
      </c>
      <c r="Q828" s="156">
        <v>6.2720178210181938</v>
      </c>
      <c r="R828" s="158">
        <v>0.34112149532710279</v>
      </c>
      <c r="S828" s="158">
        <v>42</v>
      </c>
      <c r="T828" s="158">
        <v>819</v>
      </c>
      <c r="U828" s="158">
        <v>5.1187500000000004</v>
      </c>
      <c r="V828" s="158">
        <v>8.4290392590252345</v>
      </c>
      <c r="W828" s="158">
        <v>0.36214953271028033</v>
      </c>
      <c r="X828" s="158">
        <v>0.70327102803738306</v>
      </c>
      <c r="Y828" s="159">
        <v>30</v>
      </c>
      <c r="Z828" s="159">
        <v>68</v>
      </c>
      <c r="AA828" s="159">
        <v>62</v>
      </c>
      <c r="AB828" s="159">
        <v>84</v>
      </c>
      <c r="AC828" s="159">
        <v>76</v>
      </c>
      <c r="AD828" s="157">
        <v>21.4</v>
      </c>
    </row>
    <row r="829" spans="1:30" s="154" customFormat="1" ht="11.35">
      <c r="A829" s="152">
        <v>816</v>
      </c>
      <c r="B829" s="152">
        <v>9</v>
      </c>
      <c r="C829" s="152">
        <v>87</v>
      </c>
      <c r="D829" s="153">
        <v>0.54374999999999996</v>
      </c>
      <c r="E829" s="153">
        <v>1.5371576931417628</v>
      </c>
      <c r="F829" s="155">
        <v>803.14200000000017</v>
      </c>
      <c r="G829" s="155">
        <v>4418.7683000000006</v>
      </c>
      <c r="H829" s="155">
        <v>27.617301875000003</v>
      </c>
      <c r="I829" s="155">
        <v>98.097522305020945</v>
      </c>
      <c r="J829" s="155">
        <v>1600</v>
      </c>
      <c r="K829" s="155">
        <v>204000</v>
      </c>
      <c r="L829" s="155">
        <v>1275</v>
      </c>
      <c r="M829" s="155">
        <v>278.1339435704275</v>
      </c>
      <c r="N829" s="156">
        <v>21</v>
      </c>
      <c r="O829" s="156">
        <v>600</v>
      </c>
      <c r="P829" s="156">
        <v>3.75</v>
      </c>
      <c r="Q829" s="156">
        <v>5.5286560515055605</v>
      </c>
      <c r="R829" s="158">
        <v>0.50495049504950495</v>
      </c>
      <c r="S829" s="158">
        <v>42</v>
      </c>
      <c r="T829" s="158">
        <v>723</v>
      </c>
      <c r="U829" s="158">
        <v>4.5187499999999998</v>
      </c>
      <c r="V829" s="158">
        <v>8.004693493477955</v>
      </c>
      <c r="W829" s="158">
        <v>0.40346534653465344</v>
      </c>
      <c r="X829" s="158">
        <v>0.90841584158415833</v>
      </c>
      <c r="Y829" s="159">
        <v>32</v>
      </c>
      <c r="Z829" s="159">
        <v>70</v>
      </c>
      <c r="AA829" s="159">
        <v>58</v>
      </c>
      <c r="AB829" s="159">
        <v>83</v>
      </c>
      <c r="AC829" s="159">
        <v>77</v>
      </c>
      <c r="AD829" s="157">
        <v>20.2</v>
      </c>
    </row>
    <row r="830" spans="1:30" s="154" customFormat="1" ht="11.35">
      <c r="A830" s="152">
        <v>817</v>
      </c>
      <c r="B830" s="152">
        <v>15</v>
      </c>
      <c r="C830" s="152">
        <v>123</v>
      </c>
      <c r="D830" s="153">
        <v>0.76875000000000004</v>
      </c>
      <c r="E830" s="153">
        <v>2.2380974484323164</v>
      </c>
      <c r="F830" s="155">
        <v>1070.8560000000002</v>
      </c>
      <c r="G830" s="155">
        <v>4341.4287000000013</v>
      </c>
      <c r="H830" s="155">
        <v>27.133929375000008</v>
      </c>
      <c r="I830" s="155">
        <v>113.26555466734173</v>
      </c>
      <c r="J830" s="155">
        <v>1600</v>
      </c>
      <c r="K830" s="155">
        <v>201700</v>
      </c>
      <c r="L830" s="155">
        <v>1260.625</v>
      </c>
      <c r="M830" s="155">
        <v>277.19322665905884</v>
      </c>
      <c r="N830" s="156">
        <v>27</v>
      </c>
      <c r="O830" s="156">
        <v>540</v>
      </c>
      <c r="P830" s="156">
        <v>3.375</v>
      </c>
      <c r="Q830" s="156">
        <v>5.6074411478333941</v>
      </c>
      <c r="R830" s="158">
        <v>0.55112219451371569</v>
      </c>
      <c r="S830" s="158">
        <v>48</v>
      </c>
      <c r="T830" s="158">
        <v>699</v>
      </c>
      <c r="U830" s="158">
        <v>4.3687500000000004</v>
      </c>
      <c r="V830" s="158">
        <v>8.0880546090200554</v>
      </c>
      <c r="W830" s="158">
        <v>0.41895261845386533</v>
      </c>
      <c r="X830" s="158">
        <v>0.97007481296758102</v>
      </c>
      <c r="Y830" s="159">
        <v>34</v>
      </c>
      <c r="Z830" s="159">
        <v>72</v>
      </c>
      <c r="AA830" s="159">
        <v>54</v>
      </c>
      <c r="AB830" s="159">
        <v>80</v>
      </c>
      <c r="AC830" s="159">
        <v>80</v>
      </c>
      <c r="AD830" s="157">
        <v>20.05</v>
      </c>
    </row>
    <row r="831" spans="1:30" s="154" customFormat="1" ht="11.35">
      <c r="A831" s="152">
        <v>818</v>
      </c>
      <c r="B831" s="152">
        <v>12</v>
      </c>
      <c r="C831" s="152">
        <v>141</v>
      </c>
      <c r="D831" s="153">
        <v>0.88124999999999998</v>
      </c>
      <c r="E831" s="153">
        <v>2.3212766900346269</v>
      </c>
      <c r="F831" s="155">
        <v>1070.8560000000002</v>
      </c>
      <c r="G831" s="155">
        <v>6410.2630000000026</v>
      </c>
      <c r="H831" s="155">
        <v>40.064143750000014</v>
      </c>
      <c r="I831" s="155">
        <v>130.0257904516821</v>
      </c>
      <c r="J831" s="155">
        <v>1600</v>
      </c>
      <c r="K831" s="155">
        <v>203350</v>
      </c>
      <c r="L831" s="155">
        <v>1270.9375</v>
      </c>
      <c r="M831" s="155">
        <v>260.89299205208022</v>
      </c>
      <c r="N831" s="156">
        <v>18</v>
      </c>
      <c r="O831" s="156">
        <v>510</v>
      </c>
      <c r="P831" s="156">
        <v>3.1875</v>
      </c>
      <c r="Q831" s="156">
        <v>4.9414019093966317</v>
      </c>
      <c r="R831" s="158">
        <v>0.58024691358024694</v>
      </c>
      <c r="S831" s="158">
        <v>27</v>
      </c>
      <c r="T831" s="158">
        <v>681</v>
      </c>
      <c r="U831" s="158">
        <v>4.2562499999999996</v>
      </c>
      <c r="V831" s="158">
        <v>6.6741280965423941</v>
      </c>
      <c r="W831" s="158">
        <v>0.43950617283950622</v>
      </c>
      <c r="X831" s="158">
        <v>1.0197530864197533</v>
      </c>
      <c r="Y831" s="159">
        <v>27</v>
      </c>
      <c r="Z831" s="159">
        <v>81</v>
      </c>
      <c r="AA831" s="159">
        <v>52</v>
      </c>
      <c r="AB831" s="159">
        <v>82</v>
      </c>
      <c r="AC831" s="159">
        <v>78</v>
      </c>
      <c r="AD831" s="157">
        <v>20.25</v>
      </c>
    </row>
    <row r="832" spans="1:30" s="154" customFormat="1" ht="11.35">
      <c r="A832" s="152">
        <v>819</v>
      </c>
      <c r="B832" s="152">
        <v>30</v>
      </c>
      <c r="C832" s="152">
        <v>342</v>
      </c>
      <c r="D832" s="153">
        <v>2.1375000000000002</v>
      </c>
      <c r="E832" s="153">
        <v>5.0624868972576769</v>
      </c>
      <c r="F832" s="155">
        <v>2677.1400000000003</v>
      </c>
      <c r="G832" s="155">
        <v>17541.216200000003</v>
      </c>
      <c r="H832" s="155">
        <v>109.63260125000002</v>
      </c>
      <c r="I832" s="155">
        <v>349.71796283939238</v>
      </c>
      <c r="J832" s="155">
        <v>1600</v>
      </c>
      <c r="K832" s="155">
        <v>211900</v>
      </c>
      <c r="L832" s="155">
        <v>1324.375</v>
      </c>
      <c r="M832" s="155">
        <v>266.11504463508271</v>
      </c>
      <c r="N832" s="156">
        <v>21</v>
      </c>
      <c r="O832" s="156">
        <v>486</v>
      </c>
      <c r="P832" s="156">
        <v>3.0375000000000001</v>
      </c>
      <c r="Q832" s="156">
        <v>5.0130490100694702</v>
      </c>
      <c r="R832" s="158">
        <v>0.60774818401937047</v>
      </c>
      <c r="S832" s="158">
        <v>42</v>
      </c>
      <c r="T832" s="158">
        <v>759</v>
      </c>
      <c r="U832" s="158">
        <v>4.7437500000000004</v>
      </c>
      <c r="V832" s="158">
        <v>8.3742994638019699</v>
      </c>
      <c r="W832" s="158">
        <v>0.38740920096852294</v>
      </c>
      <c r="X832" s="158">
        <v>0.99515738498789341</v>
      </c>
      <c r="Y832" s="159">
        <v>22</v>
      </c>
      <c r="Z832" s="159">
        <v>69</v>
      </c>
      <c r="AA832" s="159">
        <v>69</v>
      </c>
      <c r="AB832" s="159">
        <v>67</v>
      </c>
      <c r="AC832" s="159">
        <v>93</v>
      </c>
      <c r="AD832" s="157">
        <v>20.65</v>
      </c>
    </row>
    <row r="833" spans="1:30" s="154" customFormat="1" ht="11.35">
      <c r="A833" s="152">
        <v>820</v>
      </c>
      <c r="B833" s="152">
        <v>12</v>
      </c>
      <c r="C833" s="152">
        <v>207</v>
      </c>
      <c r="D833" s="153">
        <v>1.29375</v>
      </c>
      <c r="E833" s="153">
        <v>2.8474790240584444</v>
      </c>
      <c r="F833" s="155">
        <v>1070.8560000000002</v>
      </c>
      <c r="G833" s="155">
        <v>10376.892100000001</v>
      </c>
      <c r="H833" s="155">
        <v>64.855575625</v>
      </c>
      <c r="I833" s="155">
        <v>202.84658146284349</v>
      </c>
      <c r="J833" s="155">
        <v>1600</v>
      </c>
      <c r="K833" s="155">
        <v>203400</v>
      </c>
      <c r="L833" s="155">
        <v>1271.25</v>
      </c>
      <c r="M833" s="155">
        <v>288.10539214171621</v>
      </c>
      <c r="N833" s="156">
        <v>18</v>
      </c>
      <c r="O833" s="156">
        <v>447</v>
      </c>
      <c r="P833" s="156">
        <v>2.7937500000000002</v>
      </c>
      <c r="Q833" s="156">
        <v>4.747852046621059</v>
      </c>
      <c r="R833" s="158">
        <v>0.63834951456310685</v>
      </c>
      <c r="S833" s="158">
        <v>48</v>
      </c>
      <c r="T833" s="158">
        <v>747</v>
      </c>
      <c r="U833" s="158">
        <v>4.6687500000000002</v>
      </c>
      <c r="V833" s="158">
        <v>9.0392031394490964</v>
      </c>
      <c r="W833" s="158">
        <v>0.39563106796116515</v>
      </c>
      <c r="X833" s="158">
        <v>1.0339805825242721</v>
      </c>
      <c r="Y833" s="159">
        <v>36</v>
      </c>
      <c r="Z833" s="159">
        <v>64</v>
      </c>
      <c r="AA833" s="159">
        <v>60</v>
      </c>
      <c r="AB833" s="159">
        <v>82</v>
      </c>
      <c r="AC833" s="159">
        <v>78</v>
      </c>
      <c r="AD833" s="157">
        <v>20.6</v>
      </c>
    </row>
    <row r="834" spans="1:30" s="154" customFormat="1" ht="11.35">
      <c r="A834" s="152">
        <v>821</v>
      </c>
      <c r="B834" s="152">
        <v>21</v>
      </c>
      <c r="C834" s="152">
        <v>282</v>
      </c>
      <c r="D834" s="153">
        <v>1.7625</v>
      </c>
      <c r="E834" s="153">
        <v>3.9149568059498216</v>
      </c>
      <c r="F834" s="155">
        <v>1338.5700000000002</v>
      </c>
      <c r="G834" s="155">
        <v>13980.620000000003</v>
      </c>
      <c r="H834" s="155">
        <v>87.378875000000022</v>
      </c>
      <c r="I834" s="155">
        <v>240.47357296625782</v>
      </c>
      <c r="J834" s="155">
        <v>1600</v>
      </c>
      <c r="K834" s="155">
        <v>206300</v>
      </c>
      <c r="L834" s="155">
        <v>1289.375</v>
      </c>
      <c r="M834" s="155">
        <v>278.32537743308717</v>
      </c>
      <c r="N834" s="156">
        <v>18</v>
      </c>
      <c r="O834" s="156">
        <v>453</v>
      </c>
      <c r="P834" s="156">
        <v>2.8312499999999998</v>
      </c>
      <c r="Q834" s="156">
        <v>4.6163802899167736</v>
      </c>
      <c r="R834" s="158">
        <v>0.62437810945273631</v>
      </c>
      <c r="S834" s="158">
        <v>63</v>
      </c>
      <c r="T834" s="158">
        <v>690</v>
      </c>
      <c r="U834" s="158">
        <v>4.3125</v>
      </c>
      <c r="V834" s="158">
        <v>8.7136035480421548</v>
      </c>
      <c r="W834" s="158">
        <v>0.42786069651741299</v>
      </c>
      <c r="X834" s="158">
        <v>1.0522388059701493</v>
      </c>
      <c r="Y834" s="159">
        <v>30</v>
      </c>
      <c r="Z834" s="159">
        <v>68</v>
      </c>
      <c r="AA834" s="159">
        <v>62</v>
      </c>
      <c r="AB834" s="159">
        <v>78</v>
      </c>
      <c r="AC834" s="159">
        <v>82</v>
      </c>
      <c r="AD834" s="157">
        <v>20.100000000000001</v>
      </c>
    </row>
    <row r="835" spans="1:30" s="154" customFormat="1" ht="11.35">
      <c r="A835" s="152">
        <v>822</v>
      </c>
      <c r="B835" s="152">
        <v>18</v>
      </c>
      <c r="C835" s="152">
        <v>231</v>
      </c>
      <c r="D835" s="153">
        <v>1.4437500000000001</v>
      </c>
      <c r="E835" s="153">
        <v>3.4308017930793127</v>
      </c>
      <c r="F835" s="155">
        <v>1606.2840000000003</v>
      </c>
      <c r="G835" s="155">
        <v>10815.645600000002</v>
      </c>
      <c r="H835" s="155">
        <v>67.597785000000016</v>
      </c>
      <c r="I835" s="155">
        <v>223.75242195168761</v>
      </c>
      <c r="J835" s="155">
        <v>1600</v>
      </c>
      <c r="K835" s="155">
        <v>202850</v>
      </c>
      <c r="L835" s="155">
        <v>1267.8125</v>
      </c>
      <c r="M835" s="155">
        <v>277.7575791922556</v>
      </c>
      <c r="N835" s="156">
        <v>18</v>
      </c>
      <c r="O835" s="156">
        <v>417</v>
      </c>
      <c r="P835" s="156">
        <v>2.6062500000000002</v>
      </c>
      <c r="Q835" s="156">
        <v>4.5281743791010491</v>
      </c>
      <c r="R835" s="158">
        <v>0.6576354679802956</v>
      </c>
      <c r="S835" s="158">
        <v>54</v>
      </c>
      <c r="T835" s="158">
        <v>735</v>
      </c>
      <c r="U835" s="158">
        <v>4.59375</v>
      </c>
      <c r="V835" s="158">
        <v>8.7540085157794785</v>
      </c>
      <c r="W835" s="158">
        <v>0.39655172413793105</v>
      </c>
      <c r="X835" s="158">
        <v>1.0541871921182266</v>
      </c>
      <c r="Y835" s="159">
        <v>33</v>
      </c>
      <c r="Z835" s="159">
        <v>71</v>
      </c>
      <c r="AA835" s="159">
        <v>56</v>
      </c>
      <c r="AB835" s="159">
        <v>73</v>
      </c>
      <c r="AC835" s="159">
        <v>87</v>
      </c>
      <c r="AD835" s="157">
        <v>20.3</v>
      </c>
    </row>
    <row r="836" spans="1:30" s="154" customFormat="1" ht="11.35">
      <c r="A836" s="152">
        <v>823</v>
      </c>
      <c r="B836" s="152">
        <v>9</v>
      </c>
      <c r="C836" s="152">
        <v>72</v>
      </c>
      <c r="D836" s="153">
        <v>0.45</v>
      </c>
      <c r="E836" s="153">
        <v>1.5491933384829668</v>
      </c>
      <c r="F836" s="155">
        <v>803.14200000000017</v>
      </c>
      <c r="G836" s="155">
        <v>3233.3902000000012</v>
      </c>
      <c r="H836" s="155">
        <v>20.208688750000007</v>
      </c>
      <c r="I836" s="155">
        <v>107.36953426399781</v>
      </c>
      <c r="J836" s="155">
        <v>1600</v>
      </c>
      <c r="K836" s="155">
        <v>198350</v>
      </c>
      <c r="L836" s="155">
        <v>1239.6875</v>
      </c>
      <c r="M836" s="155">
        <v>256.0646092678503</v>
      </c>
      <c r="N836" s="156">
        <v>24</v>
      </c>
      <c r="O836" s="156">
        <v>609</v>
      </c>
      <c r="P836" s="156">
        <v>3.8062499999999999</v>
      </c>
      <c r="Q836" s="156">
        <v>5.5155547626347285</v>
      </c>
      <c r="R836" s="158">
        <v>0.49876543209876539</v>
      </c>
      <c r="S836" s="158">
        <v>36</v>
      </c>
      <c r="T836" s="158">
        <v>681</v>
      </c>
      <c r="U836" s="158">
        <v>4.2562499999999996</v>
      </c>
      <c r="V836" s="158">
        <v>7.3597980514746846</v>
      </c>
      <c r="W836" s="158">
        <v>0.43950617283950622</v>
      </c>
      <c r="X836" s="158">
        <v>0.93827160493827155</v>
      </c>
      <c r="Y836" s="159">
        <v>31</v>
      </c>
      <c r="Z836" s="159">
        <v>86</v>
      </c>
      <c r="AA836" s="159">
        <v>43</v>
      </c>
      <c r="AB836" s="159">
        <v>71</v>
      </c>
      <c r="AC836" s="159">
        <v>89</v>
      </c>
      <c r="AD836" s="157">
        <v>20.25</v>
      </c>
    </row>
    <row r="837" spans="1:30" s="154" customFormat="1" ht="11.35">
      <c r="A837" s="152">
        <v>824</v>
      </c>
      <c r="B837" s="152">
        <v>9</v>
      </c>
      <c r="C837" s="152">
        <v>93</v>
      </c>
      <c r="D837" s="153">
        <v>0.58125000000000004</v>
      </c>
      <c r="E837" s="153">
        <v>1.6653021143550715</v>
      </c>
      <c r="F837" s="155">
        <v>803.14200000000017</v>
      </c>
      <c r="G837" s="155">
        <v>3743.5341000000017</v>
      </c>
      <c r="H837" s="155">
        <v>23.39708812500001</v>
      </c>
      <c r="I837" s="155">
        <v>105.04008796521353</v>
      </c>
      <c r="J837" s="155">
        <v>1600</v>
      </c>
      <c r="K837" s="155">
        <v>208550</v>
      </c>
      <c r="L837" s="155">
        <v>1303.4375</v>
      </c>
      <c r="M837" s="155">
        <v>274.67086507217482</v>
      </c>
      <c r="N837" s="156">
        <v>33</v>
      </c>
      <c r="O837" s="156">
        <v>723</v>
      </c>
      <c r="P837" s="156">
        <v>4.5187499999999998</v>
      </c>
      <c r="Q837" s="156">
        <v>6.9932329150238939</v>
      </c>
      <c r="R837" s="158">
        <v>0.37075718015665787</v>
      </c>
      <c r="S837" s="158">
        <v>45</v>
      </c>
      <c r="T837" s="158">
        <v>666</v>
      </c>
      <c r="U837" s="158">
        <v>4.1624999999999996</v>
      </c>
      <c r="V837" s="158">
        <v>7.8763139065629542</v>
      </c>
      <c r="W837" s="158">
        <v>0.42036553524804177</v>
      </c>
      <c r="X837" s="158">
        <v>0.79112271540469958</v>
      </c>
      <c r="Y837" s="159">
        <v>27</v>
      </c>
      <c r="Z837" s="159">
        <v>68</v>
      </c>
      <c r="AA837" s="159">
        <v>65</v>
      </c>
      <c r="AB837" s="159">
        <v>73</v>
      </c>
      <c r="AC837" s="159">
        <v>87</v>
      </c>
      <c r="AD837" s="157">
        <v>19.149999999999999</v>
      </c>
    </row>
    <row r="838" spans="1:30" s="154" customFormat="1" ht="11.35">
      <c r="A838" s="152">
        <v>825</v>
      </c>
      <c r="B838" s="152">
        <v>27</v>
      </c>
      <c r="C838" s="152">
        <v>231</v>
      </c>
      <c r="D838" s="153">
        <v>1.4437500000000001</v>
      </c>
      <c r="E838" s="153">
        <v>4.0928636697143874</v>
      </c>
      <c r="F838" s="155">
        <v>2409.4260000000004</v>
      </c>
      <c r="G838" s="155">
        <v>12487.370800000001</v>
      </c>
      <c r="H838" s="155">
        <v>78.046067500000007</v>
      </c>
      <c r="I838" s="155">
        <v>316.80743554744942</v>
      </c>
      <c r="J838" s="155">
        <v>1600</v>
      </c>
      <c r="K838" s="155">
        <v>200700</v>
      </c>
      <c r="L838" s="155">
        <v>1254.375</v>
      </c>
      <c r="M838" s="155">
        <v>285.74010159649862</v>
      </c>
      <c r="N838" s="156">
        <v>18</v>
      </c>
      <c r="O838" s="156">
        <v>393</v>
      </c>
      <c r="P838" s="156">
        <v>2.4562499999999998</v>
      </c>
      <c r="Q838" s="156">
        <v>4.2807847323275086</v>
      </c>
      <c r="R838" s="158">
        <v>0.67249999999999999</v>
      </c>
      <c r="S838" s="158">
        <v>51</v>
      </c>
      <c r="T838" s="158">
        <v>714</v>
      </c>
      <c r="U838" s="158">
        <v>4.4625000000000004</v>
      </c>
      <c r="V838" s="158">
        <v>8.7867020022003537</v>
      </c>
      <c r="W838" s="158">
        <v>0.40499999999999997</v>
      </c>
      <c r="X838" s="158">
        <v>1.0774999999999999</v>
      </c>
      <c r="Y838" s="159">
        <v>38</v>
      </c>
      <c r="Z838" s="159">
        <v>67</v>
      </c>
      <c r="AA838" s="159">
        <v>55</v>
      </c>
      <c r="AB838" s="159">
        <v>80</v>
      </c>
      <c r="AC838" s="159">
        <v>80</v>
      </c>
      <c r="AD838" s="157">
        <v>20</v>
      </c>
    </row>
    <row r="839" spans="1:30" s="154" customFormat="1" ht="11.35">
      <c r="A839" s="152">
        <v>826</v>
      </c>
      <c r="B839" s="152">
        <v>15</v>
      </c>
      <c r="C839" s="152">
        <v>210</v>
      </c>
      <c r="D839" s="153">
        <v>1.3125</v>
      </c>
      <c r="E839" s="153">
        <v>2.9846304407622277</v>
      </c>
      <c r="F839" s="155">
        <v>1338.5700000000002</v>
      </c>
      <c r="G839" s="155">
        <v>11556.321</v>
      </c>
      <c r="H839" s="155">
        <v>72.227006250000002</v>
      </c>
      <c r="I839" s="155">
        <v>208.34334646144069</v>
      </c>
      <c r="J839" s="155">
        <v>1600</v>
      </c>
      <c r="K839" s="155">
        <v>213300</v>
      </c>
      <c r="L839" s="155">
        <v>1333.125</v>
      </c>
      <c r="M839" s="155">
        <v>280.4919028192611</v>
      </c>
      <c r="N839" s="156">
        <v>21</v>
      </c>
      <c r="O839" s="156">
        <v>567</v>
      </c>
      <c r="P839" s="156">
        <v>3.5437500000000002</v>
      </c>
      <c r="Q839" s="156">
        <v>5.444802351004987</v>
      </c>
      <c r="R839" s="158">
        <v>0.5423728813559322</v>
      </c>
      <c r="S839" s="158">
        <v>63</v>
      </c>
      <c r="T839" s="158">
        <v>825</v>
      </c>
      <c r="U839" s="158">
        <v>5.15625</v>
      </c>
      <c r="V839" s="158">
        <v>9.7700266023855207</v>
      </c>
      <c r="W839" s="158">
        <v>0.33414043583535102</v>
      </c>
      <c r="X839" s="158">
        <v>0.87651331719128323</v>
      </c>
      <c r="Y839" s="159">
        <v>26</v>
      </c>
      <c r="Z839" s="159">
        <v>58</v>
      </c>
      <c r="AA839" s="159">
        <v>76</v>
      </c>
      <c r="AB839" s="159">
        <v>91</v>
      </c>
      <c r="AC839" s="159">
        <v>69</v>
      </c>
      <c r="AD839" s="157">
        <v>20.65</v>
      </c>
    </row>
    <row r="840" spans="1:30" s="154" customFormat="1" ht="11.35">
      <c r="A840" s="152">
        <v>827</v>
      </c>
      <c r="B840" s="152">
        <v>24</v>
      </c>
      <c r="C840" s="152">
        <v>207</v>
      </c>
      <c r="D840" s="153">
        <v>1.29375</v>
      </c>
      <c r="E840" s="153">
        <v>3.695308729155601</v>
      </c>
      <c r="F840" s="155">
        <v>2141.7120000000004</v>
      </c>
      <c r="G840" s="155">
        <v>10168.670099999998</v>
      </c>
      <c r="H840" s="155">
        <v>63.554188124999982</v>
      </c>
      <c r="I840" s="155">
        <v>259.49899614346396</v>
      </c>
      <c r="J840" s="155">
        <v>1600</v>
      </c>
      <c r="K840" s="155">
        <v>199050</v>
      </c>
      <c r="L840" s="155">
        <v>1244.0625</v>
      </c>
      <c r="M840" s="155">
        <v>277.24905787818221</v>
      </c>
      <c r="N840" s="156">
        <v>15</v>
      </c>
      <c r="O840" s="156">
        <v>441</v>
      </c>
      <c r="P840" s="156">
        <v>2.7562500000000001</v>
      </c>
      <c r="Q840" s="156">
        <v>4.2154953378453905</v>
      </c>
      <c r="R840" s="158">
        <v>0.62015503875968991</v>
      </c>
      <c r="S840" s="158">
        <v>42</v>
      </c>
      <c r="T840" s="158">
        <v>621</v>
      </c>
      <c r="U840" s="158">
        <v>3.8812500000000001</v>
      </c>
      <c r="V840" s="158">
        <v>7.3144742134255916</v>
      </c>
      <c r="W840" s="158">
        <v>0.46511627906976749</v>
      </c>
      <c r="X840" s="158">
        <v>1.0852713178294575</v>
      </c>
      <c r="Y840" s="159">
        <v>37</v>
      </c>
      <c r="Z840" s="159">
        <v>73</v>
      </c>
      <c r="AA840" s="159">
        <v>50</v>
      </c>
      <c r="AB840" s="159">
        <v>81</v>
      </c>
      <c r="AC840" s="159">
        <v>79</v>
      </c>
      <c r="AD840" s="157">
        <v>19.350000000000001</v>
      </c>
    </row>
    <row r="841" spans="1:30" s="154" customFormat="1" ht="11.35">
      <c r="A841" s="152">
        <v>828</v>
      </c>
      <c r="B841" s="152">
        <v>12</v>
      </c>
      <c r="C841" s="152">
        <v>75</v>
      </c>
      <c r="D841" s="153">
        <v>0.46875</v>
      </c>
      <c r="E841" s="153">
        <v>1.700617257528505</v>
      </c>
      <c r="F841" s="155">
        <v>535.42800000000011</v>
      </c>
      <c r="G841" s="155">
        <v>1686.5981999999999</v>
      </c>
      <c r="H841" s="155">
        <v>10.54123875</v>
      </c>
      <c r="I841" s="155">
        <v>52.748933532688355</v>
      </c>
      <c r="J841" s="155">
        <v>1600</v>
      </c>
      <c r="K841" s="155">
        <v>205000</v>
      </c>
      <c r="L841" s="155">
        <v>1281.25</v>
      </c>
      <c r="M841" s="155">
        <v>268.86378679371569</v>
      </c>
      <c r="N841" s="156">
        <v>30</v>
      </c>
      <c r="O841" s="156">
        <v>768</v>
      </c>
      <c r="P841" s="156">
        <v>4.8</v>
      </c>
      <c r="Q841" s="156">
        <v>6.260387594245957</v>
      </c>
      <c r="R841" s="158">
        <v>0.40740740740740744</v>
      </c>
      <c r="S841" s="158">
        <v>51</v>
      </c>
      <c r="T841" s="158">
        <v>822</v>
      </c>
      <c r="U841" s="158">
        <v>5.1375000000000002</v>
      </c>
      <c r="V841" s="158">
        <v>9.4293049824910309</v>
      </c>
      <c r="W841" s="158">
        <v>0.36574074074074081</v>
      </c>
      <c r="X841" s="158">
        <v>0.77314814814814825</v>
      </c>
      <c r="Y841" s="159">
        <v>28</v>
      </c>
      <c r="Z841" s="159">
        <v>75</v>
      </c>
      <c r="AA841" s="159">
        <v>57</v>
      </c>
      <c r="AB841" s="159">
        <v>92</v>
      </c>
      <c r="AC841" s="159">
        <v>68</v>
      </c>
      <c r="AD841" s="157">
        <v>21.6</v>
      </c>
    </row>
    <row r="842" spans="1:30" s="154" customFormat="1" ht="11.35">
      <c r="A842" s="152">
        <v>829</v>
      </c>
      <c r="B842" s="152">
        <v>21</v>
      </c>
      <c r="C842" s="152">
        <v>174</v>
      </c>
      <c r="D842" s="153">
        <v>1.0874999999999999</v>
      </c>
      <c r="E842" s="153">
        <v>3.1650359919262656</v>
      </c>
      <c r="F842" s="155">
        <v>1338.5700000000002</v>
      </c>
      <c r="G842" s="155">
        <v>7839.5583000000033</v>
      </c>
      <c r="H842" s="155">
        <v>48.997239375000021</v>
      </c>
      <c r="I842" s="155">
        <v>168.56858280767113</v>
      </c>
      <c r="J842" s="155">
        <v>1600</v>
      </c>
      <c r="K842" s="155">
        <v>205500</v>
      </c>
      <c r="L842" s="155">
        <v>1284.375</v>
      </c>
      <c r="M842" s="155">
        <v>276.27278357340271</v>
      </c>
      <c r="N842" s="156">
        <v>21</v>
      </c>
      <c r="O842" s="156">
        <v>579</v>
      </c>
      <c r="P842" s="156">
        <v>3.6187499999999999</v>
      </c>
      <c r="Q842" s="156">
        <v>5.2135188022953161</v>
      </c>
      <c r="R842" s="158">
        <v>0.53041362530413627</v>
      </c>
      <c r="S842" s="158">
        <v>39</v>
      </c>
      <c r="T842" s="158">
        <v>702</v>
      </c>
      <c r="U842" s="158">
        <v>4.3875000000000002</v>
      </c>
      <c r="V842" s="158">
        <v>7.8323530766290874</v>
      </c>
      <c r="W842" s="158">
        <v>0.43065693430656937</v>
      </c>
      <c r="X842" s="158">
        <v>0.96107055961070564</v>
      </c>
      <c r="Y842" s="159">
        <v>30</v>
      </c>
      <c r="Z842" s="159">
        <v>70</v>
      </c>
      <c r="AA842" s="159">
        <v>60</v>
      </c>
      <c r="AB842" s="159">
        <v>81</v>
      </c>
      <c r="AC842" s="159">
        <v>79</v>
      </c>
      <c r="AD842" s="157">
        <v>20.55</v>
      </c>
    </row>
    <row r="843" spans="1:30" s="154" customFormat="1" ht="11.35">
      <c r="A843" s="152">
        <v>830</v>
      </c>
      <c r="B843" s="152">
        <v>6</v>
      </c>
      <c r="C843" s="152">
        <v>54</v>
      </c>
      <c r="D843" s="153">
        <v>0.33750000000000002</v>
      </c>
      <c r="E843" s="153">
        <v>1.2125522746949611</v>
      </c>
      <c r="F843" s="155">
        <v>535.42800000000011</v>
      </c>
      <c r="G843" s="155">
        <v>3096.5586000000008</v>
      </c>
      <c r="H843" s="155">
        <v>19.353491250000005</v>
      </c>
      <c r="I843" s="155">
        <v>84.310149029676211</v>
      </c>
      <c r="J843" s="155">
        <v>1600</v>
      </c>
      <c r="K843" s="155">
        <v>204500</v>
      </c>
      <c r="L843" s="155">
        <v>1278.125</v>
      </c>
      <c r="M843" s="155">
        <v>285.37118606558369</v>
      </c>
      <c r="N843" s="156">
        <v>21</v>
      </c>
      <c r="O843" s="156">
        <v>579</v>
      </c>
      <c r="P843" s="156">
        <v>3.6187499999999999</v>
      </c>
      <c r="Q843" s="156">
        <v>5.0029826009751801</v>
      </c>
      <c r="R843" s="158">
        <v>0.54047619047619044</v>
      </c>
      <c r="S843" s="158">
        <v>42</v>
      </c>
      <c r="T843" s="158">
        <v>798</v>
      </c>
      <c r="U843" s="158">
        <v>4.9874999999999998</v>
      </c>
      <c r="V843" s="158">
        <v>8.2751332429562279</v>
      </c>
      <c r="W843" s="158">
        <v>0.36666666666666664</v>
      </c>
      <c r="X843" s="158">
        <v>0.90714285714285703</v>
      </c>
      <c r="Y843" s="159">
        <v>34</v>
      </c>
      <c r="Z843" s="159">
        <v>65</v>
      </c>
      <c r="AA843" s="159">
        <v>61</v>
      </c>
      <c r="AB843" s="159">
        <v>92</v>
      </c>
      <c r="AC843" s="159">
        <v>68</v>
      </c>
      <c r="AD843" s="157">
        <v>21</v>
      </c>
    </row>
    <row r="844" spans="1:30" s="154" customFormat="1" ht="11.35">
      <c r="A844" s="152">
        <v>831</v>
      </c>
      <c r="B844" s="152">
        <v>15</v>
      </c>
      <c r="C844" s="152">
        <v>222</v>
      </c>
      <c r="D844" s="153">
        <v>1.3875</v>
      </c>
      <c r="E844" s="153">
        <v>3.1362909231633758</v>
      </c>
      <c r="F844" s="155">
        <v>1070.8560000000002</v>
      </c>
      <c r="G844" s="155">
        <v>9352.1424000000025</v>
      </c>
      <c r="H844" s="155">
        <v>58.450890000000015</v>
      </c>
      <c r="I844" s="155">
        <v>175.74434301245776</v>
      </c>
      <c r="J844" s="155">
        <v>1600</v>
      </c>
      <c r="K844" s="155">
        <v>204050</v>
      </c>
      <c r="L844" s="155">
        <v>1275.3125</v>
      </c>
      <c r="M844" s="155">
        <v>281.22580259290783</v>
      </c>
      <c r="N844" s="156">
        <v>21</v>
      </c>
      <c r="O844" s="156">
        <v>489</v>
      </c>
      <c r="P844" s="156">
        <v>3.0562499999999999</v>
      </c>
      <c r="Q844" s="156">
        <v>5.0072235556093414</v>
      </c>
      <c r="R844" s="158">
        <v>0.58205128205128198</v>
      </c>
      <c r="S844" s="158">
        <v>39</v>
      </c>
      <c r="T844" s="158">
        <v>666</v>
      </c>
      <c r="U844" s="158">
        <v>4.1624999999999996</v>
      </c>
      <c r="V844" s="158">
        <v>8.1656494039775698</v>
      </c>
      <c r="W844" s="158">
        <v>0.43076923076923079</v>
      </c>
      <c r="X844" s="158">
        <v>1.0128205128205128</v>
      </c>
      <c r="Y844" s="159">
        <v>33</v>
      </c>
      <c r="Z844" s="159">
        <v>68</v>
      </c>
      <c r="AA844" s="159">
        <v>59</v>
      </c>
      <c r="AB844" s="159">
        <v>83</v>
      </c>
      <c r="AC844" s="159">
        <v>77</v>
      </c>
      <c r="AD844" s="157">
        <v>19.5</v>
      </c>
    </row>
    <row r="845" spans="1:30" s="154" customFormat="1" ht="11.35">
      <c r="A845" s="152">
        <v>832</v>
      </c>
      <c r="B845" s="152">
        <v>15</v>
      </c>
      <c r="C845" s="152">
        <v>99</v>
      </c>
      <c r="D845" s="153">
        <v>0.61875000000000002</v>
      </c>
      <c r="E845" s="153">
        <v>2.1305559997156913</v>
      </c>
      <c r="F845" s="155">
        <v>803.14200000000017</v>
      </c>
      <c r="G845" s="155">
        <v>4128.7448000000013</v>
      </c>
      <c r="H845" s="155">
        <v>25.804655000000007</v>
      </c>
      <c r="I845" s="155">
        <v>101.93019810157226</v>
      </c>
      <c r="J845" s="155">
        <v>1600</v>
      </c>
      <c r="K845" s="155">
        <v>203200</v>
      </c>
      <c r="L845" s="155">
        <v>1270</v>
      </c>
      <c r="M845" s="155">
        <v>275.81782338730977</v>
      </c>
      <c r="N845" s="156">
        <v>21</v>
      </c>
      <c r="O845" s="156">
        <v>516</v>
      </c>
      <c r="P845" s="156">
        <v>3.2250000000000001</v>
      </c>
      <c r="Q845" s="156">
        <v>4.6323310078229225</v>
      </c>
      <c r="R845" s="158">
        <v>0.57739557739557745</v>
      </c>
      <c r="S845" s="158">
        <v>75</v>
      </c>
      <c r="T845" s="158">
        <v>708</v>
      </c>
      <c r="U845" s="158">
        <v>4.4249999999999998</v>
      </c>
      <c r="V845" s="158">
        <v>9.3058107227445355</v>
      </c>
      <c r="W845" s="158">
        <v>0.42014742014742013</v>
      </c>
      <c r="X845" s="158">
        <v>0.99754299754299758</v>
      </c>
      <c r="Y845" s="159">
        <v>32</v>
      </c>
      <c r="Z845" s="159">
        <v>72</v>
      </c>
      <c r="AA845" s="159">
        <v>56</v>
      </c>
      <c r="AB845" s="159">
        <v>86</v>
      </c>
      <c r="AC845" s="159">
        <v>74</v>
      </c>
      <c r="AD845" s="157">
        <v>20.350000000000001</v>
      </c>
    </row>
    <row r="846" spans="1:30" s="154" customFormat="1" ht="11.35">
      <c r="A846" s="152">
        <v>833</v>
      </c>
      <c r="B846" s="152">
        <v>21</v>
      </c>
      <c r="C846" s="152">
        <v>150</v>
      </c>
      <c r="D846" s="153">
        <v>0.9375</v>
      </c>
      <c r="E846" s="153">
        <v>2.9751327860012609</v>
      </c>
      <c r="F846" s="155">
        <v>803.14200000000017</v>
      </c>
      <c r="G846" s="155">
        <v>4851.5726000000013</v>
      </c>
      <c r="H846" s="155">
        <v>30.322328750000008</v>
      </c>
      <c r="I846" s="155">
        <v>108.07438553503798</v>
      </c>
      <c r="J846" s="155">
        <v>1600</v>
      </c>
      <c r="K846" s="155">
        <v>194000</v>
      </c>
      <c r="L846" s="155">
        <v>1212.5</v>
      </c>
      <c r="M846" s="155">
        <v>290.03361331981148</v>
      </c>
      <c r="N846" s="156">
        <v>27</v>
      </c>
      <c r="O846" s="156">
        <v>525</v>
      </c>
      <c r="P846" s="156">
        <v>3.28125</v>
      </c>
      <c r="Q846" s="156">
        <v>5.1004647402014003</v>
      </c>
      <c r="R846" s="158">
        <v>0.58432304038004756</v>
      </c>
      <c r="S846" s="158">
        <v>51</v>
      </c>
      <c r="T846" s="158">
        <v>765</v>
      </c>
      <c r="U846" s="158">
        <v>4.78125</v>
      </c>
      <c r="V846" s="158">
        <v>8.2505360031711064</v>
      </c>
      <c r="W846" s="158">
        <v>0.3942992874109264</v>
      </c>
      <c r="X846" s="158">
        <v>0.97862232779097402</v>
      </c>
      <c r="Y846" s="159">
        <v>48</v>
      </c>
      <c r="Z846" s="159">
        <v>65</v>
      </c>
      <c r="AA846" s="159">
        <v>47</v>
      </c>
      <c r="AB846" s="159">
        <v>90</v>
      </c>
      <c r="AC846" s="159">
        <v>70</v>
      </c>
      <c r="AD846" s="157">
        <v>21.05</v>
      </c>
    </row>
    <row r="847" spans="1:30" s="154" customFormat="1" ht="11.35">
      <c r="A847" s="152">
        <v>834</v>
      </c>
      <c r="B847" s="152">
        <v>9</v>
      </c>
      <c r="C847" s="152">
        <v>96</v>
      </c>
      <c r="D847" s="153">
        <v>0.6</v>
      </c>
      <c r="E847" s="153">
        <v>1.7418272773587349</v>
      </c>
      <c r="F847" s="155">
        <v>535.42800000000011</v>
      </c>
      <c r="G847" s="155">
        <v>3777.7420000000011</v>
      </c>
      <c r="H847" s="155">
        <v>23.610887500000008</v>
      </c>
      <c r="I847" s="155">
        <v>76.269017106777596</v>
      </c>
      <c r="J847" s="155">
        <v>1600</v>
      </c>
      <c r="K847" s="155">
        <v>198650</v>
      </c>
      <c r="L847" s="155">
        <v>1241.5625</v>
      </c>
      <c r="M847" s="155">
        <v>275.81907039070916</v>
      </c>
      <c r="N847" s="156">
        <v>24</v>
      </c>
      <c r="O847" s="156">
        <v>504</v>
      </c>
      <c r="P847" s="156">
        <v>3.15</v>
      </c>
      <c r="Q847" s="156">
        <v>5.067096969479981</v>
      </c>
      <c r="R847" s="158">
        <v>0.58823529411764697</v>
      </c>
      <c r="S847" s="158">
        <v>33</v>
      </c>
      <c r="T847" s="158">
        <v>705</v>
      </c>
      <c r="U847" s="158">
        <v>4.40625</v>
      </c>
      <c r="V847" s="158">
        <v>7.5529967187840263</v>
      </c>
      <c r="W847" s="158">
        <v>0.42401960784313719</v>
      </c>
      <c r="X847" s="158">
        <v>1.0122549019607843</v>
      </c>
      <c r="Y847" s="159">
        <v>37</v>
      </c>
      <c r="Z847" s="159">
        <v>74</v>
      </c>
      <c r="AA847" s="159">
        <v>49</v>
      </c>
      <c r="AB847" s="159">
        <v>82</v>
      </c>
      <c r="AC847" s="159">
        <v>78</v>
      </c>
      <c r="AD847" s="157">
        <v>20.399999999999999</v>
      </c>
    </row>
    <row r="848" spans="1:30" s="154" customFormat="1" ht="11.35">
      <c r="A848" s="152">
        <v>835</v>
      </c>
      <c r="B848" s="152">
        <v>33</v>
      </c>
      <c r="C848" s="152">
        <v>336</v>
      </c>
      <c r="D848" s="153">
        <v>2.1</v>
      </c>
      <c r="E848" s="153">
        <v>5.253570214625479</v>
      </c>
      <c r="F848" s="155">
        <v>2944.8540000000003</v>
      </c>
      <c r="G848" s="155">
        <v>17758.362000000001</v>
      </c>
      <c r="H848" s="155">
        <v>110.98976250000001</v>
      </c>
      <c r="I848" s="155">
        <v>393.3415080697053</v>
      </c>
      <c r="J848" s="155">
        <v>1600</v>
      </c>
      <c r="K848" s="155">
        <v>208850</v>
      </c>
      <c r="L848" s="155">
        <v>1305.3125</v>
      </c>
      <c r="M848" s="155">
        <v>269.26389728971799</v>
      </c>
      <c r="N848" s="156">
        <v>21</v>
      </c>
      <c r="O848" s="156">
        <v>417</v>
      </c>
      <c r="P848" s="156">
        <v>2.6062500000000002</v>
      </c>
      <c r="Q848" s="156">
        <v>4.5779027290044523</v>
      </c>
      <c r="R848" s="158">
        <v>0.66586538461538469</v>
      </c>
      <c r="S848" s="158">
        <v>69</v>
      </c>
      <c r="T848" s="158">
        <v>780</v>
      </c>
      <c r="U848" s="158">
        <v>4.875</v>
      </c>
      <c r="V848" s="158">
        <v>9.7791653770502371</v>
      </c>
      <c r="W848" s="158">
        <v>0.375</v>
      </c>
      <c r="X848" s="158">
        <v>1.0408653846153846</v>
      </c>
      <c r="Y848" s="159">
        <v>25</v>
      </c>
      <c r="Z848" s="159">
        <v>71</v>
      </c>
      <c r="AA848" s="159">
        <v>64</v>
      </c>
      <c r="AB848" s="159">
        <v>88</v>
      </c>
      <c r="AC848" s="159">
        <v>72</v>
      </c>
      <c r="AD848" s="157">
        <v>20.8</v>
      </c>
    </row>
    <row r="849" spans="1:30" s="154" customFormat="1" ht="11.35">
      <c r="A849" s="152">
        <v>836</v>
      </c>
      <c r="B849" s="152">
        <v>18</v>
      </c>
      <c r="C849" s="152">
        <v>132</v>
      </c>
      <c r="D849" s="153">
        <v>0.82499999999999996</v>
      </c>
      <c r="E849" s="153">
        <v>2.8340916484295477</v>
      </c>
      <c r="F849" s="155">
        <v>1606.2840000000003</v>
      </c>
      <c r="G849" s="155">
        <v>6544.1200000000017</v>
      </c>
      <c r="H849" s="155">
        <v>40.900750000000009</v>
      </c>
      <c r="I849" s="155">
        <v>183.10273906740696</v>
      </c>
      <c r="J849" s="155">
        <v>1600</v>
      </c>
      <c r="K849" s="155">
        <v>201200</v>
      </c>
      <c r="L849" s="155">
        <v>1257.5</v>
      </c>
      <c r="M849" s="155">
        <v>269.5325559967448</v>
      </c>
      <c r="N849" s="156">
        <v>24</v>
      </c>
      <c r="O849" s="156">
        <v>633</v>
      </c>
      <c r="P849" s="156">
        <v>3.9562499999999998</v>
      </c>
      <c r="Q849" s="156">
        <v>5.7235548559159675</v>
      </c>
      <c r="R849" s="158">
        <v>0.5</v>
      </c>
      <c r="S849" s="158">
        <v>33</v>
      </c>
      <c r="T849" s="158">
        <v>747</v>
      </c>
      <c r="U849" s="158">
        <v>4.6687500000000002</v>
      </c>
      <c r="V849" s="158">
        <v>7.7951136726677266</v>
      </c>
      <c r="W849" s="158">
        <v>0.40995260663507116</v>
      </c>
      <c r="X849" s="158">
        <v>0.90995260663507116</v>
      </c>
      <c r="Y849" s="159">
        <v>32</v>
      </c>
      <c r="Z849" s="159">
        <v>77</v>
      </c>
      <c r="AA849" s="159">
        <v>51</v>
      </c>
      <c r="AB849" s="159">
        <v>73</v>
      </c>
      <c r="AC849" s="159">
        <v>87</v>
      </c>
      <c r="AD849" s="157">
        <v>21.1</v>
      </c>
    </row>
    <row r="850" spans="1:30" s="154" customFormat="1" ht="11.35">
      <c r="A850" s="152">
        <v>837</v>
      </c>
      <c r="B850" s="152">
        <v>24</v>
      </c>
      <c r="C850" s="152">
        <v>264</v>
      </c>
      <c r="D850" s="153">
        <v>1.65</v>
      </c>
      <c r="E850" s="153">
        <v>4.4864576100518834</v>
      </c>
      <c r="F850" s="155">
        <v>1606.2840000000003</v>
      </c>
      <c r="G850" s="155">
        <v>12302.945599999995</v>
      </c>
      <c r="H850" s="155">
        <v>76.893409999999975</v>
      </c>
      <c r="I850" s="155">
        <v>275.08179196503312</v>
      </c>
      <c r="J850" s="155">
        <v>1600</v>
      </c>
      <c r="K850" s="155">
        <v>203800</v>
      </c>
      <c r="L850" s="155">
        <v>1273.75</v>
      </c>
      <c r="M850" s="155">
        <v>265.4028621648286</v>
      </c>
      <c r="N850" s="156">
        <v>18</v>
      </c>
      <c r="O850" s="156">
        <v>465</v>
      </c>
      <c r="P850" s="156">
        <v>2.90625</v>
      </c>
      <c r="Q850" s="156">
        <v>4.5319229331154904</v>
      </c>
      <c r="R850" s="158">
        <v>0.61250000000000004</v>
      </c>
      <c r="S850" s="158">
        <v>42</v>
      </c>
      <c r="T850" s="158">
        <v>687</v>
      </c>
      <c r="U850" s="158">
        <v>4.2937500000000002</v>
      </c>
      <c r="V850" s="158">
        <v>7.8664936088522444</v>
      </c>
      <c r="W850" s="158">
        <v>0.42750000000000005</v>
      </c>
      <c r="X850" s="158">
        <v>1.04</v>
      </c>
      <c r="Y850" s="159">
        <v>28</v>
      </c>
      <c r="Z850" s="159">
        <v>78</v>
      </c>
      <c r="AA850" s="159">
        <v>54</v>
      </c>
      <c r="AB850" s="159">
        <v>81</v>
      </c>
      <c r="AC850" s="159">
        <v>79</v>
      </c>
      <c r="AD850" s="157">
        <v>20</v>
      </c>
    </row>
    <row r="851" spans="1:30" s="154" customFormat="1" ht="11.35">
      <c r="A851" s="152">
        <v>838</v>
      </c>
      <c r="B851" s="152">
        <v>15</v>
      </c>
      <c r="C851" s="152">
        <v>165</v>
      </c>
      <c r="D851" s="153">
        <v>1.03125</v>
      </c>
      <c r="E851" s="153">
        <v>2.6503159299038082</v>
      </c>
      <c r="F851" s="155">
        <v>1338.5700000000002</v>
      </c>
      <c r="G851" s="155">
        <v>9016.0126</v>
      </c>
      <c r="H851" s="155">
        <v>56.350078750000002</v>
      </c>
      <c r="I851" s="155">
        <v>197.70744961509214</v>
      </c>
      <c r="J851" s="155">
        <v>1600</v>
      </c>
      <c r="K851" s="155">
        <v>202000</v>
      </c>
      <c r="L851" s="155">
        <v>1262.5</v>
      </c>
      <c r="M851" s="155">
        <v>272.13343009190345</v>
      </c>
      <c r="N851" s="156">
        <v>18</v>
      </c>
      <c r="O851" s="156">
        <v>453</v>
      </c>
      <c r="P851" s="156">
        <v>2.8312499999999998</v>
      </c>
      <c r="Q851" s="156">
        <v>4.4794736255797005</v>
      </c>
      <c r="R851" s="158">
        <v>0.62344139650872821</v>
      </c>
      <c r="S851" s="158">
        <v>39</v>
      </c>
      <c r="T851" s="158">
        <v>735</v>
      </c>
      <c r="U851" s="158">
        <v>4.59375</v>
      </c>
      <c r="V851" s="158">
        <v>8.8055849023047941</v>
      </c>
      <c r="W851" s="158">
        <v>0.38902743142144641</v>
      </c>
      <c r="X851" s="158">
        <v>1.0124688279301746</v>
      </c>
      <c r="Y851" s="159">
        <v>32</v>
      </c>
      <c r="Z851" s="159">
        <v>75</v>
      </c>
      <c r="AA851" s="159">
        <v>53</v>
      </c>
      <c r="AB851" s="159">
        <v>75</v>
      </c>
      <c r="AC851" s="159">
        <v>85</v>
      </c>
      <c r="AD851" s="157">
        <v>20.05</v>
      </c>
    </row>
    <row r="852" spans="1:30" s="154" customFormat="1" ht="11.35">
      <c r="A852" s="152">
        <v>839</v>
      </c>
      <c r="B852" s="152">
        <v>12</v>
      </c>
      <c r="C852" s="152">
        <v>138</v>
      </c>
      <c r="D852" s="153">
        <v>0.86250000000000004</v>
      </c>
      <c r="E852" s="153">
        <v>2.1116255028178985</v>
      </c>
      <c r="F852" s="155">
        <v>803.14200000000017</v>
      </c>
      <c r="G852" s="155">
        <v>5644.3035000000018</v>
      </c>
      <c r="H852" s="155">
        <v>35.276896875000013</v>
      </c>
      <c r="I852" s="155">
        <v>112.42837881727162</v>
      </c>
      <c r="J852" s="155">
        <v>1600</v>
      </c>
      <c r="K852" s="155">
        <v>202950</v>
      </c>
      <c r="L852" s="155">
        <v>1268.4375</v>
      </c>
      <c r="M852" s="155">
        <v>283.93140033173438</v>
      </c>
      <c r="N852" s="156">
        <v>18</v>
      </c>
      <c r="O852" s="156">
        <v>432</v>
      </c>
      <c r="P852" s="156">
        <v>2.7</v>
      </c>
      <c r="Q852" s="156">
        <v>4.2453081760260893</v>
      </c>
      <c r="R852" s="158">
        <v>0.63909774436090228</v>
      </c>
      <c r="S852" s="158">
        <v>48</v>
      </c>
      <c r="T852" s="158">
        <v>711</v>
      </c>
      <c r="U852" s="158">
        <v>4.4437499999999996</v>
      </c>
      <c r="V852" s="158">
        <v>8.1863107662893029</v>
      </c>
      <c r="W852" s="158">
        <v>0.40601503759398494</v>
      </c>
      <c r="X852" s="158">
        <v>1.0451127819548871</v>
      </c>
      <c r="Y852" s="159">
        <v>35</v>
      </c>
      <c r="Z852" s="159">
        <v>67</v>
      </c>
      <c r="AA852" s="159">
        <v>58</v>
      </c>
      <c r="AB852" s="159">
        <v>81</v>
      </c>
      <c r="AC852" s="159">
        <v>79</v>
      </c>
      <c r="AD852" s="157">
        <v>19.95</v>
      </c>
    </row>
    <row r="853" spans="1:30" s="154" customFormat="1" ht="11.35">
      <c r="A853" s="152">
        <v>840</v>
      </c>
      <c r="B853" s="152">
        <v>12</v>
      </c>
      <c r="C853" s="152">
        <v>156</v>
      </c>
      <c r="D853" s="153">
        <v>0.97499999999999998</v>
      </c>
      <c r="E853" s="153">
        <v>2.5745488705387696</v>
      </c>
      <c r="F853" s="155">
        <v>1070.8560000000002</v>
      </c>
      <c r="G853" s="155">
        <v>7192.582800000001</v>
      </c>
      <c r="H853" s="155">
        <v>44.953642500000008</v>
      </c>
      <c r="I853" s="155">
        <v>161.02251610653462</v>
      </c>
      <c r="J853" s="155">
        <v>1600</v>
      </c>
      <c r="K853" s="155">
        <v>204800</v>
      </c>
      <c r="L853" s="155">
        <v>1280</v>
      </c>
      <c r="M853" s="155">
        <v>255.70226396874577</v>
      </c>
      <c r="N853" s="156">
        <v>21</v>
      </c>
      <c r="O853" s="156">
        <v>516</v>
      </c>
      <c r="P853" s="156">
        <v>3.2250000000000001</v>
      </c>
      <c r="Q853" s="156">
        <v>4.9967914233337662</v>
      </c>
      <c r="R853" s="158">
        <v>0.57425742574257421</v>
      </c>
      <c r="S853" s="158">
        <v>36</v>
      </c>
      <c r="T853" s="158">
        <v>714</v>
      </c>
      <c r="U853" s="158">
        <v>4.4625000000000004</v>
      </c>
      <c r="V853" s="158">
        <v>7.2553493602736072</v>
      </c>
      <c r="W853" s="158">
        <v>0.41089108910891087</v>
      </c>
      <c r="X853" s="158">
        <v>0.98514851485148514</v>
      </c>
      <c r="Y853" s="159">
        <v>24</v>
      </c>
      <c r="Z853" s="159">
        <v>83</v>
      </c>
      <c r="AA853" s="159">
        <v>53</v>
      </c>
      <c r="AB853" s="159">
        <v>74</v>
      </c>
      <c r="AC853" s="159">
        <v>86</v>
      </c>
      <c r="AD853" s="157">
        <v>20.2</v>
      </c>
    </row>
    <row r="854" spans="1:30" s="154" customFormat="1" ht="11.35">
      <c r="A854" s="152">
        <v>841</v>
      </c>
      <c r="B854" s="152">
        <v>9</v>
      </c>
      <c r="C854" s="152">
        <v>69</v>
      </c>
      <c r="D854" s="153">
        <v>0.43125000000000002</v>
      </c>
      <c r="E854" s="153">
        <v>1.4606876772828741</v>
      </c>
      <c r="F854" s="155">
        <v>267.71400000000006</v>
      </c>
      <c r="G854" s="155">
        <v>1888.8710000000001</v>
      </c>
      <c r="H854" s="155">
        <v>11.80544375</v>
      </c>
      <c r="I854" s="155">
        <v>42.3945522335489</v>
      </c>
      <c r="J854" s="155">
        <v>1600</v>
      </c>
      <c r="K854" s="155">
        <v>203450</v>
      </c>
      <c r="L854" s="155">
        <v>1271.5625</v>
      </c>
      <c r="M854" s="155">
        <v>267.44904146374171</v>
      </c>
      <c r="N854" s="156">
        <v>21</v>
      </c>
      <c r="O854" s="156">
        <v>567</v>
      </c>
      <c r="P854" s="156">
        <v>3.5437500000000002</v>
      </c>
      <c r="Q854" s="156">
        <v>5.3185883536396856</v>
      </c>
      <c r="R854" s="158">
        <v>0.55529411764705883</v>
      </c>
      <c r="S854" s="158">
        <v>36</v>
      </c>
      <c r="T854" s="158">
        <v>777</v>
      </c>
      <c r="U854" s="158">
        <v>4.8562500000000002</v>
      </c>
      <c r="V854" s="158">
        <v>8.1509708300114845</v>
      </c>
      <c r="W854" s="158">
        <v>0.39058823529411768</v>
      </c>
      <c r="X854" s="158">
        <v>0.94588235294117651</v>
      </c>
      <c r="Y854" s="159">
        <v>29</v>
      </c>
      <c r="Z854" s="159">
        <v>77</v>
      </c>
      <c r="AA854" s="159">
        <v>54</v>
      </c>
      <c r="AB854" s="159">
        <v>75</v>
      </c>
      <c r="AC854" s="159">
        <v>85</v>
      </c>
      <c r="AD854" s="157">
        <v>21.25</v>
      </c>
    </row>
    <row r="855" spans="1:30" s="154" customFormat="1" ht="11.35">
      <c r="A855" s="152">
        <v>842</v>
      </c>
      <c r="B855" s="152">
        <v>12</v>
      </c>
      <c r="C855" s="152">
        <v>108</v>
      </c>
      <c r="D855" s="153">
        <v>0.67500000000000004</v>
      </c>
      <c r="E855" s="153">
        <v>1.8413489722852237</v>
      </c>
      <c r="F855" s="155">
        <v>803.14200000000017</v>
      </c>
      <c r="G855" s="155">
        <v>4699.8680000000013</v>
      </c>
      <c r="H855" s="155">
        <v>29.374175000000008</v>
      </c>
      <c r="I855" s="155">
        <v>105.1122840765893</v>
      </c>
      <c r="J855" s="155">
        <v>1600</v>
      </c>
      <c r="K855" s="155">
        <v>203800</v>
      </c>
      <c r="L855" s="155">
        <v>1273.75</v>
      </c>
      <c r="M855" s="155">
        <v>289.21657354842984</v>
      </c>
      <c r="N855" s="156">
        <v>24</v>
      </c>
      <c r="O855" s="156">
        <v>513</v>
      </c>
      <c r="P855" s="156">
        <v>3.2062499999999998</v>
      </c>
      <c r="Q855" s="156">
        <v>4.8422886566129311</v>
      </c>
      <c r="R855" s="158">
        <v>0.57985257985257987</v>
      </c>
      <c r="S855" s="158">
        <v>36</v>
      </c>
      <c r="T855" s="158">
        <v>768</v>
      </c>
      <c r="U855" s="158">
        <v>4.8</v>
      </c>
      <c r="V855" s="158">
        <v>8.0273118694278107</v>
      </c>
      <c r="W855" s="158">
        <v>0.37100737100737102</v>
      </c>
      <c r="X855" s="158">
        <v>0.9508599508599509</v>
      </c>
      <c r="Y855" s="159">
        <v>36</v>
      </c>
      <c r="Z855" s="159">
        <v>63</v>
      </c>
      <c r="AA855" s="159">
        <v>61</v>
      </c>
      <c r="AB855" s="159">
        <v>74</v>
      </c>
      <c r="AC855" s="159">
        <v>86</v>
      </c>
      <c r="AD855" s="157">
        <v>20.350000000000001</v>
      </c>
    </row>
    <row r="856" spans="1:30" s="154" customFormat="1" ht="11.35">
      <c r="A856" s="152">
        <v>843</v>
      </c>
      <c r="B856" s="152">
        <v>9</v>
      </c>
      <c r="C856" s="152">
        <v>60</v>
      </c>
      <c r="D856" s="153">
        <v>0.375</v>
      </c>
      <c r="E856" s="153">
        <v>1.4175450477018892</v>
      </c>
      <c r="F856" s="155">
        <v>803.14200000000017</v>
      </c>
      <c r="G856" s="155">
        <v>3896.726000000001</v>
      </c>
      <c r="H856" s="155">
        <v>24.354537500000006</v>
      </c>
      <c r="I856" s="155">
        <v>112.64430000664265</v>
      </c>
      <c r="J856" s="155">
        <v>1600</v>
      </c>
      <c r="K856" s="155">
        <v>200200</v>
      </c>
      <c r="L856" s="155">
        <v>1251.25</v>
      </c>
      <c r="M856" s="155">
        <v>278.24415774774985</v>
      </c>
      <c r="N856" s="156">
        <v>18</v>
      </c>
      <c r="O856" s="156">
        <v>501</v>
      </c>
      <c r="P856" s="156">
        <v>3.1312500000000001</v>
      </c>
      <c r="Q856" s="156">
        <v>4.6905791773370504</v>
      </c>
      <c r="R856" s="158">
        <v>0.5856079404466501</v>
      </c>
      <c r="S856" s="158">
        <v>48</v>
      </c>
      <c r="T856" s="158">
        <v>720</v>
      </c>
      <c r="U856" s="158">
        <v>4.5</v>
      </c>
      <c r="V856" s="158">
        <v>8.2210039326336144</v>
      </c>
      <c r="W856" s="158">
        <v>0.40446650124069472</v>
      </c>
      <c r="X856" s="158">
        <v>0.99007444168734482</v>
      </c>
      <c r="Y856" s="159">
        <v>36</v>
      </c>
      <c r="Z856" s="159">
        <v>72</v>
      </c>
      <c r="AA856" s="159">
        <v>52</v>
      </c>
      <c r="AB856" s="159">
        <v>74</v>
      </c>
      <c r="AC856" s="159">
        <v>86</v>
      </c>
      <c r="AD856" s="157">
        <v>20.149999999999999</v>
      </c>
    </row>
    <row r="857" spans="1:30" s="154" customFormat="1" ht="11.35">
      <c r="A857" s="152">
        <v>844</v>
      </c>
      <c r="B857" s="152">
        <v>15</v>
      </c>
      <c r="C857" s="152">
        <v>255</v>
      </c>
      <c r="D857" s="153">
        <v>1.59375</v>
      </c>
      <c r="E857" s="153">
        <v>3.4134341972371351</v>
      </c>
      <c r="F857" s="155">
        <v>1070.8560000000002</v>
      </c>
      <c r="G857" s="155">
        <v>11535.498800000001</v>
      </c>
      <c r="H857" s="155">
        <v>72.096867500000002</v>
      </c>
      <c r="I857" s="155">
        <v>197.09972718843989</v>
      </c>
      <c r="J857" s="155">
        <v>1600</v>
      </c>
      <c r="K857" s="155">
        <v>207100</v>
      </c>
      <c r="L857" s="155">
        <v>1294.375</v>
      </c>
      <c r="M857" s="155">
        <v>280.2731989287164</v>
      </c>
      <c r="N857" s="156">
        <v>18</v>
      </c>
      <c r="O857" s="156">
        <v>486</v>
      </c>
      <c r="P857" s="156">
        <v>3.0375000000000001</v>
      </c>
      <c r="Q857" s="156">
        <v>5.0355809467923471</v>
      </c>
      <c r="R857" s="158">
        <v>0.61057692307692313</v>
      </c>
      <c r="S857" s="158">
        <v>63</v>
      </c>
      <c r="T857" s="158">
        <v>768</v>
      </c>
      <c r="U857" s="158">
        <v>4.8</v>
      </c>
      <c r="V857" s="158">
        <v>9.868187882051684</v>
      </c>
      <c r="W857" s="158">
        <v>0.38461538461538458</v>
      </c>
      <c r="X857" s="158">
        <v>0.99519230769230771</v>
      </c>
      <c r="Y857" s="159">
        <v>30</v>
      </c>
      <c r="Z857" s="159">
        <v>66</v>
      </c>
      <c r="AA857" s="159">
        <v>64</v>
      </c>
      <c r="AB857" s="159">
        <v>83</v>
      </c>
      <c r="AC857" s="159">
        <v>77</v>
      </c>
      <c r="AD857" s="157">
        <v>20.8</v>
      </c>
    </row>
    <row r="858" spans="1:30" s="154" customFormat="1" ht="11.35">
      <c r="A858" s="152">
        <v>845</v>
      </c>
      <c r="B858" s="152">
        <v>12</v>
      </c>
      <c r="C858" s="152">
        <v>120</v>
      </c>
      <c r="D858" s="153">
        <v>0.75</v>
      </c>
      <c r="E858" s="153">
        <v>2.2570643815898364</v>
      </c>
      <c r="F858" s="155">
        <v>1070.8560000000002</v>
      </c>
      <c r="G858" s="155">
        <v>6273.4314000000013</v>
      </c>
      <c r="H858" s="155">
        <v>39.208946250000011</v>
      </c>
      <c r="I858" s="155">
        <v>153.07233783955803</v>
      </c>
      <c r="J858" s="155">
        <v>1600</v>
      </c>
      <c r="K858" s="155">
        <v>204300</v>
      </c>
      <c r="L858" s="155">
        <v>1276.875</v>
      </c>
      <c r="M858" s="155">
        <v>272.99224192446093</v>
      </c>
      <c r="N858" s="156">
        <v>24</v>
      </c>
      <c r="O858" s="156">
        <v>678</v>
      </c>
      <c r="P858" s="156">
        <v>4.2374999999999998</v>
      </c>
      <c r="Q858" s="156">
        <v>5.908620181804733</v>
      </c>
      <c r="R858" s="158">
        <v>0.47806004618937636</v>
      </c>
      <c r="S858" s="158">
        <v>33</v>
      </c>
      <c r="T858" s="158">
        <v>780</v>
      </c>
      <c r="U858" s="158">
        <v>4.875</v>
      </c>
      <c r="V858" s="158">
        <v>8.0873766066233426</v>
      </c>
      <c r="W858" s="158">
        <v>0.39953810623556579</v>
      </c>
      <c r="X858" s="158">
        <v>0.8775981524249421</v>
      </c>
      <c r="Y858" s="159">
        <v>30</v>
      </c>
      <c r="Z858" s="159">
        <v>73</v>
      </c>
      <c r="AA858" s="159">
        <v>57</v>
      </c>
      <c r="AB858" s="159">
        <v>73</v>
      </c>
      <c r="AC858" s="159">
        <v>87</v>
      </c>
      <c r="AD858" s="157">
        <v>21.65</v>
      </c>
    </row>
    <row r="859" spans="1:30" s="154" customFormat="1" ht="11.35">
      <c r="A859" s="152">
        <v>846</v>
      </c>
      <c r="B859" s="152">
        <v>15</v>
      </c>
      <c r="C859" s="152">
        <v>123</v>
      </c>
      <c r="D859" s="153">
        <v>0.76875000000000004</v>
      </c>
      <c r="E859" s="153">
        <v>2.2380974484323164</v>
      </c>
      <c r="F859" s="155">
        <v>1338.5700000000002</v>
      </c>
      <c r="G859" s="155">
        <v>7942.1820000000016</v>
      </c>
      <c r="H859" s="155">
        <v>49.638637500000009</v>
      </c>
      <c r="I859" s="155">
        <v>172.78535565582965</v>
      </c>
      <c r="J859" s="155">
        <v>1600</v>
      </c>
      <c r="K859" s="155">
        <v>201550</v>
      </c>
      <c r="L859" s="155">
        <v>1259.6875</v>
      </c>
      <c r="M859" s="155">
        <v>291.25065794726885</v>
      </c>
      <c r="N859" s="156">
        <v>24</v>
      </c>
      <c r="O859" s="156">
        <v>576</v>
      </c>
      <c r="P859" s="156">
        <v>3.6</v>
      </c>
      <c r="Q859" s="156">
        <v>5.4957959919292545</v>
      </c>
      <c r="R859" s="158">
        <v>0.53734939759036149</v>
      </c>
      <c r="S859" s="158">
        <v>39</v>
      </c>
      <c r="T859" s="158">
        <v>777</v>
      </c>
      <c r="U859" s="158">
        <v>4.8562500000000002</v>
      </c>
      <c r="V859" s="158">
        <v>8.2544799157333522</v>
      </c>
      <c r="W859" s="158">
        <v>0.37590361445783138</v>
      </c>
      <c r="X859" s="158">
        <v>0.91325301204819287</v>
      </c>
      <c r="Y859" s="159">
        <v>39</v>
      </c>
      <c r="Z859" s="159">
        <v>63</v>
      </c>
      <c r="AA859" s="159">
        <v>58</v>
      </c>
      <c r="AB859" s="159">
        <v>77</v>
      </c>
      <c r="AC859" s="159">
        <v>83</v>
      </c>
      <c r="AD859" s="157">
        <v>20.75</v>
      </c>
    </row>
    <row r="860" spans="1:30" s="154" customFormat="1" ht="11.35">
      <c r="A860" s="152">
        <v>847</v>
      </c>
      <c r="B860" s="152">
        <v>30</v>
      </c>
      <c r="C860" s="152">
        <v>249</v>
      </c>
      <c r="D860" s="153">
        <v>1.5562499999999999</v>
      </c>
      <c r="E860" s="153">
        <v>4.2821068038110965</v>
      </c>
      <c r="F860" s="155">
        <v>1070.8560000000002</v>
      </c>
      <c r="G860" s="155">
        <v>7479.6317000000035</v>
      </c>
      <c r="H860" s="155">
        <v>46.747698125000021</v>
      </c>
      <c r="I860" s="155">
        <v>148.44617139917551</v>
      </c>
      <c r="J860" s="155">
        <v>1600</v>
      </c>
      <c r="K860" s="155">
        <v>203750</v>
      </c>
      <c r="L860" s="155">
        <v>1273.4375</v>
      </c>
      <c r="M860" s="155">
        <v>286.20933288889165</v>
      </c>
      <c r="N860" s="156">
        <v>18</v>
      </c>
      <c r="O860" s="156">
        <v>504</v>
      </c>
      <c r="P860" s="156">
        <v>3.15</v>
      </c>
      <c r="Q860" s="156">
        <v>4.8502090987798443</v>
      </c>
      <c r="R860" s="158">
        <v>0.59712230215827344</v>
      </c>
      <c r="S860" s="158">
        <v>48</v>
      </c>
      <c r="T860" s="158">
        <v>768</v>
      </c>
      <c r="U860" s="158">
        <v>4.8</v>
      </c>
      <c r="V860" s="158">
        <v>8.9792212966570553</v>
      </c>
      <c r="W860" s="158">
        <v>0.38609112709832133</v>
      </c>
      <c r="X860" s="158">
        <v>0.98321342925659483</v>
      </c>
      <c r="Y860" s="159">
        <v>35</v>
      </c>
      <c r="Z860" s="159">
        <v>65</v>
      </c>
      <c r="AA860" s="159">
        <v>60</v>
      </c>
      <c r="AB860" s="159">
        <v>87</v>
      </c>
      <c r="AC860" s="159">
        <v>73</v>
      </c>
      <c r="AD860" s="157">
        <v>20.85</v>
      </c>
    </row>
    <row r="861" spans="1:30" s="154" customFormat="1" ht="11.35">
      <c r="A861" s="152">
        <v>848</v>
      </c>
      <c r="B861" s="152">
        <v>30</v>
      </c>
      <c r="C861" s="152">
        <v>207</v>
      </c>
      <c r="D861" s="153">
        <v>1.29375</v>
      </c>
      <c r="E861" s="153">
        <v>4.4461797254433382</v>
      </c>
      <c r="F861" s="155">
        <v>2141.7120000000004</v>
      </c>
      <c r="G861" s="155">
        <v>6987.3354000000008</v>
      </c>
      <c r="H861" s="155">
        <v>43.670846250000004</v>
      </c>
      <c r="I861" s="155">
        <v>206.67937477475382</v>
      </c>
      <c r="J861" s="155">
        <v>1600</v>
      </c>
      <c r="K861" s="155">
        <v>193100</v>
      </c>
      <c r="L861" s="155">
        <v>1206.875</v>
      </c>
      <c r="M861" s="155">
        <v>280.46947949967318</v>
      </c>
      <c r="N861" s="156">
        <v>24</v>
      </c>
      <c r="O861" s="156">
        <v>456</v>
      </c>
      <c r="P861" s="156">
        <v>2.85</v>
      </c>
      <c r="Q861" s="156">
        <v>4.4484468351642716</v>
      </c>
      <c r="R861" s="158">
        <v>0.61125319693094637</v>
      </c>
      <c r="S861" s="158">
        <v>33</v>
      </c>
      <c r="T861" s="158">
        <v>678</v>
      </c>
      <c r="U861" s="158">
        <v>4.2374999999999998</v>
      </c>
      <c r="V861" s="158">
        <v>6.8986257860423956</v>
      </c>
      <c r="W861" s="158">
        <v>0.42199488491048592</v>
      </c>
      <c r="X861" s="158">
        <v>1.0332480818414322</v>
      </c>
      <c r="Y861" s="159">
        <v>46</v>
      </c>
      <c r="Z861" s="159">
        <v>71</v>
      </c>
      <c r="AA861" s="159">
        <v>43</v>
      </c>
      <c r="AB861" s="159">
        <v>78</v>
      </c>
      <c r="AC861" s="159">
        <v>82</v>
      </c>
      <c r="AD861" s="157">
        <v>19.55</v>
      </c>
    </row>
    <row r="862" spans="1:30" s="154" customFormat="1" ht="11.35">
      <c r="A862" s="152">
        <v>849</v>
      </c>
      <c r="B862" s="152">
        <v>15</v>
      </c>
      <c r="C862" s="152">
        <v>144</v>
      </c>
      <c r="D862" s="153">
        <v>0.9</v>
      </c>
      <c r="E862" s="153">
        <v>2.558006299135148</v>
      </c>
      <c r="F862" s="155">
        <v>1338.5700000000002</v>
      </c>
      <c r="G862" s="155">
        <v>7142.0146000000013</v>
      </c>
      <c r="H862" s="155">
        <v>44.637591250000007</v>
      </c>
      <c r="I862" s="155">
        <v>172.95413863542026</v>
      </c>
      <c r="J862" s="155">
        <v>1600</v>
      </c>
      <c r="K862" s="155">
        <v>206950</v>
      </c>
      <c r="L862" s="155">
        <v>1293.4375</v>
      </c>
      <c r="M862" s="155">
        <v>270.92445249970359</v>
      </c>
      <c r="N862" s="156">
        <v>21</v>
      </c>
      <c r="O862" s="156">
        <v>573</v>
      </c>
      <c r="P862" s="156">
        <v>3.5812499999999998</v>
      </c>
      <c r="Q862" s="156">
        <v>5.0187972136457271</v>
      </c>
      <c r="R862" s="158">
        <v>0.53753026634382561</v>
      </c>
      <c r="S862" s="158">
        <v>60</v>
      </c>
      <c r="T862" s="158">
        <v>738</v>
      </c>
      <c r="U862" s="158">
        <v>4.6124999999999998</v>
      </c>
      <c r="V862" s="158">
        <v>8.6497082511601899</v>
      </c>
      <c r="W862" s="158">
        <v>0.40435835351089583</v>
      </c>
      <c r="X862" s="158">
        <v>0.94188861985472139</v>
      </c>
      <c r="Y862" s="159">
        <v>27</v>
      </c>
      <c r="Z862" s="159">
        <v>72</v>
      </c>
      <c r="AA862" s="159">
        <v>61</v>
      </c>
      <c r="AB862" s="159">
        <v>81</v>
      </c>
      <c r="AC862" s="159">
        <v>79</v>
      </c>
      <c r="AD862" s="157">
        <v>20.65</v>
      </c>
    </row>
    <row r="863" spans="1:30" s="154" customFormat="1" ht="11.35">
      <c r="A863" s="152">
        <v>850</v>
      </c>
      <c r="B863" s="152">
        <v>9</v>
      </c>
      <c r="C863" s="152">
        <v>105</v>
      </c>
      <c r="D863" s="153">
        <v>0.65625</v>
      </c>
      <c r="E863" s="153">
        <v>1.8327793617015784</v>
      </c>
      <c r="F863" s="155">
        <v>803.14200000000017</v>
      </c>
      <c r="G863" s="155">
        <v>4339.9414000000006</v>
      </c>
      <c r="H863" s="155">
        <v>27.124633750000005</v>
      </c>
      <c r="I863" s="155">
        <v>109.43797276079756</v>
      </c>
      <c r="J863" s="155">
        <v>1600</v>
      </c>
      <c r="K863" s="155">
        <v>202100</v>
      </c>
      <c r="L863" s="155">
        <v>1263.125</v>
      </c>
      <c r="M863" s="155">
        <v>278.44398621467747</v>
      </c>
      <c r="N863" s="156">
        <v>18</v>
      </c>
      <c r="O863" s="156">
        <v>594</v>
      </c>
      <c r="P863" s="156">
        <v>3.7124999999999999</v>
      </c>
      <c r="Q863" s="156">
        <v>5.2177581392778256</v>
      </c>
      <c r="R863" s="158">
        <v>0.50251256281407031</v>
      </c>
      <c r="S863" s="158">
        <v>45</v>
      </c>
      <c r="T863" s="158">
        <v>693</v>
      </c>
      <c r="U863" s="158">
        <v>4.3312499999999998</v>
      </c>
      <c r="V863" s="158">
        <v>7.8385612489046856</v>
      </c>
      <c r="W863" s="158">
        <v>0.41959798994974867</v>
      </c>
      <c r="X863" s="158">
        <v>0.92211055276381892</v>
      </c>
      <c r="Y863" s="159">
        <v>34</v>
      </c>
      <c r="Z863" s="159">
        <v>71</v>
      </c>
      <c r="AA863" s="159">
        <v>55</v>
      </c>
      <c r="AB863" s="159">
        <v>83</v>
      </c>
      <c r="AC863" s="159">
        <v>77</v>
      </c>
      <c r="AD863" s="157">
        <v>19.899999999999999</v>
      </c>
    </row>
    <row r="864" spans="1:30" s="154" customFormat="1" ht="11.35">
      <c r="A864" s="152">
        <v>851</v>
      </c>
      <c r="B864" s="152">
        <v>24</v>
      </c>
      <c r="C864" s="152">
        <v>249</v>
      </c>
      <c r="D864" s="153">
        <v>1.5562499999999999</v>
      </c>
      <c r="E864" s="153">
        <v>4.4886255617908546</v>
      </c>
      <c r="F864" s="155">
        <v>2141.7120000000004</v>
      </c>
      <c r="G864" s="155">
        <v>14974.136399999999</v>
      </c>
      <c r="H864" s="155">
        <v>93.588352499999999</v>
      </c>
      <c r="I864" s="155">
        <v>348.31580132268181</v>
      </c>
      <c r="J864" s="155">
        <v>1600</v>
      </c>
      <c r="K864" s="155">
        <v>207100</v>
      </c>
      <c r="L864" s="155">
        <v>1294.375</v>
      </c>
      <c r="M864" s="155">
        <v>280.2731989287164</v>
      </c>
      <c r="N864" s="156">
        <v>21</v>
      </c>
      <c r="O864" s="156">
        <v>525</v>
      </c>
      <c r="P864" s="156">
        <v>3.28125</v>
      </c>
      <c r="Q864" s="156">
        <v>5.0670620604575491</v>
      </c>
      <c r="R864" s="158">
        <v>0.57317073170731703</v>
      </c>
      <c r="S864" s="158">
        <v>45</v>
      </c>
      <c r="T864" s="158">
        <v>768</v>
      </c>
      <c r="U864" s="158">
        <v>4.8</v>
      </c>
      <c r="V864" s="158">
        <v>9.0232404337094057</v>
      </c>
      <c r="W864" s="158">
        <v>0.37560975609756092</v>
      </c>
      <c r="X864" s="158">
        <v>0.948780487804878</v>
      </c>
      <c r="Y864" s="159">
        <v>30</v>
      </c>
      <c r="Z864" s="159">
        <v>66</v>
      </c>
      <c r="AA864" s="159">
        <v>64</v>
      </c>
      <c r="AB864" s="159">
        <v>81</v>
      </c>
      <c r="AC864" s="159">
        <v>79</v>
      </c>
      <c r="AD864" s="157">
        <v>20.5</v>
      </c>
    </row>
    <row r="865" spans="1:30" s="154" customFormat="1" ht="11.35">
      <c r="A865" s="152">
        <v>852</v>
      </c>
      <c r="B865" s="152">
        <v>18</v>
      </c>
      <c r="C865" s="152">
        <v>180</v>
      </c>
      <c r="D865" s="153">
        <v>1.125</v>
      </c>
      <c r="E865" s="153">
        <v>3.0421566332344026</v>
      </c>
      <c r="F865" s="155">
        <v>1338.5700000000002</v>
      </c>
      <c r="G865" s="155">
        <v>8859.8461000000025</v>
      </c>
      <c r="H865" s="155">
        <v>55.374038125000013</v>
      </c>
      <c r="I865" s="155">
        <v>201.58446247746105</v>
      </c>
      <c r="J865" s="155">
        <v>1600</v>
      </c>
      <c r="K865" s="155">
        <v>203200</v>
      </c>
      <c r="L865" s="155">
        <v>1270</v>
      </c>
      <c r="M865" s="155">
        <v>275.81782338730977</v>
      </c>
      <c r="N865" s="156">
        <v>18</v>
      </c>
      <c r="O865" s="156">
        <v>444</v>
      </c>
      <c r="P865" s="156">
        <v>2.7749999999999999</v>
      </c>
      <c r="Q865" s="156">
        <v>4.7290750621444175</v>
      </c>
      <c r="R865" s="158">
        <v>0.6354679802955665</v>
      </c>
      <c r="S865" s="158">
        <v>42</v>
      </c>
      <c r="T865" s="158">
        <v>738</v>
      </c>
      <c r="U865" s="158">
        <v>4.6124999999999998</v>
      </c>
      <c r="V865" s="158">
        <v>7.9328847449939985</v>
      </c>
      <c r="W865" s="158">
        <v>0.39408866995073888</v>
      </c>
      <c r="X865" s="158">
        <v>1.0295566502463054</v>
      </c>
      <c r="Y865" s="159">
        <v>32</v>
      </c>
      <c r="Z865" s="159">
        <v>72</v>
      </c>
      <c r="AA865" s="159">
        <v>56</v>
      </c>
      <c r="AB865" s="159">
        <v>83</v>
      </c>
      <c r="AC865" s="159">
        <v>77</v>
      </c>
      <c r="AD865" s="157">
        <v>20.3</v>
      </c>
    </row>
    <row r="866" spans="1:30" s="154" customFormat="1" ht="11.35">
      <c r="A866" s="152">
        <v>853</v>
      </c>
      <c r="B866" s="152">
        <v>24</v>
      </c>
      <c r="C866" s="152">
        <v>189</v>
      </c>
      <c r="D866" s="153">
        <v>1.1812499999999999</v>
      </c>
      <c r="E866" s="153">
        <v>3.6718748745483722</v>
      </c>
      <c r="F866" s="155">
        <v>1873.9980000000003</v>
      </c>
      <c r="G866" s="155">
        <v>6511.3994000000012</v>
      </c>
      <c r="H866" s="155">
        <v>40.696246250000009</v>
      </c>
      <c r="I866" s="155">
        <v>174.55666969534289</v>
      </c>
      <c r="J866" s="155">
        <v>1600</v>
      </c>
      <c r="K866" s="155">
        <v>203450</v>
      </c>
      <c r="L866" s="155">
        <v>1271.5625</v>
      </c>
      <c r="M866" s="155">
        <v>267.44904146374171</v>
      </c>
      <c r="N866" s="156">
        <v>30</v>
      </c>
      <c r="O866" s="156">
        <v>555</v>
      </c>
      <c r="P866" s="156">
        <v>3.46875</v>
      </c>
      <c r="Q866" s="156">
        <v>5.794078385698854</v>
      </c>
      <c r="R866" s="158">
        <v>0.55205811138014527</v>
      </c>
      <c r="S866" s="158">
        <v>42</v>
      </c>
      <c r="T866" s="158">
        <v>735</v>
      </c>
      <c r="U866" s="158">
        <v>4.59375</v>
      </c>
      <c r="V866" s="158">
        <v>7.997088208299366</v>
      </c>
      <c r="W866" s="158">
        <v>0.40677966101694912</v>
      </c>
      <c r="X866" s="158">
        <v>0.95883777239709445</v>
      </c>
      <c r="Y866" s="159">
        <v>29</v>
      </c>
      <c r="Z866" s="159">
        <v>77</v>
      </c>
      <c r="AA866" s="159">
        <v>54</v>
      </c>
      <c r="AB866" s="159">
        <v>78</v>
      </c>
      <c r="AC866" s="159">
        <v>82</v>
      </c>
      <c r="AD866" s="157">
        <v>20.65</v>
      </c>
    </row>
    <row r="867" spans="1:30" s="154" customFormat="1" ht="11.35">
      <c r="A867" s="152">
        <v>854</v>
      </c>
      <c r="B867" s="152">
        <v>12</v>
      </c>
      <c r="C867" s="152">
        <v>123</v>
      </c>
      <c r="D867" s="153">
        <v>0.76875000000000004</v>
      </c>
      <c r="E867" s="153">
        <v>2.2380974484323164</v>
      </c>
      <c r="F867" s="155">
        <v>1070.8560000000002</v>
      </c>
      <c r="G867" s="155">
        <v>5607.1210000000028</v>
      </c>
      <c r="H867" s="155">
        <v>35.044506250000019</v>
      </c>
      <c r="I867" s="155">
        <v>140.59496138752704</v>
      </c>
      <c r="J867" s="155">
        <v>1600</v>
      </c>
      <c r="K867" s="155">
        <v>201750</v>
      </c>
      <c r="L867" s="155">
        <v>1260.9375</v>
      </c>
      <c r="M867" s="155">
        <v>280.31158960012863</v>
      </c>
      <c r="N867" s="156">
        <v>21</v>
      </c>
      <c r="O867" s="156">
        <v>495</v>
      </c>
      <c r="P867" s="156">
        <v>3.09375</v>
      </c>
      <c r="Q867" s="156">
        <v>5.0066583025497726</v>
      </c>
      <c r="R867" s="158">
        <v>0.58542713567839189</v>
      </c>
      <c r="S867" s="158">
        <v>39</v>
      </c>
      <c r="T867" s="158">
        <v>705</v>
      </c>
      <c r="U867" s="158">
        <v>4.40625</v>
      </c>
      <c r="V867" s="158">
        <v>7.7380842663547895</v>
      </c>
      <c r="W867" s="158">
        <v>0.40954773869346728</v>
      </c>
      <c r="X867" s="158">
        <v>0.99497487437185916</v>
      </c>
      <c r="Y867" s="159">
        <v>35</v>
      </c>
      <c r="Z867" s="159">
        <v>70</v>
      </c>
      <c r="AA867" s="159">
        <v>55</v>
      </c>
      <c r="AB867" s="159">
        <v>70</v>
      </c>
      <c r="AC867" s="159">
        <v>90</v>
      </c>
      <c r="AD867" s="157">
        <v>19.899999999999999</v>
      </c>
    </row>
    <row r="868" spans="1:30" s="154" customFormat="1" ht="11.35">
      <c r="A868" s="152">
        <v>855</v>
      </c>
      <c r="B868" s="152">
        <v>9</v>
      </c>
      <c r="C868" s="152">
        <v>60</v>
      </c>
      <c r="D868" s="153">
        <v>0.375</v>
      </c>
      <c r="E868" s="153">
        <v>1.3770353717658597</v>
      </c>
      <c r="F868" s="155">
        <v>803.14200000000017</v>
      </c>
      <c r="G868" s="155">
        <v>3304.780600000001</v>
      </c>
      <c r="H868" s="155">
        <v>20.654878750000005</v>
      </c>
      <c r="I868" s="155">
        <v>108.94354615505128</v>
      </c>
      <c r="J868" s="155">
        <v>1600</v>
      </c>
      <c r="K868" s="155">
        <v>202000</v>
      </c>
      <c r="L868" s="155">
        <v>1262.5</v>
      </c>
      <c r="M868" s="155">
        <v>295.40506248775802</v>
      </c>
      <c r="N868" s="156">
        <v>24</v>
      </c>
      <c r="O868" s="156">
        <v>492</v>
      </c>
      <c r="P868" s="156">
        <v>3.0750000000000002</v>
      </c>
      <c r="Q868" s="156">
        <v>4.6004511673743727</v>
      </c>
      <c r="R868" s="158">
        <v>0.59605911330049266</v>
      </c>
      <c r="S868" s="158">
        <v>36</v>
      </c>
      <c r="T868" s="158">
        <v>708</v>
      </c>
      <c r="U868" s="158">
        <v>4.4249999999999998</v>
      </c>
      <c r="V868" s="158">
        <v>7.5081088240120462</v>
      </c>
      <c r="W868" s="158">
        <v>0.41871921182266009</v>
      </c>
      <c r="X868" s="158">
        <v>1.0147783251231528</v>
      </c>
      <c r="Y868" s="159">
        <v>40</v>
      </c>
      <c r="Z868" s="159">
        <v>60</v>
      </c>
      <c r="AA868" s="159">
        <v>60</v>
      </c>
      <c r="AB868" s="159">
        <v>84</v>
      </c>
      <c r="AC868" s="159">
        <v>76</v>
      </c>
      <c r="AD868" s="157">
        <v>20.3</v>
      </c>
    </row>
    <row r="869" spans="1:30" s="154" customFormat="1" ht="11.35">
      <c r="A869" s="152">
        <v>856</v>
      </c>
      <c r="B869" s="152">
        <v>9</v>
      </c>
      <c r="C869" s="152">
        <v>36</v>
      </c>
      <c r="D869" s="153">
        <v>0.22500000000000001</v>
      </c>
      <c r="E869" s="153">
        <v>1.0928584641395744</v>
      </c>
      <c r="F869" s="155">
        <v>267.71400000000006</v>
      </c>
      <c r="G869" s="155">
        <v>968.23230000000012</v>
      </c>
      <c r="H869" s="155">
        <v>6.0514518750000006</v>
      </c>
      <c r="I869" s="155">
        <v>34.49811864177537</v>
      </c>
      <c r="J869" s="155">
        <v>1600</v>
      </c>
      <c r="K869" s="155">
        <v>200050</v>
      </c>
      <c r="L869" s="155">
        <v>1250.3125</v>
      </c>
      <c r="M869" s="155">
        <v>268.67347528320454</v>
      </c>
      <c r="N869" s="156">
        <v>24</v>
      </c>
      <c r="O869" s="156">
        <v>633</v>
      </c>
      <c r="P869" s="156">
        <v>3.9562499999999998</v>
      </c>
      <c r="Q869" s="156">
        <v>5.3873213318007558</v>
      </c>
      <c r="R869" s="158">
        <v>0.50118203309692666</v>
      </c>
      <c r="S869" s="158">
        <v>33</v>
      </c>
      <c r="T869" s="158">
        <v>777</v>
      </c>
      <c r="U869" s="158">
        <v>4.8562500000000002</v>
      </c>
      <c r="V869" s="158">
        <v>7.5451236907975181</v>
      </c>
      <c r="W869" s="158">
        <v>0.38770685579196218</v>
      </c>
      <c r="X869" s="158">
        <v>0.88888888888888884</v>
      </c>
      <c r="Y869" s="159">
        <v>33</v>
      </c>
      <c r="Z869" s="159">
        <v>78</v>
      </c>
      <c r="AA869" s="159">
        <v>49</v>
      </c>
      <c r="AB869" s="159">
        <v>79</v>
      </c>
      <c r="AC869" s="159">
        <v>81</v>
      </c>
      <c r="AD869" s="157">
        <v>21.15</v>
      </c>
    </row>
    <row r="870" spans="1:30" s="154" customFormat="1" ht="11.35">
      <c r="A870" s="152">
        <v>857</v>
      </c>
      <c r="B870" s="152">
        <v>12</v>
      </c>
      <c r="C870" s="152">
        <v>102</v>
      </c>
      <c r="D870" s="153">
        <v>0.63749999999999996</v>
      </c>
      <c r="E870" s="153">
        <v>1.8850203942643309</v>
      </c>
      <c r="F870" s="155">
        <v>803.14200000000017</v>
      </c>
      <c r="G870" s="155">
        <v>5387.0006000000003</v>
      </c>
      <c r="H870" s="155">
        <v>33.66875375</v>
      </c>
      <c r="I870" s="155">
        <v>124.22792523849307</v>
      </c>
      <c r="J870" s="155">
        <v>1600</v>
      </c>
      <c r="K870" s="155">
        <v>207750</v>
      </c>
      <c r="L870" s="155">
        <v>1298.4375</v>
      </c>
      <c r="M870" s="155">
        <v>272.85019474719991</v>
      </c>
      <c r="N870" s="156">
        <v>30</v>
      </c>
      <c r="O870" s="156">
        <v>618</v>
      </c>
      <c r="P870" s="156">
        <v>3.8624999999999998</v>
      </c>
      <c r="Q870" s="156">
        <v>6.4491113911801099</v>
      </c>
      <c r="R870" s="158">
        <v>0.5</v>
      </c>
      <c r="S870" s="158">
        <v>54</v>
      </c>
      <c r="T870" s="158">
        <v>777</v>
      </c>
      <c r="U870" s="158">
        <v>4.8562500000000002</v>
      </c>
      <c r="V870" s="158">
        <v>8.6757428587379994</v>
      </c>
      <c r="W870" s="158">
        <v>0.37135922330097093</v>
      </c>
      <c r="X870" s="158">
        <v>0.87135922330097093</v>
      </c>
      <c r="Y870" s="159">
        <v>27</v>
      </c>
      <c r="Z870" s="159">
        <v>70</v>
      </c>
      <c r="AA870" s="159">
        <v>63</v>
      </c>
      <c r="AB870" s="159">
        <v>76</v>
      </c>
      <c r="AC870" s="159">
        <v>84</v>
      </c>
      <c r="AD870" s="157">
        <v>20.6</v>
      </c>
    </row>
    <row r="871" spans="1:30" s="154" customFormat="1" ht="11.35">
      <c r="A871" s="152">
        <v>858</v>
      </c>
      <c r="B871" s="152">
        <v>15</v>
      </c>
      <c r="C871" s="152">
        <v>129</v>
      </c>
      <c r="D871" s="153">
        <v>0.80625000000000002</v>
      </c>
      <c r="E871" s="153">
        <v>2.5116004444283786</v>
      </c>
      <c r="F871" s="155">
        <v>1338.5700000000002</v>
      </c>
      <c r="G871" s="155">
        <v>6909.9958000000006</v>
      </c>
      <c r="H871" s="155">
        <v>43.187473750000002</v>
      </c>
      <c r="I871" s="155">
        <v>189.45929183736621</v>
      </c>
      <c r="J871" s="155">
        <v>1600</v>
      </c>
      <c r="K871" s="155">
        <v>203900</v>
      </c>
      <c r="L871" s="155">
        <v>1274.375</v>
      </c>
      <c r="M871" s="155">
        <v>271.84366460784292</v>
      </c>
      <c r="N871" s="156">
        <v>18</v>
      </c>
      <c r="O871" s="156">
        <v>474</v>
      </c>
      <c r="P871" s="156">
        <v>2.9624999999999999</v>
      </c>
      <c r="Q871" s="156">
        <v>4.7581608148130767</v>
      </c>
      <c r="R871" s="158">
        <v>0.6098765432098765</v>
      </c>
      <c r="S871" s="158">
        <v>42</v>
      </c>
      <c r="T871" s="158">
        <v>705</v>
      </c>
      <c r="U871" s="158">
        <v>4.40625</v>
      </c>
      <c r="V871" s="158">
        <v>7.8758422730165156</v>
      </c>
      <c r="W871" s="158">
        <v>0.41975308641975306</v>
      </c>
      <c r="X871" s="158">
        <v>1.0296296296296297</v>
      </c>
      <c r="Y871" s="159">
        <v>30</v>
      </c>
      <c r="Z871" s="159">
        <v>74</v>
      </c>
      <c r="AA871" s="159">
        <v>56</v>
      </c>
      <c r="AB871" s="159">
        <v>80</v>
      </c>
      <c r="AC871" s="159">
        <v>80</v>
      </c>
      <c r="AD871" s="157">
        <v>20.25</v>
      </c>
    </row>
    <row r="872" spans="1:30" s="154" customFormat="1" ht="11.35">
      <c r="A872" s="152">
        <v>859</v>
      </c>
      <c r="B872" s="152">
        <v>36</v>
      </c>
      <c r="C872" s="152">
        <v>279</v>
      </c>
      <c r="D872" s="153">
        <v>1.7437499999999999</v>
      </c>
      <c r="E872" s="153">
        <v>5.1410872684566238</v>
      </c>
      <c r="F872" s="155">
        <v>2677.1400000000003</v>
      </c>
      <c r="G872" s="155">
        <v>13143.2701</v>
      </c>
      <c r="H872" s="155">
        <v>82.145438124999998</v>
      </c>
      <c r="I872" s="155">
        <v>326.40896327659425</v>
      </c>
      <c r="J872" s="155">
        <v>1600</v>
      </c>
      <c r="K872" s="155">
        <v>202850</v>
      </c>
      <c r="L872" s="155">
        <v>1267.8125</v>
      </c>
      <c r="M872" s="155">
        <v>277.7575791922556</v>
      </c>
      <c r="N872" s="156">
        <v>18</v>
      </c>
      <c r="O872" s="156">
        <v>522</v>
      </c>
      <c r="P872" s="156">
        <v>3.2625000000000002</v>
      </c>
      <c r="Q872" s="156">
        <v>5.0175634919975272</v>
      </c>
      <c r="R872" s="158">
        <v>0.57352941176470584</v>
      </c>
      <c r="S872" s="158">
        <v>48</v>
      </c>
      <c r="T872" s="158">
        <v>744</v>
      </c>
      <c r="U872" s="158">
        <v>4.6500000000000004</v>
      </c>
      <c r="V872" s="158">
        <v>8.550405485254144</v>
      </c>
      <c r="W872" s="158">
        <v>0.39215686274509798</v>
      </c>
      <c r="X872" s="158">
        <v>0.96568627450980382</v>
      </c>
      <c r="Y872" s="159">
        <v>33</v>
      </c>
      <c r="Z872" s="159">
        <v>71</v>
      </c>
      <c r="AA872" s="159">
        <v>56</v>
      </c>
      <c r="AB872" s="159">
        <v>80</v>
      </c>
      <c r="AC872" s="159">
        <v>80</v>
      </c>
      <c r="AD872" s="157">
        <v>20.399999999999999</v>
      </c>
    </row>
    <row r="873" spans="1:30" s="154" customFormat="1" ht="11.35">
      <c r="A873" s="152">
        <v>860</v>
      </c>
      <c r="B873" s="152">
        <v>12</v>
      </c>
      <c r="C873" s="152">
        <v>135</v>
      </c>
      <c r="D873" s="153">
        <v>0.84375</v>
      </c>
      <c r="E873" s="153">
        <v>2.158927275554245</v>
      </c>
      <c r="F873" s="155">
        <v>1070.8560000000002</v>
      </c>
      <c r="G873" s="155">
        <v>6463.8058000000001</v>
      </c>
      <c r="H873" s="155">
        <v>40.398786250000001</v>
      </c>
      <c r="I873" s="155">
        <v>144.19965306389085</v>
      </c>
      <c r="J873" s="155">
        <v>1600</v>
      </c>
      <c r="K873" s="155">
        <v>203900</v>
      </c>
      <c r="L873" s="155">
        <v>1274.375</v>
      </c>
      <c r="M873" s="155">
        <v>271.84366460784292</v>
      </c>
      <c r="N873" s="156">
        <v>18</v>
      </c>
      <c r="O873" s="156">
        <v>417</v>
      </c>
      <c r="P873" s="156">
        <v>2.6062500000000002</v>
      </c>
      <c r="Q873" s="156">
        <v>4.4013961121272711</v>
      </c>
      <c r="R873" s="158">
        <v>0.63802083333333337</v>
      </c>
      <c r="S873" s="158">
        <v>42</v>
      </c>
      <c r="T873" s="158">
        <v>624</v>
      </c>
      <c r="U873" s="158">
        <v>3.9</v>
      </c>
      <c r="V873" s="158">
        <v>7.5295643713724569</v>
      </c>
      <c r="W873" s="158">
        <v>0.45833333333333331</v>
      </c>
      <c r="X873" s="158">
        <v>1.0963541666666667</v>
      </c>
      <c r="Y873" s="159">
        <v>30</v>
      </c>
      <c r="Z873" s="159">
        <v>74</v>
      </c>
      <c r="AA873" s="159">
        <v>56</v>
      </c>
      <c r="AB873" s="159">
        <v>75</v>
      </c>
      <c r="AC873" s="159">
        <v>85</v>
      </c>
      <c r="AD873" s="157">
        <v>19.2</v>
      </c>
    </row>
    <row r="874" spans="1:30" s="154" customFormat="1" ht="11.35">
      <c r="A874" s="152">
        <v>861</v>
      </c>
      <c r="B874" s="152">
        <v>12</v>
      </c>
      <c r="C874" s="152">
        <v>135</v>
      </c>
      <c r="D874" s="153">
        <v>0.84375</v>
      </c>
      <c r="E874" s="153">
        <v>2.2613706396367936</v>
      </c>
      <c r="F874" s="155">
        <v>803.14200000000017</v>
      </c>
      <c r="G874" s="155">
        <v>7150.9384000000009</v>
      </c>
      <c r="H874" s="155">
        <v>44.693365000000007</v>
      </c>
      <c r="I874" s="155">
        <v>131.28483619465885</v>
      </c>
      <c r="J874" s="155">
        <v>1600</v>
      </c>
      <c r="K874" s="155">
        <v>203500</v>
      </c>
      <c r="L874" s="155">
        <v>1271.875</v>
      </c>
      <c r="M874" s="155">
        <v>294.05468943269466</v>
      </c>
      <c r="N874" s="156">
        <v>15</v>
      </c>
      <c r="O874" s="156">
        <v>315</v>
      </c>
      <c r="P874" s="156">
        <v>1.96875</v>
      </c>
      <c r="Q874" s="156">
        <v>3.6556527693164895</v>
      </c>
      <c r="R874" s="158">
        <v>0.73282442748091603</v>
      </c>
      <c r="S874" s="158">
        <v>45</v>
      </c>
      <c r="T874" s="158">
        <v>726</v>
      </c>
      <c r="U874" s="158">
        <v>4.5374999999999996</v>
      </c>
      <c r="V874" s="158">
        <v>8.5317663901356937</v>
      </c>
      <c r="W874" s="158">
        <v>0.38422391857506361</v>
      </c>
      <c r="X874" s="158">
        <v>1.1170483460559797</v>
      </c>
      <c r="Y874" s="159">
        <v>38</v>
      </c>
      <c r="Z874" s="159">
        <v>60</v>
      </c>
      <c r="AA874" s="159">
        <v>62</v>
      </c>
      <c r="AB874" s="159">
        <v>84</v>
      </c>
      <c r="AC874" s="159">
        <v>76</v>
      </c>
      <c r="AD874" s="157">
        <v>19.649999999999999</v>
      </c>
    </row>
    <row r="875" spans="1:30" s="154" customFormat="1" ht="11.35">
      <c r="A875" s="152">
        <v>862</v>
      </c>
      <c r="B875" s="152">
        <v>9</v>
      </c>
      <c r="C875" s="152">
        <v>120</v>
      </c>
      <c r="D875" s="153">
        <v>0.75</v>
      </c>
      <c r="E875" s="153">
        <v>1.903323805723546</v>
      </c>
      <c r="F875" s="155">
        <v>803.14200000000017</v>
      </c>
      <c r="G875" s="155">
        <v>6178.2442000000001</v>
      </c>
      <c r="H875" s="155">
        <v>38.614026250000002</v>
      </c>
      <c r="I875" s="155">
        <v>133.83495241758757</v>
      </c>
      <c r="J875" s="155">
        <v>1600</v>
      </c>
      <c r="K875" s="155">
        <v>195900</v>
      </c>
      <c r="L875" s="155">
        <v>1224.375</v>
      </c>
      <c r="M875" s="155">
        <v>268.23365272245428</v>
      </c>
      <c r="N875" s="156">
        <v>24</v>
      </c>
      <c r="O875" s="156">
        <v>408</v>
      </c>
      <c r="P875" s="156">
        <v>2.5499999999999998</v>
      </c>
      <c r="Q875" s="156">
        <v>4.4535336828355687</v>
      </c>
      <c r="R875" s="158">
        <v>0.63636363636363635</v>
      </c>
      <c r="S875" s="158">
        <v>39</v>
      </c>
      <c r="T875" s="158">
        <v>624</v>
      </c>
      <c r="U875" s="158">
        <v>3.9</v>
      </c>
      <c r="V875" s="158">
        <v>6.5657774834564835</v>
      </c>
      <c r="W875" s="158">
        <v>0.44385026737967909</v>
      </c>
      <c r="X875" s="158">
        <v>1.0802139037433154</v>
      </c>
      <c r="Y875" s="159">
        <v>38</v>
      </c>
      <c r="Z875" s="159">
        <v>79</v>
      </c>
      <c r="AA875" s="159">
        <v>43</v>
      </c>
      <c r="AB875" s="159">
        <v>75</v>
      </c>
      <c r="AC875" s="159">
        <v>85</v>
      </c>
      <c r="AD875" s="157">
        <v>18.7</v>
      </c>
    </row>
    <row r="876" spans="1:30" s="154" customFormat="1" ht="11.35">
      <c r="A876" s="152">
        <v>863</v>
      </c>
      <c r="B876" s="152">
        <v>15</v>
      </c>
      <c r="C876" s="152">
        <v>117</v>
      </c>
      <c r="D876" s="153">
        <v>0.73124999999999996</v>
      </c>
      <c r="E876" s="153">
        <v>2.2757178009221537</v>
      </c>
      <c r="F876" s="155">
        <v>1338.5700000000002</v>
      </c>
      <c r="G876" s="155">
        <v>6856.4530000000022</v>
      </c>
      <c r="H876" s="155">
        <v>42.852831250000015</v>
      </c>
      <c r="I876" s="155">
        <v>169.45101334447062</v>
      </c>
      <c r="J876" s="155">
        <v>1600</v>
      </c>
      <c r="K876" s="155">
        <v>202850</v>
      </c>
      <c r="L876" s="155">
        <v>1267.8125</v>
      </c>
      <c r="M876" s="155">
        <v>277.7575791922556</v>
      </c>
      <c r="N876" s="156">
        <v>21</v>
      </c>
      <c r="O876" s="156">
        <v>570</v>
      </c>
      <c r="P876" s="156">
        <v>3.5625</v>
      </c>
      <c r="Q876" s="156">
        <v>5.3643213360337034</v>
      </c>
      <c r="R876" s="158">
        <v>0.54436450839328543</v>
      </c>
      <c r="S876" s="158">
        <v>42</v>
      </c>
      <c r="T876" s="158">
        <v>777</v>
      </c>
      <c r="U876" s="158">
        <v>4.8562500000000002</v>
      </c>
      <c r="V876" s="158">
        <v>8.9582166878466989</v>
      </c>
      <c r="W876" s="158">
        <v>0.37889688249400488</v>
      </c>
      <c r="X876" s="158">
        <v>0.92326139088729031</v>
      </c>
      <c r="Y876" s="159">
        <v>33</v>
      </c>
      <c r="Z876" s="159">
        <v>71</v>
      </c>
      <c r="AA876" s="159">
        <v>56</v>
      </c>
      <c r="AB876" s="159">
        <v>70</v>
      </c>
      <c r="AC876" s="159">
        <v>90</v>
      </c>
      <c r="AD876" s="157">
        <v>20.85</v>
      </c>
    </row>
    <row r="877" spans="1:30" s="154" customFormat="1" ht="11.35">
      <c r="A877" s="152">
        <v>864</v>
      </c>
      <c r="B877" s="152">
        <v>18</v>
      </c>
      <c r="C877" s="152">
        <v>183</v>
      </c>
      <c r="D877" s="153">
        <v>1.14375</v>
      </c>
      <c r="E877" s="153">
        <v>2.8722197385323938</v>
      </c>
      <c r="F877" s="155">
        <v>1070.8560000000002</v>
      </c>
      <c r="G877" s="155">
        <v>7479.6317000000017</v>
      </c>
      <c r="H877" s="155">
        <v>46.747698125000014</v>
      </c>
      <c r="I877" s="155">
        <v>157.17465633956968</v>
      </c>
      <c r="J877" s="155">
        <v>1600</v>
      </c>
      <c r="K877" s="155">
        <v>199800</v>
      </c>
      <c r="L877" s="155">
        <v>1248.75</v>
      </c>
      <c r="M877" s="155">
        <v>276.88462279372368</v>
      </c>
      <c r="N877" s="156">
        <v>21</v>
      </c>
      <c r="O877" s="156">
        <v>564</v>
      </c>
      <c r="P877" s="156">
        <v>3.5249999999999999</v>
      </c>
      <c r="Q877" s="156">
        <v>5.3151616528781522</v>
      </c>
      <c r="R877" s="158">
        <v>0.53465346534653457</v>
      </c>
      <c r="S877" s="158">
        <v>36</v>
      </c>
      <c r="T877" s="158">
        <v>702</v>
      </c>
      <c r="U877" s="158">
        <v>4.3875000000000002</v>
      </c>
      <c r="V877" s="158">
        <v>7.8395766635801802</v>
      </c>
      <c r="W877" s="158">
        <v>0.42079207920792083</v>
      </c>
      <c r="X877" s="158">
        <v>0.95544554455445541</v>
      </c>
      <c r="Y877" s="159">
        <v>36</v>
      </c>
      <c r="Z877" s="159">
        <v>73</v>
      </c>
      <c r="AA877" s="159">
        <v>51</v>
      </c>
      <c r="AB877" s="159">
        <v>80</v>
      </c>
      <c r="AC877" s="159">
        <v>80</v>
      </c>
      <c r="AD877" s="157">
        <v>20.2</v>
      </c>
    </row>
    <row r="878" spans="1:30" s="154" customFormat="1" ht="11.35">
      <c r="A878" s="152">
        <v>865</v>
      </c>
      <c r="B878" s="152">
        <v>12</v>
      </c>
      <c r="C878" s="152">
        <v>150</v>
      </c>
      <c r="D878" s="153">
        <v>0.9375</v>
      </c>
      <c r="E878" s="153">
        <v>2.3597449494415903</v>
      </c>
      <c r="F878" s="155">
        <v>1070.8560000000002</v>
      </c>
      <c r="G878" s="155">
        <v>6533.7089000000014</v>
      </c>
      <c r="H878" s="155">
        <v>40.835680625000009</v>
      </c>
      <c r="I878" s="155">
        <v>147.75574688252539</v>
      </c>
      <c r="J878" s="155">
        <v>1600</v>
      </c>
      <c r="K878" s="155">
        <v>205550</v>
      </c>
      <c r="L878" s="155">
        <v>1284.6875</v>
      </c>
      <c r="M878" s="155">
        <v>279.37468782079839</v>
      </c>
      <c r="N878" s="156">
        <v>24</v>
      </c>
      <c r="O878" s="156">
        <v>567</v>
      </c>
      <c r="P878" s="156">
        <v>3.5437500000000002</v>
      </c>
      <c r="Q878" s="156">
        <v>5.2651062989860558</v>
      </c>
      <c r="R878" s="158">
        <v>0.54567307692307698</v>
      </c>
      <c r="S878" s="158">
        <v>39</v>
      </c>
      <c r="T878" s="158">
        <v>777</v>
      </c>
      <c r="U878" s="158">
        <v>4.8562500000000002</v>
      </c>
      <c r="V878" s="158">
        <v>9.1210220070357355</v>
      </c>
      <c r="W878" s="158">
        <v>0.3774038461538462</v>
      </c>
      <c r="X878" s="158">
        <v>0.92307692307692313</v>
      </c>
      <c r="Y878" s="159">
        <v>31</v>
      </c>
      <c r="Z878" s="159">
        <v>68</v>
      </c>
      <c r="AA878" s="159">
        <v>61</v>
      </c>
      <c r="AB878" s="159">
        <v>82</v>
      </c>
      <c r="AC878" s="159">
        <v>78</v>
      </c>
      <c r="AD878" s="157">
        <v>20.8</v>
      </c>
    </row>
    <row r="879" spans="1:30" s="154" customFormat="1" ht="11.35">
      <c r="A879" s="152">
        <v>866</v>
      </c>
      <c r="B879" s="152">
        <v>12</v>
      </c>
      <c r="C879" s="152">
        <v>105</v>
      </c>
      <c r="D879" s="153">
        <v>0.65625</v>
      </c>
      <c r="E879" s="153">
        <v>1.9524114262517751</v>
      </c>
      <c r="F879" s="155">
        <v>1070.8560000000002</v>
      </c>
      <c r="G879" s="155">
        <v>6713.6722000000018</v>
      </c>
      <c r="H879" s="155">
        <v>41.960451250000013</v>
      </c>
      <c r="I879" s="155">
        <v>149.99586978191547</v>
      </c>
      <c r="J879" s="155">
        <v>1600</v>
      </c>
      <c r="K879" s="155">
        <v>206300</v>
      </c>
      <c r="L879" s="155">
        <v>1289.375</v>
      </c>
      <c r="M879" s="155">
        <v>278.32537743308717</v>
      </c>
      <c r="N879" s="156">
        <v>21</v>
      </c>
      <c r="O879" s="156">
        <v>588</v>
      </c>
      <c r="P879" s="156">
        <v>3.6749999999999998</v>
      </c>
      <c r="Q879" s="156">
        <v>5.538373850297611</v>
      </c>
      <c r="R879" s="158">
        <v>0.51364764267990071</v>
      </c>
      <c r="S879" s="158">
        <v>42</v>
      </c>
      <c r="T879" s="158">
        <v>756</v>
      </c>
      <c r="U879" s="158">
        <v>4.7249999999999996</v>
      </c>
      <c r="V879" s="158">
        <v>8.2179049802337669</v>
      </c>
      <c r="W879" s="158">
        <v>0.37468982630272951</v>
      </c>
      <c r="X879" s="158">
        <v>0.88833746898263022</v>
      </c>
      <c r="Y879" s="159">
        <v>30</v>
      </c>
      <c r="Z879" s="159">
        <v>68</v>
      </c>
      <c r="AA879" s="159">
        <v>62</v>
      </c>
      <c r="AB879" s="159">
        <v>70</v>
      </c>
      <c r="AC879" s="159">
        <v>90</v>
      </c>
      <c r="AD879" s="157">
        <v>20.149999999999999</v>
      </c>
    </row>
    <row r="880" spans="1:30" s="154" customFormat="1" ht="11.35">
      <c r="A880" s="152">
        <v>867</v>
      </c>
      <c r="B880" s="152">
        <v>15</v>
      </c>
      <c r="C880" s="152">
        <v>102</v>
      </c>
      <c r="D880" s="153">
        <v>0.63749999999999996</v>
      </c>
      <c r="E880" s="153">
        <v>2.1905672565936838</v>
      </c>
      <c r="F880" s="155">
        <v>1070.8560000000002</v>
      </c>
      <c r="G880" s="155">
        <v>4060.3290000000002</v>
      </c>
      <c r="H880" s="155">
        <v>25.377056250000003</v>
      </c>
      <c r="I880" s="155">
        <v>112.75033470790561</v>
      </c>
      <c r="J880" s="155">
        <v>1600</v>
      </c>
      <c r="K880" s="155">
        <v>203500</v>
      </c>
      <c r="L880" s="155">
        <v>1271.875</v>
      </c>
      <c r="M880" s="155">
        <v>270.66697842098722</v>
      </c>
      <c r="N880" s="156">
        <v>21</v>
      </c>
      <c r="O880" s="156">
        <v>570</v>
      </c>
      <c r="P880" s="156">
        <v>3.5625</v>
      </c>
      <c r="Q880" s="156">
        <v>5.1818351087563199</v>
      </c>
      <c r="R880" s="158">
        <v>0.51653944020356235</v>
      </c>
      <c r="S880" s="158">
        <v>30</v>
      </c>
      <c r="T880" s="158">
        <v>684</v>
      </c>
      <c r="U880" s="158">
        <v>4.2750000000000004</v>
      </c>
      <c r="V880" s="158">
        <v>7.046074780423548</v>
      </c>
      <c r="W880" s="158">
        <v>0.41984732824427473</v>
      </c>
      <c r="X880" s="158">
        <v>0.93638676844783708</v>
      </c>
      <c r="Y880" s="159">
        <v>30</v>
      </c>
      <c r="Z880" s="159">
        <v>75</v>
      </c>
      <c r="AA880" s="159">
        <v>55</v>
      </c>
      <c r="AB880" s="159">
        <v>81</v>
      </c>
      <c r="AC880" s="159">
        <v>79</v>
      </c>
      <c r="AD880" s="157">
        <v>19.649999999999999</v>
      </c>
    </row>
    <row r="881" spans="1:30" s="154" customFormat="1" ht="11.35">
      <c r="A881" s="152">
        <v>868</v>
      </c>
      <c r="B881" s="152">
        <v>21</v>
      </c>
      <c r="C881" s="152">
        <v>153</v>
      </c>
      <c r="D881" s="153">
        <v>0.95625000000000004</v>
      </c>
      <c r="E881" s="153">
        <v>2.8820565573909196</v>
      </c>
      <c r="F881" s="155">
        <v>1606.2840000000003</v>
      </c>
      <c r="G881" s="155">
        <v>6871.3260000000009</v>
      </c>
      <c r="H881" s="155">
        <v>42.945787500000009</v>
      </c>
      <c r="I881" s="155">
        <v>173.61695752684184</v>
      </c>
      <c r="J881" s="155">
        <v>1600</v>
      </c>
      <c r="K881" s="155">
        <v>198900</v>
      </c>
      <c r="L881" s="155">
        <v>1243.125</v>
      </c>
      <c r="M881" s="155">
        <v>267.61745790135762</v>
      </c>
      <c r="N881" s="156">
        <v>18</v>
      </c>
      <c r="O881" s="156">
        <v>456</v>
      </c>
      <c r="P881" s="156">
        <v>2.85</v>
      </c>
      <c r="Q881" s="156">
        <v>4.5491031668496493</v>
      </c>
      <c r="R881" s="158">
        <v>0.60621761658031093</v>
      </c>
      <c r="S881" s="158">
        <v>30</v>
      </c>
      <c r="T881" s="158">
        <v>642</v>
      </c>
      <c r="U881" s="158">
        <v>4.0125000000000002</v>
      </c>
      <c r="V881" s="158">
        <v>6.6776521125204669</v>
      </c>
      <c r="W881" s="158">
        <v>0.44559585492227988</v>
      </c>
      <c r="X881" s="158">
        <v>1.0518134715025909</v>
      </c>
      <c r="Y881" s="159">
        <v>34</v>
      </c>
      <c r="Z881" s="159">
        <v>79</v>
      </c>
      <c r="AA881" s="159">
        <v>47</v>
      </c>
      <c r="AB881" s="159">
        <v>69</v>
      </c>
      <c r="AC881" s="159">
        <v>91</v>
      </c>
      <c r="AD881" s="157">
        <v>19.3</v>
      </c>
    </row>
    <row r="882" spans="1:30" s="154" customFormat="1" ht="11.35">
      <c r="A882" s="152">
        <v>869</v>
      </c>
      <c r="B882" s="152">
        <v>18</v>
      </c>
      <c r="C882" s="152">
        <v>117</v>
      </c>
      <c r="D882" s="153">
        <v>0.73124999999999996</v>
      </c>
      <c r="E882" s="153">
        <v>2.2507074359552268</v>
      </c>
      <c r="F882" s="155">
        <v>1606.2840000000003</v>
      </c>
      <c r="G882" s="155">
        <v>7149.4511000000011</v>
      </c>
      <c r="H882" s="155">
        <v>44.684069375000007</v>
      </c>
      <c r="I882" s="155">
        <v>172.84376940734552</v>
      </c>
      <c r="J882" s="155">
        <v>1600</v>
      </c>
      <c r="K882" s="155">
        <v>206500</v>
      </c>
      <c r="L882" s="155">
        <v>1290.625</v>
      </c>
      <c r="M882" s="155">
        <v>266.7170255122706</v>
      </c>
      <c r="N882" s="156">
        <v>21</v>
      </c>
      <c r="O882" s="156">
        <v>480</v>
      </c>
      <c r="P882" s="156">
        <v>3</v>
      </c>
      <c r="Q882" s="156">
        <v>4.7820418785600243</v>
      </c>
      <c r="R882" s="158">
        <v>0.62877030162412995</v>
      </c>
      <c r="S882" s="158">
        <v>36</v>
      </c>
      <c r="T882" s="158">
        <v>798</v>
      </c>
      <c r="U882" s="158">
        <v>4.9874999999999998</v>
      </c>
      <c r="V882" s="158">
        <v>8.5708203962135929</v>
      </c>
      <c r="W882" s="158">
        <v>0.38283062645011601</v>
      </c>
      <c r="X882" s="158">
        <v>1.011600928074246</v>
      </c>
      <c r="Y882" s="159">
        <v>26</v>
      </c>
      <c r="Z882" s="159">
        <v>75</v>
      </c>
      <c r="AA882" s="159">
        <v>59</v>
      </c>
      <c r="AB882" s="159">
        <v>89</v>
      </c>
      <c r="AC882" s="159">
        <v>71</v>
      </c>
      <c r="AD882" s="157">
        <v>21.55</v>
      </c>
    </row>
    <row r="883" spans="1:30" s="154" customFormat="1" ht="11.35">
      <c r="A883" s="152">
        <v>870</v>
      </c>
      <c r="B883" s="152">
        <v>9</v>
      </c>
      <c r="C883" s="152">
        <v>78</v>
      </c>
      <c r="D883" s="153">
        <v>0.48749999999999999</v>
      </c>
      <c r="E883" s="153">
        <v>1.3826758307102172</v>
      </c>
      <c r="F883" s="155">
        <v>803.14200000000017</v>
      </c>
      <c r="G883" s="155">
        <v>2653.3432000000016</v>
      </c>
      <c r="H883" s="155">
        <v>16.58339500000001</v>
      </c>
      <c r="I883" s="155">
        <v>76.966913018218833</v>
      </c>
      <c r="J883" s="155">
        <v>1600</v>
      </c>
      <c r="K883" s="155">
        <v>205000</v>
      </c>
      <c r="L883" s="155">
        <v>1281.25</v>
      </c>
      <c r="M883" s="155">
        <v>268.86378679371569</v>
      </c>
      <c r="N883" s="156">
        <v>33</v>
      </c>
      <c r="O883" s="156">
        <v>684</v>
      </c>
      <c r="P883" s="156">
        <v>4.2750000000000004</v>
      </c>
      <c r="Q883" s="156">
        <v>6.1172505847791729</v>
      </c>
      <c r="R883" s="158">
        <v>0.45971563981042657</v>
      </c>
      <c r="S883" s="158">
        <v>36</v>
      </c>
      <c r="T883" s="158">
        <v>771</v>
      </c>
      <c r="U883" s="158">
        <v>4.8187499999999996</v>
      </c>
      <c r="V883" s="158">
        <v>8.110767650894239</v>
      </c>
      <c r="W883" s="158">
        <v>0.39099526066350715</v>
      </c>
      <c r="X883" s="158">
        <v>0.85071090047393372</v>
      </c>
      <c r="Y883" s="159">
        <v>28</v>
      </c>
      <c r="Z883" s="159">
        <v>75</v>
      </c>
      <c r="AA883" s="159">
        <v>57</v>
      </c>
      <c r="AB883" s="159">
        <v>81</v>
      </c>
      <c r="AC883" s="159">
        <v>79</v>
      </c>
      <c r="AD883" s="157">
        <v>21.1</v>
      </c>
    </row>
    <row r="884" spans="1:30" s="154" customFormat="1" ht="11.35">
      <c r="A884" s="152">
        <v>871</v>
      </c>
      <c r="B884" s="152">
        <v>18</v>
      </c>
      <c r="C884" s="152">
        <v>144</v>
      </c>
      <c r="D884" s="153">
        <v>0.9</v>
      </c>
      <c r="E884" s="153">
        <v>2.5800394907025952</v>
      </c>
      <c r="F884" s="155">
        <v>803.14200000000017</v>
      </c>
      <c r="G884" s="155">
        <v>5856.9874000000018</v>
      </c>
      <c r="H884" s="155">
        <v>36.60617125000001</v>
      </c>
      <c r="I884" s="155">
        <v>112.37959028757155</v>
      </c>
      <c r="J884" s="155">
        <v>1600</v>
      </c>
      <c r="K884" s="155">
        <v>206600</v>
      </c>
      <c r="L884" s="155">
        <v>1291.25</v>
      </c>
      <c r="M884" s="155">
        <v>273.08797854383346</v>
      </c>
      <c r="N884" s="156">
        <v>24</v>
      </c>
      <c r="O884" s="156">
        <v>429</v>
      </c>
      <c r="P884" s="156">
        <v>2.6812499999999999</v>
      </c>
      <c r="Q884" s="156">
        <v>4.2638923886382019</v>
      </c>
      <c r="R884" s="158">
        <v>0.63797468354430376</v>
      </c>
      <c r="S884" s="158">
        <v>48</v>
      </c>
      <c r="T884" s="158">
        <v>675</v>
      </c>
      <c r="U884" s="158">
        <v>4.21875</v>
      </c>
      <c r="V884" s="158">
        <v>8.2230477410108342</v>
      </c>
      <c r="W884" s="158">
        <v>0.43037974683544306</v>
      </c>
      <c r="X884" s="158">
        <v>1.0683544303797468</v>
      </c>
      <c r="Y884" s="159">
        <v>28</v>
      </c>
      <c r="Z884" s="159">
        <v>71</v>
      </c>
      <c r="AA884" s="159">
        <v>61</v>
      </c>
      <c r="AB884" s="159">
        <v>81</v>
      </c>
      <c r="AC884" s="159">
        <v>79</v>
      </c>
      <c r="AD884" s="157">
        <v>19.75</v>
      </c>
    </row>
    <row r="885" spans="1:30" s="154" customFormat="1" ht="11.35">
      <c r="A885" s="152">
        <v>872</v>
      </c>
      <c r="B885" s="152">
        <v>45</v>
      </c>
      <c r="C885" s="152">
        <v>426</v>
      </c>
      <c r="D885" s="153">
        <v>2.6625000000000001</v>
      </c>
      <c r="E885" s="153">
        <v>8.0187574909154851</v>
      </c>
      <c r="F885" s="155">
        <v>4015.7100000000005</v>
      </c>
      <c r="G885" s="155">
        <v>24326.278800000004</v>
      </c>
      <c r="H885" s="155">
        <v>152.03924250000003</v>
      </c>
      <c r="I885" s="155">
        <v>606.84554344328751</v>
      </c>
      <c r="J885" s="155">
        <v>1600</v>
      </c>
      <c r="K885" s="155">
        <v>202800</v>
      </c>
      <c r="L885" s="155">
        <v>1267.5</v>
      </c>
      <c r="M885" s="155">
        <v>274.61808815084021</v>
      </c>
      <c r="N885" s="156">
        <v>18</v>
      </c>
      <c r="O885" s="156">
        <v>378</v>
      </c>
      <c r="P885" s="156">
        <v>2.3624999999999998</v>
      </c>
      <c r="Q885" s="156">
        <v>4.0007664360059429</v>
      </c>
      <c r="R885" s="158">
        <v>0.67441860465116277</v>
      </c>
      <c r="S885" s="158">
        <v>63</v>
      </c>
      <c r="T885" s="158">
        <v>702</v>
      </c>
      <c r="U885" s="158">
        <v>4.3875000000000002</v>
      </c>
      <c r="V885" s="158">
        <v>8.7019028498109066</v>
      </c>
      <c r="W885" s="158">
        <v>0.39534883720930242</v>
      </c>
      <c r="X885" s="158">
        <v>1.0697674418604652</v>
      </c>
      <c r="Y885" s="159">
        <v>32</v>
      </c>
      <c r="Z885" s="159">
        <v>73</v>
      </c>
      <c r="AA885" s="159">
        <v>55</v>
      </c>
      <c r="AB885" s="159">
        <v>82</v>
      </c>
      <c r="AC885" s="159">
        <v>78</v>
      </c>
      <c r="AD885" s="157">
        <v>19.350000000000001</v>
      </c>
    </row>
    <row r="886" spans="1:30" s="154" customFormat="1" ht="11.35">
      <c r="A886" s="152">
        <v>873</v>
      </c>
      <c r="B886" s="152">
        <v>24</v>
      </c>
      <c r="C886" s="152">
        <v>246</v>
      </c>
      <c r="D886" s="153">
        <v>1.5375000000000001</v>
      </c>
      <c r="E886" s="153">
        <v>4.1752301936314025</v>
      </c>
      <c r="F886" s="155">
        <v>1873.9980000000003</v>
      </c>
      <c r="G886" s="155">
        <v>10244.522399999998</v>
      </c>
      <c r="H886" s="155">
        <v>64.02826499999999</v>
      </c>
      <c r="I886" s="155">
        <v>241.72342892081312</v>
      </c>
      <c r="J886" s="155">
        <v>1600</v>
      </c>
      <c r="K886" s="155">
        <v>207600</v>
      </c>
      <c r="L886" s="155">
        <v>1297.5</v>
      </c>
      <c r="M886" s="155">
        <v>287.24455427782118</v>
      </c>
      <c r="N886" s="156">
        <v>24</v>
      </c>
      <c r="O886" s="156">
        <v>561</v>
      </c>
      <c r="P886" s="156">
        <v>3.5062500000000001</v>
      </c>
      <c r="Q886" s="156">
        <v>5.9642508109442423</v>
      </c>
      <c r="R886" s="158">
        <v>0.52051282051282055</v>
      </c>
      <c r="S886" s="158">
        <v>39</v>
      </c>
      <c r="T886" s="158">
        <v>708</v>
      </c>
      <c r="U886" s="158">
        <v>4.4249999999999998</v>
      </c>
      <c r="V886" s="158">
        <v>8.7218009218712815</v>
      </c>
      <c r="W886" s="158">
        <v>0.39487179487179486</v>
      </c>
      <c r="X886" s="158">
        <v>0.91538461538461546</v>
      </c>
      <c r="Y886" s="159">
        <v>32</v>
      </c>
      <c r="Z886" s="159">
        <v>61</v>
      </c>
      <c r="AA886" s="159">
        <v>67</v>
      </c>
      <c r="AB886" s="159">
        <v>78</v>
      </c>
      <c r="AC886" s="159">
        <v>82</v>
      </c>
      <c r="AD886" s="157">
        <v>19.5</v>
      </c>
    </row>
    <row r="887" spans="1:30" s="154" customFormat="1" ht="11.35">
      <c r="A887" s="152">
        <v>874</v>
      </c>
      <c r="B887" s="152">
        <v>15</v>
      </c>
      <c r="C887" s="152">
        <v>144</v>
      </c>
      <c r="D887" s="153">
        <v>0.9</v>
      </c>
      <c r="E887" s="153">
        <v>2.4907375584163138</v>
      </c>
      <c r="F887" s="155">
        <v>1070.8560000000002</v>
      </c>
      <c r="G887" s="155">
        <v>4876.8567000000021</v>
      </c>
      <c r="H887" s="155">
        <v>30.480354375000012</v>
      </c>
      <c r="I887" s="155">
        <v>123.02701614139913</v>
      </c>
      <c r="J887" s="155">
        <v>1600</v>
      </c>
      <c r="K887" s="155">
        <v>201100</v>
      </c>
      <c r="L887" s="155">
        <v>1256.875</v>
      </c>
      <c r="M887" s="155">
        <v>262.99481665026337</v>
      </c>
      <c r="N887" s="156">
        <v>21</v>
      </c>
      <c r="O887" s="156">
        <v>489</v>
      </c>
      <c r="P887" s="156">
        <v>3.0562499999999999</v>
      </c>
      <c r="Q887" s="156">
        <v>4.8580438061674078</v>
      </c>
      <c r="R887" s="158">
        <v>0.59250000000000003</v>
      </c>
      <c r="S887" s="158">
        <v>36</v>
      </c>
      <c r="T887" s="158">
        <v>669</v>
      </c>
      <c r="U887" s="158">
        <v>4.1812500000000004</v>
      </c>
      <c r="V887" s="158">
        <v>7.3183424894201847</v>
      </c>
      <c r="W887" s="158">
        <v>0.4425</v>
      </c>
      <c r="X887" s="158">
        <v>1.0350000000000001</v>
      </c>
      <c r="Y887" s="159">
        <v>30</v>
      </c>
      <c r="Z887" s="159">
        <v>81</v>
      </c>
      <c r="AA887" s="159">
        <v>49</v>
      </c>
      <c r="AB887" s="159">
        <v>91</v>
      </c>
      <c r="AC887" s="159">
        <v>69</v>
      </c>
      <c r="AD887" s="157">
        <v>20</v>
      </c>
    </row>
    <row r="888" spans="1:30" s="154" customFormat="1" ht="11.35">
      <c r="A888" s="152">
        <v>875</v>
      </c>
      <c r="B888" s="152">
        <v>12</v>
      </c>
      <c r="C888" s="152">
        <v>165</v>
      </c>
      <c r="D888" s="153">
        <v>1.03125</v>
      </c>
      <c r="E888" s="153">
        <v>2.6926918915170206</v>
      </c>
      <c r="F888" s="155">
        <v>1070.8560000000002</v>
      </c>
      <c r="G888" s="155">
        <v>8789.9430000000011</v>
      </c>
      <c r="H888" s="155">
        <v>54.937143750000004</v>
      </c>
      <c r="I888" s="155">
        <v>170.42739466991046</v>
      </c>
      <c r="J888" s="155">
        <v>1600</v>
      </c>
      <c r="K888" s="155">
        <v>203500</v>
      </c>
      <c r="L888" s="155">
        <v>1271.875</v>
      </c>
      <c r="M888" s="155">
        <v>270.66697842098722</v>
      </c>
      <c r="N888" s="156">
        <v>33</v>
      </c>
      <c r="O888" s="156">
        <v>609</v>
      </c>
      <c r="P888" s="156">
        <v>3.8062499999999999</v>
      </c>
      <c r="Q888" s="156">
        <v>6.1373143441158824</v>
      </c>
      <c r="R888" s="158">
        <v>0.50245098039215685</v>
      </c>
      <c r="S888" s="158">
        <v>39</v>
      </c>
      <c r="T888" s="158">
        <v>717</v>
      </c>
      <c r="U888" s="158">
        <v>4.4812500000000002</v>
      </c>
      <c r="V888" s="158">
        <v>7.8114348330472163</v>
      </c>
      <c r="W888" s="158">
        <v>0.41421568627450978</v>
      </c>
      <c r="X888" s="158">
        <v>0.91666666666666663</v>
      </c>
      <c r="Y888" s="159">
        <v>30</v>
      </c>
      <c r="Z888" s="159">
        <v>75</v>
      </c>
      <c r="AA888" s="159">
        <v>55</v>
      </c>
      <c r="AB888" s="159">
        <v>84</v>
      </c>
      <c r="AC888" s="159">
        <v>76</v>
      </c>
      <c r="AD888" s="157">
        <v>20.399999999999999</v>
      </c>
    </row>
    <row r="889" spans="1:30" s="154" customFormat="1" ht="11.35">
      <c r="A889" s="152">
        <v>876</v>
      </c>
      <c r="B889" s="152">
        <v>12</v>
      </c>
      <c r="C889" s="152">
        <v>90</v>
      </c>
      <c r="D889" s="153">
        <v>0.5625</v>
      </c>
      <c r="E889" s="153">
        <v>1.7863475965917317</v>
      </c>
      <c r="F889" s="155">
        <v>803.14200000000017</v>
      </c>
      <c r="G889" s="155">
        <v>4537.7523000000001</v>
      </c>
      <c r="H889" s="155">
        <v>28.360951875000001</v>
      </c>
      <c r="I889" s="155">
        <v>110.80413211328636</v>
      </c>
      <c r="J889" s="155">
        <v>1600</v>
      </c>
      <c r="K889" s="155">
        <v>206050</v>
      </c>
      <c r="L889" s="155">
        <v>1287.8125</v>
      </c>
      <c r="M889" s="155">
        <v>262.41182256644134</v>
      </c>
      <c r="N889" s="156">
        <v>24</v>
      </c>
      <c r="O889" s="156">
        <v>672</v>
      </c>
      <c r="P889" s="156">
        <v>4.2</v>
      </c>
      <c r="Q889" s="156">
        <v>5.8393589723142707</v>
      </c>
      <c r="R889" s="158">
        <v>0.48267898383371827</v>
      </c>
      <c r="S889" s="158">
        <v>45</v>
      </c>
      <c r="T889" s="158">
        <v>768</v>
      </c>
      <c r="U889" s="158">
        <v>4.8</v>
      </c>
      <c r="V889" s="158">
        <v>8.1671223079156121</v>
      </c>
      <c r="W889" s="158">
        <v>0.40877598152424938</v>
      </c>
      <c r="X889" s="158">
        <v>0.89145496535796764</v>
      </c>
      <c r="Y889" s="159">
        <v>25</v>
      </c>
      <c r="Z889" s="159">
        <v>78</v>
      </c>
      <c r="AA889" s="159">
        <v>57</v>
      </c>
      <c r="AB889" s="159">
        <v>73</v>
      </c>
      <c r="AC889" s="159">
        <v>87</v>
      </c>
      <c r="AD889" s="157">
        <v>21.65</v>
      </c>
    </row>
    <row r="890" spans="1:30" s="154" customFormat="1" ht="11.35">
      <c r="A890" s="152">
        <v>877</v>
      </c>
      <c r="B890" s="152">
        <v>9</v>
      </c>
      <c r="C890" s="152">
        <v>93</v>
      </c>
      <c r="D890" s="153">
        <v>0.58125000000000004</v>
      </c>
      <c r="E890" s="153">
        <v>1.7319486789206817</v>
      </c>
      <c r="F890" s="155">
        <v>803.14200000000017</v>
      </c>
      <c r="G890" s="155">
        <v>4409.8445000000011</v>
      </c>
      <c r="H890" s="155">
        <v>27.561528125000006</v>
      </c>
      <c r="I890" s="155">
        <v>125.38560003691617</v>
      </c>
      <c r="J890" s="155">
        <v>1600</v>
      </c>
      <c r="K890" s="155">
        <v>203750</v>
      </c>
      <c r="L890" s="155">
        <v>1273.4375</v>
      </c>
      <c r="M890" s="155">
        <v>262.12255733319307</v>
      </c>
      <c r="N890" s="156">
        <v>21</v>
      </c>
      <c r="O890" s="156">
        <v>579</v>
      </c>
      <c r="P890" s="156">
        <v>3.6187499999999999</v>
      </c>
      <c r="Q890" s="156">
        <v>5.1589476219513735</v>
      </c>
      <c r="R890" s="158">
        <v>0.5089058524173028</v>
      </c>
      <c r="S890" s="158">
        <v>36</v>
      </c>
      <c r="T890" s="158">
        <v>663</v>
      </c>
      <c r="U890" s="158">
        <v>4.1437499999999998</v>
      </c>
      <c r="V890" s="158">
        <v>6.8201024310351324</v>
      </c>
      <c r="W890" s="158">
        <v>0.43765903307888032</v>
      </c>
      <c r="X890" s="158">
        <v>0.94656488549618312</v>
      </c>
      <c r="Y890" s="159">
        <v>27</v>
      </c>
      <c r="Z890" s="159">
        <v>80</v>
      </c>
      <c r="AA890" s="159">
        <v>53</v>
      </c>
      <c r="AB890" s="159">
        <v>85</v>
      </c>
      <c r="AC890" s="159">
        <v>75</v>
      </c>
      <c r="AD890" s="157">
        <v>19.649999999999999</v>
      </c>
    </row>
    <row r="891" spans="1:30" s="154" customFormat="1" ht="11.35">
      <c r="A891" s="152">
        <v>878</v>
      </c>
      <c r="B891" s="152">
        <v>12</v>
      </c>
      <c r="C891" s="152">
        <v>72</v>
      </c>
      <c r="D891" s="153">
        <v>0.45</v>
      </c>
      <c r="E891" s="153">
        <v>1.6206218233565852</v>
      </c>
      <c r="F891" s="155">
        <v>803.14200000000017</v>
      </c>
      <c r="G891" s="155">
        <v>2848.1795000000002</v>
      </c>
      <c r="H891" s="155">
        <v>17.801121875</v>
      </c>
      <c r="I891" s="155">
        <v>80.111344988739674</v>
      </c>
      <c r="J891" s="155">
        <v>1600</v>
      </c>
      <c r="K891" s="155">
        <v>205650</v>
      </c>
      <c r="L891" s="155">
        <v>1285.3125</v>
      </c>
      <c r="M891" s="155">
        <v>261.32204251777227</v>
      </c>
      <c r="N891" s="156">
        <v>21</v>
      </c>
      <c r="O891" s="156">
        <v>465</v>
      </c>
      <c r="P891" s="156">
        <v>2.90625</v>
      </c>
      <c r="Q891" s="156">
        <v>4.1946310022793449</v>
      </c>
      <c r="R891" s="158">
        <v>0.61538461538461531</v>
      </c>
      <c r="S891" s="158">
        <v>60</v>
      </c>
      <c r="T891" s="158">
        <v>693</v>
      </c>
      <c r="U891" s="158">
        <v>4.3312499999999998</v>
      </c>
      <c r="V891" s="158">
        <v>9.0015525390461146</v>
      </c>
      <c r="W891" s="158">
        <v>0.42679900744416865</v>
      </c>
      <c r="X891" s="158">
        <v>1.042183622828784</v>
      </c>
      <c r="Y891" s="159">
        <v>25</v>
      </c>
      <c r="Z891" s="159">
        <v>79</v>
      </c>
      <c r="AA891" s="159">
        <v>56</v>
      </c>
      <c r="AB891" s="159">
        <v>83</v>
      </c>
      <c r="AC891" s="159">
        <v>77</v>
      </c>
      <c r="AD891" s="157">
        <v>20.149999999999999</v>
      </c>
    </row>
    <row r="892" spans="1:30" s="154" customFormat="1" ht="11.35">
      <c r="A892" s="152">
        <v>879</v>
      </c>
      <c r="B892" s="152">
        <v>21</v>
      </c>
      <c r="C892" s="152">
        <v>261</v>
      </c>
      <c r="D892" s="153">
        <v>1.6312500000000001</v>
      </c>
      <c r="E892" s="153">
        <v>3.7140255584818749</v>
      </c>
      <c r="F892" s="155">
        <v>1338.5700000000002</v>
      </c>
      <c r="G892" s="155">
        <v>14566.6162</v>
      </c>
      <c r="H892" s="155">
        <v>91.041351250000005</v>
      </c>
      <c r="I892" s="155">
        <v>244.36671671350882</v>
      </c>
      <c r="J892" s="155">
        <v>1600</v>
      </c>
      <c r="K892" s="155">
        <v>206200</v>
      </c>
      <c r="L892" s="155">
        <v>1288.75</v>
      </c>
      <c r="M892" s="155">
        <v>272.07275663994801</v>
      </c>
      <c r="N892" s="156">
        <v>21</v>
      </c>
      <c r="O892" s="156">
        <v>459</v>
      </c>
      <c r="P892" s="156">
        <v>2.8687499999999999</v>
      </c>
      <c r="Q892" s="156">
        <v>5.4289254122777804</v>
      </c>
      <c r="R892" s="158">
        <v>0.61068702290076327</v>
      </c>
      <c r="S892" s="158">
        <v>36</v>
      </c>
      <c r="T892" s="158">
        <v>720</v>
      </c>
      <c r="U892" s="158">
        <v>4.5</v>
      </c>
      <c r="V892" s="158">
        <v>7.5160206251537023</v>
      </c>
      <c r="W892" s="158">
        <v>0.38931297709923662</v>
      </c>
      <c r="X892" s="158">
        <v>0.99999999999999989</v>
      </c>
      <c r="Y892" s="159">
        <v>28</v>
      </c>
      <c r="Z892" s="159">
        <v>72</v>
      </c>
      <c r="AA892" s="159">
        <v>60</v>
      </c>
      <c r="AB892" s="159">
        <v>72</v>
      </c>
      <c r="AC892" s="159">
        <v>88</v>
      </c>
      <c r="AD892" s="157">
        <v>19.649999999999999</v>
      </c>
    </row>
    <row r="893" spans="1:30" s="154" customFormat="1" ht="11.35">
      <c r="A893" s="152">
        <v>880</v>
      </c>
      <c r="B893" s="152">
        <v>24</v>
      </c>
      <c r="C893" s="152">
        <v>195</v>
      </c>
      <c r="D893" s="153">
        <v>1.21875</v>
      </c>
      <c r="E893" s="153">
        <v>3.5014316478985648</v>
      </c>
      <c r="F893" s="155">
        <v>2141.7120000000004</v>
      </c>
      <c r="G893" s="155">
        <v>12389.208999999999</v>
      </c>
      <c r="H893" s="155">
        <v>77.43255624999999</v>
      </c>
      <c r="I893" s="155">
        <v>294.42694000510818</v>
      </c>
      <c r="J893" s="155">
        <v>1600</v>
      </c>
      <c r="K893" s="155">
        <v>208350</v>
      </c>
      <c r="L893" s="155">
        <v>1302.1875</v>
      </c>
      <c r="M893" s="155">
        <v>261.90802522879153</v>
      </c>
      <c r="N893" s="156">
        <v>24</v>
      </c>
      <c r="O893" s="156">
        <v>480</v>
      </c>
      <c r="P893" s="156">
        <v>3</v>
      </c>
      <c r="Q893" s="156">
        <v>4.7701904554359329</v>
      </c>
      <c r="R893" s="158">
        <v>0.60199004975124382</v>
      </c>
      <c r="S893" s="158">
        <v>60</v>
      </c>
      <c r="T893" s="158">
        <v>735</v>
      </c>
      <c r="U893" s="158">
        <v>4.59375</v>
      </c>
      <c r="V893" s="158">
        <v>9.1089125440882928</v>
      </c>
      <c r="W893" s="158">
        <v>0.39054726368159209</v>
      </c>
      <c r="X893" s="158">
        <v>0.99253731343283591</v>
      </c>
      <c r="Y893" s="159">
        <v>23</v>
      </c>
      <c r="Z893" s="159">
        <v>76</v>
      </c>
      <c r="AA893" s="159">
        <v>61</v>
      </c>
      <c r="AB893" s="159">
        <v>82</v>
      </c>
      <c r="AC893" s="159">
        <v>78</v>
      </c>
      <c r="AD893" s="157">
        <v>20.100000000000001</v>
      </c>
    </row>
    <row r="894" spans="1:30" s="154" customFormat="1" ht="11.35">
      <c r="A894" s="152">
        <v>881</v>
      </c>
      <c r="B894" s="152">
        <v>12</v>
      </c>
      <c r="C894" s="152">
        <v>129</v>
      </c>
      <c r="D894" s="153">
        <v>0.80625000000000002</v>
      </c>
      <c r="E894" s="153">
        <v>2.1470965476442041</v>
      </c>
      <c r="F894" s="155">
        <v>1070.8560000000002</v>
      </c>
      <c r="G894" s="155">
        <v>6715.1595000000007</v>
      </c>
      <c r="H894" s="155">
        <v>41.969746875000006</v>
      </c>
      <c r="I894" s="155">
        <v>142.40230272899473</v>
      </c>
      <c r="J894" s="155">
        <v>1600</v>
      </c>
      <c r="K894" s="155">
        <v>201950</v>
      </c>
      <c r="L894" s="155">
        <v>1262.1875</v>
      </c>
      <c r="M894" s="155">
        <v>268.92207815554463</v>
      </c>
      <c r="N894" s="156">
        <v>18</v>
      </c>
      <c r="O894" s="156">
        <v>426</v>
      </c>
      <c r="P894" s="156">
        <v>2.6625000000000001</v>
      </c>
      <c r="Q894" s="156">
        <v>4.3479012503757337</v>
      </c>
      <c r="R894" s="158">
        <v>0.638676844783715</v>
      </c>
      <c r="S894" s="158">
        <v>27</v>
      </c>
      <c r="T894" s="158">
        <v>660</v>
      </c>
      <c r="U894" s="158">
        <v>4.125</v>
      </c>
      <c r="V894" s="158">
        <v>6.9831333184607196</v>
      </c>
      <c r="W894" s="158">
        <v>0.44020356234096686</v>
      </c>
      <c r="X894" s="158">
        <v>1.0788804071246818</v>
      </c>
      <c r="Y894" s="159">
        <v>31</v>
      </c>
      <c r="Z894" s="159">
        <v>77</v>
      </c>
      <c r="AA894" s="159">
        <v>52</v>
      </c>
      <c r="AB894" s="159">
        <v>73</v>
      </c>
      <c r="AC894" s="159">
        <v>87</v>
      </c>
      <c r="AD894" s="157">
        <v>19.649999999999999</v>
      </c>
    </row>
    <row r="895" spans="1:30" s="154" customFormat="1" ht="11.35">
      <c r="A895" s="152">
        <v>882</v>
      </c>
      <c r="B895" s="152">
        <v>9</v>
      </c>
      <c r="C895" s="152">
        <v>63</v>
      </c>
      <c r="D895" s="153">
        <v>0.39374999999999999</v>
      </c>
      <c r="E895" s="153">
        <v>1.4713057350658754</v>
      </c>
      <c r="F895" s="155">
        <v>803.14200000000017</v>
      </c>
      <c r="G895" s="155">
        <v>3697.4278000000004</v>
      </c>
      <c r="H895" s="155">
        <v>23.108923750000002</v>
      </c>
      <c r="I895" s="155">
        <v>111.12832118503688</v>
      </c>
      <c r="J895" s="155">
        <v>1600</v>
      </c>
      <c r="K895" s="155">
        <v>206250</v>
      </c>
      <c r="L895" s="155">
        <v>1289.0625</v>
      </c>
      <c r="M895" s="155">
        <v>275.21700271768395</v>
      </c>
      <c r="N895" s="156">
        <v>21</v>
      </c>
      <c r="O895" s="156">
        <v>627</v>
      </c>
      <c r="P895" s="156">
        <v>3.9187500000000002</v>
      </c>
      <c r="Q895" s="156">
        <v>5.2771870186860612</v>
      </c>
      <c r="R895" s="158">
        <v>0.48522167487684736</v>
      </c>
      <c r="S895" s="158">
        <v>42</v>
      </c>
      <c r="T895" s="158">
        <v>750</v>
      </c>
      <c r="U895" s="158">
        <v>4.6875</v>
      </c>
      <c r="V895" s="158">
        <v>7.5512400581026649</v>
      </c>
      <c r="W895" s="158">
        <v>0.38423645320197047</v>
      </c>
      <c r="X895" s="158">
        <v>0.86945812807881784</v>
      </c>
      <c r="Y895" s="159">
        <v>29</v>
      </c>
      <c r="Z895" s="159">
        <v>70</v>
      </c>
      <c r="AA895" s="159">
        <v>61</v>
      </c>
      <c r="AB895" s="159">
        <v>83</v>
      </c>
      <c r="AC895" s="159">
        <v>77</v>
      </c>
      <c r="AD895" s="157">
        <v>20.3</v>
      </c>
    </row>
    <row r="896" spans="1:30" s="154" customFormat="1" ht="11.35">
      <c r="A896" s="152">
        <v>883</v>
      </c>
      <c r="B896" s="152">
        <v>18</v>
      </c>
      <c r="C896" s="152">
        <v>228</v>
      </c>
      <c r="D896" s="153">
        <v>1.425</v>
      </c>
      <c r="E896" s="153">
        <v>3.2087733505335554</v>
      </c>
      <c r="F896" s="155">
        <v>1606.2840000000003</v>
      </c>
      <c r="G896" s="155">
        <v>11252.9118</v>
      </c>
      <c r="H896" s="155">
        <v>70.330698749999996</v>
      </c>
      <c r="I896" s="155">
        <v>206.09560774041941</v>
      </c>
      <c r="J896" s="155">
        <v>1600</v>
      </c>
      <c r="K896" s="155">
        <v>208350</v>
      </c>
      <c r="L896" s="155">
        <v>1302.1875</v>
      </c>
      <c r="M896" s="155">
        <v>286.01286832773206</v>
      </c>
      <c r="N896" s="156">
        <v>24</v>
      </c>
      <c r="O896" s="156">
        <v>450</v>
      </c>
      <c r="P896" s="156">
        <v>2.8125</v>
      </c>
      <c r="Q896" s="156">
        <v>4.8721871420512795</v>
      </c>
      <c r="R896" s="158">
        <v>0.61928934010152281</v>
      </c>
      <c r="S896" s="158">
        <v>69</v>
      </c>
      <c r="T896" s="158">
        <v>723</v>
      </c>
      <c r="U896" s="158">
        <v>4.5187499999999998</v>
      </c>
      <c r="V896" s="158">
        <v>9.6524327268916927</v>
      </c>
      <c r="W896" s="158">
        <v>0.38832487309644664</v>
      </c>
      <c r="X896" s="158">
        <v>1.0076142131979695</v>
      </c>
      <c r="Y896" s="159">
        <v>31</v>
      </c>
      <c r="Z896" s="159">
        <v>61</v>
      </c>
      <c r="AA896" s="159">
        <v>68</v>
      </c>
      <c r="AB896" s="159">
        <v>78</v>
      </c>
      <c r="AC896" s="159">
        <v>82</v>
      </c>
      <c r="AD896" s="157">
        <v>19.7</v>
      </c>
    </row>
    <row r="897" spans="1:30" s="154" customFormat="1" ht="11.35">
      <c r="A897" s="152">
        <v>884</v>
      </c>
      <c r="B897" s="152">
        <v>12</v>
      </c>
      <c r="C897" s="152">
        <v>87</v>
      </c>
      <c r="D897" s="153">
        <v>0.54374999999999996</v>
      </c>
      <c r="E897" s="153">
        <v>1.8694729859730574</v>
      </c>
      <c r="F897" s="155">
        <v>803.14200000000017</v>
      </c>
      <c r="G897" s="155">
        <v>4116.8464000000013</v>
      </c>
      <c r="H897" s="155">
        <v>25.730290000000007</v>
      </c>
      <c r="I897" s="155">
        <v>101.56424241531134</v>
      </c>
      <c r="J897" s="155">
        <v>1600</v>
      </c>
      <c r="K897" s="155">
        <v>203300</v>
      </c>
      <c r="L897" s="155">
        <v>1270.625</v>
      </c>
      <c r="M897" s="155">
        <v>282.02923150160098</v>
      </c>
      <c r="N897" s="156">
        <v>21</v>
      </c>
      <c r="O897" s="156">
        <v>636</v>
      </c>
      <c r="P897" s="156">
        <v>3.9750000000000001</v>
      </c>
      <c r="Q897" s="156">
        <v>5.794108914510284</v>
      </c>
      <c r="R897" s="158">
        <v>0.48792270531400966</v>
      </c>
      <c r="S897" s="158">
        <v>45</v>
      </c>
      <c r="T897" s="158">
        <v>789</v>
      </c>
      <c r="U897" s="158">
        <v>4.9312500000000004</v>
      </c>
      <c r="V897" s="158">
        <v>8.5804530491286926</v>
      </c>
      <c r="W897" s="158">
        <v>0.36473429951690817</v>
      </c>
      <c r="X897" s="158">
        <v>0.85265700483091789</v>
      </c>
      <c r="Y897" s="159">
        <v>34</v>
      </c>
      <c r="Z897" s="159">
        <v>68</v>
      </c>
      <c r="AA897" s="159">
        <v>58</v>
      </c>
      <c r="AB897" s="159">
        <v>77</v>
      </c>
      <c r="AC897" s="159">
        <v>83</v>
      </c>
      <c r="AD897" s="157">
        <v>20.7</v>
      </c>
    </row>
    <row r="898" spans="1:30" s="154" customFormat="1" ht="11.35">
      <c r="A898" s="152">
        <v>885</v>
      </c>
      <c r="B898" s="152">
        <v>18</v>
      </c>
      <c r="C898" s="152">
        <v>180</v>
      </c>
      <c r="D898" s="153">
        <v>1.125</v>
      </c>
      <c r="E898" s="153">
        <v>2.9858155233742489</v>
      </c>
      <c r="F898" s="155">
        <v>1338.5700000000002</v>
      </c>
      <c r="G898" s="155">
        <v>8168.2516000000014</v>
      </c>
      <c r="H898" s="155">
        <v>51.051572500000006</v>
      </c>
      <c r="I898" s="155">
        <v>163.37234842942718</v>
      </c>
      <c r="J898" s="155">
        <v>1600</v>
      </c>
      <c r="K898" s="155">
        <v>202800</v>
      </c>
      <c r="L898" s="155">
        <v>1267.5</v>
      </c>
      <c r="M898" s="155">
        <v>274.61808815084021</v>
      </c>
      <c r="N898" s="156">
        <v>21</v>
      </c>
      <c r="O898" s="156">
        <v>462</v>
      </c>
      <c r="P898" s="156">
        <v>2.8875000000000002</v>
      </c>
      <c r="Q898" s="156">
        <v>5.2437294088470612</v>
      </c>
      <c r="R898" s="158">
        <v>0.62254901960784315</v>
      </c>
      <c r="S898" s="158">
        <v>33</v>
      </c>
      <c r="T898" s="158">
        <v>729</v>
      </c>
      <c r="U898" s="158">
        <v>4.5562500000000004</v>
      </c>
      <c r="V898" s="158">
        <v>7.4172558242428277</v>
      </c>
      <c r="W898" s="158">
        <v>0.4044117647058823</v>
      </c>
      <c r="X898" s="158">
        <v>1.0269607843137254</v>
      </c>
      <c r="Y898" s="159">
        <v>32</v>
      </c>
      <c r="Z898" s="159">
        <v>73</v>
      </c>
      <c r="AA898" s="159">
        <v>55</v>
      </c>
      <c r="AB898" s="159">
        <v>81</v>
      </c>
      <c r="AC898" s="159">
        <v>79</v>
      </c>
      <c r="AD898" s="157">
        <v>20.399999999999999</v>
      </c>
    </row>
    <row r="899" spans="1:30" s="154" customFormat="1" ht="11.35">
      <c r="A899" s="152">
        <v>886</v>
      </c>
      <c r="B899" s="152">
        <v>27</v>
      </c>
      <c r="C899" s="152">
        <v>153</v>
      </c>
      <c r="D899" s="153">
        <v>0.95625000000000004</v>
      </c>
      <c r="E899" s="153">
        <v>3.6606815789742635</v>
      </c>
      <c r="F899" s="155">
        <v>1873.9980000000003</v>
      </c>
      <c r="G899" s="155">
        <v>5738.0034000000023</v>
      </c>
      <c r="H899" s="155">
        <v>35.862521250000015</v>
      </c>
      <c r="I899" s="155">
        <v>176.38850878220387</v>
      </c>
      <c r="J899" s="155">
        <v>1600</v>
      </c>
      <c r="K899" s="155">
        <v>201750</v>
      </c>
      <c r="L899" s="155">
        <v>1260.9375</v>
      </c>
      <c r="M899" s="155">
        <v>280.31158960012863</v>
      </c>
      <c r="N899" s="156">
        <v>21</v>
      </c>
      <c r="O899" s="156">
        <v>624</v>
      </c>
      <c r="P899" s="156">
        <v>3.9</v>
      </c>
      <c r="Q899" s="156">
        <v>5.6881206897473682</v>
      </c>
      <c r="R899" s="158">
        <v>0.49514563106796117</v>
      </c>
      <c r="S899" s="158">
        <v>42</v>
      </c>
      <c r="T899" s="158">
        <v>711</v>
      </c>
      <c r="U899" s="158">
        <v>4.4437499999999996</v>
      </c>
      <c r="V899" s="158">
        <v>8.2893785756117637</v>
      </c>
      <c r="W899" s="158">
        <v>0.42475728155339809</v>
      </c>
      <c r="X899" s="158">
        <v>0.91990291262135926</v>
      </c>
      <c r="Y899" s="159">
        <v>35</v>
      </c>
      <c r="Z899" s="159">
        <v>70</v>
      </c>
      <c r="AA899" s="159">
        <v>55</v>
      </c>
      <c r="AB899" s="159">
        <v>90</v>
      </c>
      <c r="AC899" s="159">
        <v>70</v>
      </c>
      <c r="AD899" s="157">
        <v>20.6</v>
      </c>
    </row>
    <row r="900" spans="1:30" s="154" customFormat="1" ht="11.35">
      <c r="A900" s="152">
        <v>887</v>
      </c>
      <c r="B900" s="152">
        <v>21</v>
      </c>
      <c r="C900" s="152">
        <v>270</v>
      </c>
      <c r="D900" s="153">
        <v>1.6875</v>
      </c>
      <c r="E900" s="153">
        <v>3.7115958018386666</v>
      </c>
      <c r="F900" s="155">
        <v>1873.9980000000003</v>
      </c>
      <c r="G900" s="155">
        <v>12682.2071</v>
      </c>
      <c r="H900" s="155">
        <v>79.263794375000003</v>
      </c>
      <c r="I900" s="155">
        <v>245.08608985678862</v>
      </c>
      <c r="J900" s="155">
        <v>1600</v>
      </c>
      <c r="K900" s="155">
        <v>202900</v>
      </c>
      <c r="L900" s="155">
        <v>1268.125</v>
      </c>
      <c r="M900" s="155">
        <v>280.86162912897362</v>
      </c>
      <c r="N900" s="156">
        <v>24</v>
      </c>
      <c r="O900" s="156">
        <v>528</v>
      </c>
      <c r="P900" s="156">
        <v>3.3</v>
      </c>
      <c r="Q900" s="156">
        <v>5.601886474704008</v>
      </c>
      <c r="R900" s="158">
        <v>0.55999999999999994</v>
      </c>
      <c r="S900" s="158">
        <v>78</v>
      </c>
      <c r="T900" s="158">
        <v>687</v>
      </c>
      <c r="U900" s="158">
        <v>4.2937500000000002</v>
      </c>
      <c r="V900" s="158">
        <v>9.3098965906341782</v>
      </c>
      <c r="W900" s="158">
        <v>0.42750000000000005</v>
      </c>
      <c r="X900" s="158">
        <v>0.98750000000000004</v>
      </c>
      <c r="Y900" s="159">
        <v>34</v>
      </c>
      <c r="Z900" s="159">
        <v>69</v>
      </c>
      <c r="AA900" s="159">
        <v>57</v>
      </c>
      <c r="AB900" s="159">
        <v>79</v>
      </c>
      <c r="AC900" s="159">
        <v>81</v>
      </c>
      <c r="AD900" s="157">
        <v>20</v>
      </c>
    </row>
    <row r="901" spans="1:30" s="154" customFormat="1" ht="11.35">
      <c r="A901" s="152">
        <v>888</v>
      </c>
      <c r="B901" s="152">
        <v>18</v>
      </c>
      <c r="C901" s="152">
        <v>240</v>
      </c>
      <c r="D901" s="153">
        <v>1.5</v>
      </c>
      <c r="E901" s="153">
        <v>3.009419175453115</v>
      </c>
      <c r="F901" s="155">
        <v>803.14200000000017</v>
      </c>
      <c r="G901" s="155">
        <v>8577.2591000000029</v>
      </c>
      <c r="H901" s="155">
        <v>53.607869375000021</v>
      </c>
      <c r="I901" s="155">
        <v>152.31664020465834</v>
      </c>
      <c r="J901" s="155">
        <v>1600</v>
      </c>
      <c r="K901" s="155">
        <v>203350</v>
      </c>
      <c r="L901" s="155">
        <v>1270.9375</v>
      </c>
      <c r="M901" s="155">
        <v>285.08367275538268</v>
      </c>
      <c r="N901" s="156">
        <v>24</v>
      </c>
      <c r="O901" s="156">
        <v>351</v>
      </c>
      <c r="P901" s="156">
        <v>2.1937500000000001</v>
      </c>
      <c r="Q901" s="156">
        <v>4.292009359218901</v>
      </c>
      <c r="R901" s="158">
        <v>0.70153061224489799</v>
      </c>
      <c r="S901" s="158">
        <v>30</v>
      </c>
      <c r="T901" s="158">
        <v>678</v>
      </c>
      <c r="U901" s="158">
        <v>4.2374999999999998</v>
      </c>
      <c r="V901" s="158">
        <v>7.1563733304854225</v>
      </c>
      <c r="W901" s="158">
        <v>0.42346938775510207</v>
      </c>
      <c r="X901" s="158">
        <v>1.125</v>
      </c>
      <c r="Y901" s="159">
        <v>35</v>
      </c>
      <c r="Z901" s="159">
        <v>66</v>
      </c>
      <c r="AA901" s="159">
        <v>59</v>
      </c>
      <c r="AB901" s="159">
        <v>81</v>
      </c>
      <c r="AC901" s="159">
        <v>79</v>
      </c>
      <c r="AD901" s="157">
        <v>19.600000000000001</v>
      </c>
    </row>
    <row r="902" spans="1:30" s="154" customFormat="1" ht="11.35">
      <c r="A902" s="152">
        <v>889</v>
      </c>
      <c r="B902" s="152">
        <v>21</v>
      </c>
      <c r="C902" s="152">
        <v>246</v>
      </c>
      <c r="D902" s="153">
        <v>1.5375000000000001</v>
      </c>
      <c r="E902" s="153">
        <v>3.700905039744677</v>
      </c>
      <c r="F902" s="155">
        <v>1873.9980000000003</v>
      </c>
      <c r="G902" s="155">
        <v>12665.846800000001</v>
      </c>
      <c r="H902" s="155">
        <v>79.16154250000001</v>
      </c>
      <c r="I902" s="155">
        <v>256.25616527029393</v>
      </c>
      <c r="J902" s="155">
        <v>1600</v>
      </c>
      <c r="K902" s="155">
        <v>207150</v>
      </c>
      <c r="L902" s="155">
        <v>1294.6875</v>
      </c>
      <c r="M902" s="155">
        <v>258.96485246326529</v>
      </c>
      <c r="N902" s="156">
        <v>15</v>
      </c>
      <c r="O902" s="156">
        <v>342</v>
      </c>
      <c r="P902" s="156">
        <v>2.1375000000000002</v>
      </c>
      <c r="Q902" s="156">
        <v>3.8124052725627364</v>
      </c>
      <c r="R902" s="158">
        <v>0.70694087403598971</v>
      </c>
      <c r="S902" s="158">
        <v>39</v>
      </c>
      <c r="T902" s="158">
        <v>681</v>
      </c>
      <c r="U902" s="158">
        <v>4.2562499999999996</v>
      </c>
      <c r="V902" s="158">
        <v>7.9084755704912313</v>
      </c>
      <c r="W902" s="158">
        <v>0.41645244215938304</v>
      </c>
      <c r="X902" s="158">
        <v>1.1233933161953726</v>
      </c>
      <c r="Y902" s="159">
        <v>23</v>
      </c>
      <c r="Z902" s="159">
        <v>79</v>
      </c>
      <c r="AA902" s="159">
        <v>58</v>
      </c>
      <c r="AB902" s="159">
        <v>79</v>
      </c>
      <c r="AC902" s="159">
        <v>81</v>
      </c>
      <c r="AD902" s="157">
        <v>19.45</v>
      </c>
    </row>
    <row r="903" spans="1:30" s="154" customFormat="1" ht="11.35">
      <c r="A903" s="152">
        <v>890</v>
      </c>
      <c r="B903" s="152">
        <v>21</v>
      </c>
      <c r="C903" s="152">
        <v>318</v>
      </c>
      <c r="D903" s="153">
        <v>1.9875</v>
      </c>
      <c r="E903" s="153">
        <v>4.4875614254481029</v>
      </c>
      <c r="F903" s="155">
        <v>1873.9980000000003</v>
      </c>
      <c r="G903" s="155">
        <v>12494.8073</v>
      </c>
      <c r="H903" s="155">
        <v>78.092545625</v>
      </c>
      <c r="I903" s="155">
        <v>258.90478892094364</v>
      </c>
      <c r="J903" s="155">
        <v>1600</v>
      </c>
      <c r="K903" s="155">
        <v>204550</v>
      </c>
      <c r="L903" s="155">
        <v>1278.4375</v>
      </c>
      <c r="M903" s="155">
        <v>264.49321869539313</v>
      </c>
      <c r="N903" s="156">
        <v>18</v>
      </c>
      <c r="O903" s="156">
        <v>441</v>
      </c>
      <c r="P903" s="156">
        <v>2.7562500000000001</v>
      </c>
      <c r="Q903" s="156">
        <v>4.5884005722387355</v>
      </c>
      <c r="R903" s="158">
        <v>0.6278481012658228</v>
      </c>
      <c r="S903" s="158">
        <v>72</v>
      </c>
      <c r="T903" s="158">
        <v>675</v>
      </c>
      <c r="U903" s="158">
        <v>4.21875</v>
      </c>
      <c r="V903" s="158">
        <v>8.6196148077487926</v>
      </c>
      <c r="W903" s="158">
        <v>0.43037974683544306</v>
      </c>
      <c r="X903" s="158">
        <v>1.0582278481012659</v>
      </c>
      <c r="Y903" s="159">
        <v>27</v>
      </c>
      <c r="Z903" s="159">
        <v>78</v>
      </c>
      <c r="AA903" s="159">
        <v>55</v>
      </c>
      <c r="AB903" s="159">
        <v>88</v>
      </c>
      <c r="AC903" s="159">
        <v>72</v>
      </c>
      <c r="AD903" s="157">
        <v>19.75</v>
      </c>
    </row>
    <row r="904" spans="1:30" s="154" customFormat="1" ht="11.35">
      <c r="A904" s="152">
        <v>891</v>
      </c>
      <c r="B904" s="152">
        <v>9</v>
      </c>
      <c r="C904" s="152">
        <v>48</v>
      </c>
      <c r="D904" s="153">
        <v>0.3</v>
      </c>
      <c r="E904" s="153">
        <v>1.1752157569874981</v>
      </c>
      <c r="F904" s="155">
        <v>535.42800000000011</v>
      </c>
      <c r="G904" s="155">
        <v>2156.5850000000005</v>
      </c>
      <c r="H904" s="155">
        <v>13.478656250000004</v>
      </c>
      <c r="I904" s="155">
        <v>62.023535240965245</v>
      </c>
      <c r="J904" s="155">
        <v>1600</v>
      </c>
      <c r="K904" s="155">
        <v>201050</v>
      </c>
      <c r="L904" s="155">
        <v>1256.5625</v>
      </c>
      <c r="M904" s="155">
        <v>259.66365975039434</v>
      </c>
      <c r="N904" s="156">
        <v>15</v>
      </c>
      <c r="O904" s="156">
        <v>528</v>
      </c>
      <c r="P904" s="156">
        <v>3.3</v>
      </c>
      <c r="Q904" s="156">
        <v>4.6645997219523281</v>
      </c>
      <c r="R904" s="158">
        <v>0.56756756756756754</v>
      </c>
      <c r="S904" s="158">
        <v>30</v>
      </c>
      <c r="T904" s="158">
        <v>714</v>
      </c>
      <c r="U904" s="158">
        <v>4.4625000000000004</v>
      </c>
      <c r="V904" s="158">
        <v>6.9035470784337338</v>
      </c>
      <c r="W904" s="158">
        <v>0.41523341523341528</v>
      </c>
      <c r="X904" s="158">
        <v>0.98280098280098283</v>
      </c>
      <c r="Y904" s="159">
        <v>29</v>
      </c>
      <c r="Z904" s="159">
        <v>83</v>
      </c>
      <c r="AA904" s="159">
        <v>48</v>
      </c>
      <c r="AB904" s="159">
        <v>72</v>
      </c>
      <c r="AC904" s="159">
        <v>88</v>
      </c>
      <c r="AD904" s="157">
        <v>20.350000000000001</v>
      </c>
    </row>
    <row r="905" spans="1:30" s="154" customFormat="1" ht="11.35">
      <c r="A905" s="152">
        <v>892</v>
      </c>
      <c r="B905" s="152">
        <v>21</v>
      </c>
      <c r="C905" s="152">
        <v>87</v>
      </c>
      <c r="D905" s="153">
        <v>0.54374999999999996</v>
      </c>
      <c r="E905" s="153">
        <v>2.3521617917013327</v>
      </c>
      <c r="F905" s="155">
        <v>803.14200000000017</v>
      </c>
      <c r="G905" s="155">
        <v>3266.1108000000008</v>
      </c>
      <c r="H905" s="155">
        <v>20.413192500000005</v>
      </c>
      <c r="I905" s="155">
        <v>94.62046014034577</v>
      </c>
      <c r="J905" s="155">
        <v>1600</v>
      </c>
      <c r="K905" s="155">
        <v>201700</v>
      </c>
      <c r="L905" s="155">
        <v>1260.625</v>
      </c>
      <c r="M905" s="155">
        <v>277.19322665905884</v>
      </c>
      <c r="N905" s="156">
        <v>21</v>
      </c>
      <c r="O905" s="156">
        <v>678</v>
      </c>
      <c r="P905" s="156">
        <v>4.2374999999999998</v>
      </c>
      <c r="Q905" s="156">
        <v>5.8022848459863008</v>
      </c>
      <c r="R905" s="158">
        <v>0.48401826484018257</v>
      </c>
      <c r="S905" s="158">
        <v>39</v>
      </c>
      <c r="T905" s="158">
        <v>828</v>
      </c>
      <c r="U905" s="158">
        <v>5.1749999999999998</v>
      </c>
      <c r="V905" s="158">
        <v>8.4782741212744295</v>
      </c>
      <c r="W905" s="158">
        <v>0.36986301369863006</v>
      </c>
      <c r="X905" s="158">
        <v>0.85388127853881257</v>
      </c>
      <c r="Y905" s="159">
        <v>34</v>
      </c>
      <c r="Z905" s="159">
        <v>72</v>
      </c>
      <c r="AA905" s="159">
        <v>54</v>
      </c>
      <c r="AB905" s="159">
        <v>86</v>
      </c>
      <c r="AC905" s="159">
        <v>74</v>
      </c>
      <c r="AD905" s="157">
        <v>21.9</v>
      </c>
    </row>
    <row r="906" spans="1:30" s="154" customFormat="1" ht="11.35">
      <c r="A906" s="152">
        <v>893</v>
      </c>
      <c r="B906" s="152">
        <v>12</v>
      </c>
      <c r="C906" s="152">
        <v>165</v>
      </c>
      <c r="D906" s="153">
        <v>1.03125</v>
      </c>
      <c r="E906" s="153">
        <v>2.4735630476992894</v>
      </c>
      <c r="F906" s="155">
        <v>1070.8560000000002</v>
      </c>
      <c r="G906" s="155">
        <v>8798.8667999999998</v>
      </c>
      <c r="H906" s="155">
        <v>54.992917499999997</v>
      </c>
      <c r="I906" s="155">
        <v>176.78392745748349</v>
      </c>
      <c r="J906" s="155">
        <v>1600</v>
      </c>
      <c r="K906" s="155">
        <v>203750</v>
      </c>
      <c r="L906" s="155">
        <v>1273.4375</v>
      </c>
      <c r="M906" s="155">
        <v>262.12255733319307</v>
      </c>
      <c r="N906" s="156">
        <v>24</v>
      </c>
      <c r="O906" s="156">
        <v>498</v>
      </c>
      <c r="P906" s="156">
        <v>3.1124999999999998</v>
      </c>
      <c r="Q906" s="156">
        <v>5.2003719025208479</v>
      </c>
      <c r="R906" s="158">
        <v>0.59313725490196068</v>
      </c>
      <c r="S906" s="158">
        <v>30</v>
      </c>
      <c r="T906" s="158">
        <v>684</v>
      </c>
      <c r="U906" s="158">
        <v>4.2750000000000004</v>
      </c>
      <c r="V906" s="158">
        <v>6.8670666061707095</v>
      </c>
      <c r="W906" s="158">
        <v>0.44117647058823523</v>
      </c>
      <c r="X906" s="158">
        <v>1.034313725490196</v>
      </c>
      <c r="Y906" s="159">
        <v>27</v>
      </c>
      <c r="Z906" s="159">
        <v>80</v>
      </c>
      <c r="AA906" s="159">
        <v>53</v>
      </c>
      <c r="AB906" s="159">
        <v>90</v>
      </c>
      <c r="AC906" s="159">
        <v>70</v>
      </c>
      <c r="AD906" s="157">
        <v>20.399999999999999</v>
      </c>
    </row>
    <row r="907" spans="1:30" s="154" customFormat="1" ht="11.35">
      <c r="A907" s="152">
        <v>894</v>
      </c>
      <c r="B907" s="152">
        <v>15</v>
      </c>
      <c r="C907" s="152">
        <v>138</v>
      </c>
      <c r="D907" s="153">
        <v>0.86250000000000004</v>
      </c>
      <c r="E907" s="153">
        <v>2.4119396406603295</v>
      </c>
      <c r="F907" s="155">
        <v>1070.8560000000002</v>
      </c>
      <c r="G907" s="155">
        <v>7998.6994000000004</v>
      </c>
      <c r="H907" s="155">
        <v>49.991871250000003</v>
      </c>
      <c r="I907" s="155">
        <v>171.0218066406978</v>
      </c>
      <c r="J907" s="155">
        <v>1600</v>
      </c>
      <c r="K907" s="155">
        <v>203150</v>
      </c>
      <c r="L907" s="155">
        <v>1269.6875</v>
      </c>
      <c r="M907" s="155">
        <v>272.65852091060208</v>
      </c>
      <c r="N907" s="156">
        <v>21</v>
      </c>
      <c r="O907" s="156">
        <v>531</v>
      </c>
      <c r="P907" s="156">
        <v>3.3187500000000001</v>
      </c>
      <c r="Q907" s="156">
        <v>5.1753793954445939</v>
      </c>
      <c r="R907" s="158">
        <v>0.56934306569343074</v>
      </c>
      <c r="S907" s="158">
        <v>48</v>
      </c>
      <c r="T907" s="158">
        <v>717</v>
      </c>
      <c r="U907" s="158">
        <v>4.4812500000000002</v>
      </c>
      <c r="V907" s="158">
        <v>8.068084397740062</v>
      </c>
      <c r="W907" s="158">
        <v>0.41849148418491489</v>
      </c>
      <c r="X907" s="158">
        <v>0.98783454987834562</v>
      </c>
      <c r="Y907" s="159">
        <v>31</v>
      </c>
      <c r="Z907" s="159">
        <v>74</v>
      </c>
      <c r="AA907" s="159">
        <v>55</v>
      </c>
      <c r="AB907" s="159">
        <v>69</v>
      </c>
      <c r="AC907" s="159">
        <v>91</v>
      </c>
      <c r="AD907" s="157">
        <v>20.55</v>
      </c>
    </row>
    <row r="908" spans="1:30" s="154" customFormat="1" ht="11.35">
      <c r="A908" s="152">
        <v>895</v>
      </c>
      <c r="B908" s="152">
        <v>15</v>
      </c>
      <c r="C908" s="152">
        <v>120</v>
      </c>
      <c r="D908" s="153">
        <v>0.75</v>
      </c>
      <c r="E908" s="153">
        <v>2.1544162629265182</v>
      </c>
      <c r="F908" s="155">
        <v>1338.5700000000002</v>
      </c>
      <c r="G908" s="155">
        <v>4212.0336000000016</v>
      </c>
      <c r="H908" s="155">
        <v>26.325210000000009</v>
      </c>
      <c r="I908" s="155">
        <v>126.36725852537474</v>
      </c>
      <c r="J908" s="155">
        <v>1600</v>
      </c>
      <c r="K908" s="155">
        <v>197350</v>
      </c>
      <c r="L908" s="155">
        <v>1233.4375</v>
      </c>
      <c r="M908" s="155">
        <v>264.79622371616182</v>
      </c>
      <c r="N908" s="156">
        <v>18</v>
      </c>
      <c r="O908" s="156">
        <v>447</v>
      </c>
      <c r="P908" s="156">
        <v>2.7937500000000002</v>
      </c>
      <c r="Q908" s="156">
        <v>4.1087372388743972</v>
      </c>
      <c r="R908" s="158">
        <v>0.62182741116751272</v>
      </c>
      <c r="S908" s="158">
        <v>33</v>
      </c>
      <c r="T908" s="158">
        <v>678</v>
      </c>
      <c r="U908" s="158">
        <v>4.2374999999999998</v>
      </c>
      <c r="V908" s="158">
        <v>7.3821878947374096</v>
      </c>
      <c r="W908" s="158">
        <v>0.42639593908629436</v>
      </c>
      <c r="X908" s="158">
        <v>1.048223350253807</v>
      </c>
      <c r="Y908" s="159">
        <v>35</v>
      </c>
      <c r="Z908" s="159">
        <v>81</v>
      </c>
      <c r="AA908" s="159">
        <v>44</v>
      </c>
      <c r="AB908" s="159">
        <v>74</v>
      </c>
      <c r="AC908" s="159">
        <v>86</v>
      </c>
      <c r="AD908" s="157">
        <v>19.7</v>
      </c>
    </row>
    <row r="909" spans="1:30" s="154" customFormat="1" ht="11.35">
      <c r="A909" s="152">
        <v>896</v>
      </c>
      <c r="B909" s="152">
        <v>9</v>
      </c>
      <c r="C909" s="152">
        <v>90</v>
      </c>
      <c r="D909" s="153">
        <v>0.5625</v>
      </c>
      <c r="E909" s="153">
        <v>1.9088918053489312</v>
      </c>
      <c r="F909" s="155">
        <v>803.14200000000017</v>
      </c>
      <c r="G909" s="155">
        <v>4137.6686000000018</v>
      </c>
      <c r="H909" s="155">
        <v>25.860428750000011</v>
      </c>
      <c r="I909" s="155">
        <v>125.47312137461797</v>
      </c>
      <c r="J909" s="155">
        <v>1600</v>
      </c>
      <c r="K909" s="155">
        <v>200150</v>
      </c>
      <c r="L909" s="155">
        <v>1250.9375</v>
      </c>
      <c r="M909" s="155">
        <v>275.09128702117874</v>
      </c>
      <c r="N909" s="156">
        <v>21</v>
      </c>
      <c r="O909" s="156">
        <v>594</v>
      </c>
      <c r="P909" s="156">
        <v>3.7124999999999999</v>
      </c>
      <c r="Q909" s="156">
        <v>5.5028723203055421</v>
      </c>
      <c r="R909" s="158">
        <v>0.53411764705882347</v>
      </c>
      <c r="S909" s="158">
        <v>39</v>
      </c>
      <c r="T909" s="158">
        <v>771</v>
      </c>
      <c r="U909" s="158">
        <v>4.8187499999999996</v>
      </c>
      <c r="V909" s="158">
        <v>8.1525331750205901</v>
      </c>
      <c r="W909" s="158">
        <v>0.39529411764705885</v>
      </c>
      <c r="X909" s="158">
        <v>0.92941176470588238</v>
      </c>
      <c r="Y909" s="159">
        <v>35</v>
      </c>
      <c r="Z909" s="159">
        <v>74</v>
      </c>
      <c r="AA909" s="159">
        <v>51</v>
      </c>
      <c r="AB909" s="159">
        <v>81</v>
      </c>
      <c r="AC909" s="159">
        <v>79</v>
      </c>
      <c r="AD909" s="157">
        <v>21.25</v>
      </c>
    </row>
    <row r="910" spans="1:30" s="154" customFormat="1" ht="11.35">
      <c r="A910" s="152">
        <v>897</v>
      </c>
      <c r="B910" s="152">
        <v>9</v>
      </c>
      <c r="C910" s="152">
        <v>102</v>
      </c>
      <c r="D910" s="153">
        <v>0.63749999999999996</v>
      </c>
      <c r="E910" s="153">
        <v>1.6953042805861092</v>
      </c>
      <c r="F910" s="155">
        <v>535.42800000000011</v>
      </c>
      <c r="G910" s="155">
        <v>4946.7598000000016</v>
      </c>
      <c r="H910" s="155">
        <v>30.917248750000009</v>
      </c>
      <c r="I910" s="155">
        <v>104.56467200479118</v>
      </c>
      <c r="J910" s="155">
        <v>1600</v>
      </c>
      <c r="K910" s="155">
        <v>200700</v>
      </c>
      <c r="L910" s="155">
        <v>1254.375</v>
      </c>
      <c r="M910" s="155">
        <v>261.61012688840248</v>
      </c>
      <c r="N910" s="156">
        <v>21</v>
      </c>
      <c r="O910" s="156">
        <v>480</v>
      </c>
      <c r="P910" s="156">
        <v>3</v>
      </c>
      <c r="Q910" s="156">
        <v>4.7583095143088645</v>
      </c>
      <c r="R910" s="158">
        <v>0.58974358974358976</v>
      </c>
      <c r="S910" s="158">
        <v>33</v>
      </c>
      <c r="T910" s="158">
        <v>660</v>
      </c>
      <c r="U910" s="158">
        <v>4.125</v>
      </c>
      <c r="V910" s="158">
        <v>6.5911604612856376</v>
      </c>
      <c r="W910" s="158">
        <v>0.4358974358974359</v>
      </c>
      <c r="X910" s="158">
        <v>1.0256410256410255</v>
      </c>
      <c r="Y910" s="159">
        <v>30</v>
      </c>
      <c r="Z910" s="159">
        <v>82</v>
      </c>
      <c r="AA910" s="159">
        <v>48</v>
      </c>
      <c r="AB910" s="159">
        <v>78</v>
      </c>
      <c r="AC910" s="159">
        <v>82</v>
      </c>
      <c r="AD910" s="157">
        <v>19.5</v>
      </c>
    </row>
    <row r="911" spans="1:30" s="154" customFormat="1" ht="11.35">
      <c r="A911" s="152">
        <v>898</v>
      </c>
      <c r="B911" s="152">
        <v>15</v>
      </c>
      <c r="C911" s="152">
        <v>192</v>
      </c>
      <c r="D911" s="153">
        <v>1.2</v>
      </c>
      <c r="E911" s="153">
        <v>3.03190580826461</v>
      </c>
      <c r="F911" s="155">
        <v>1338.5700000000002</v>
      </c>
      <c r="G911" s="155">
        <v>8043.3184000000001</v>
      </c>
      <c r="H911" s="155">
        <v>50.270740000000004</v>
      </c>
      <c r="I911" s="155">
        <v>168.23007163215132</v>
      </c>
      <c r="J911" s="155">
        <v>1600</v>
      </c>
      <c r="K911" s="155">
        <v>205700</v>
      </c>
      <c r="L911" s="155">
        <v>1285.625</v>
      </c>
      <c r="M911" s="155">
        <v>288.47830543110604</v>
      </c>
      <c r="N911" s="156">
        <v>24</v>
      </c>
      <c r="O911" s="156">
        <v>444</v>
      </c>
      <c r="P911" s="156">
        <v>2.7749999999999999</v>
      </c>
      <c r="Q911" s="156">
        <v>4.9854505294037441</v>
      </c>
      <c r="R911" s="158">
        <v>0.62720403022670024</v>
      </c>
      <c r="S911" s="158">
        <v>36</v>
      </c>
      <c r="T911" s="158">
        <v>750</v>
      </c>
      <c r="U911" s="158">
        <v>4.6875</v>
      </c>
      <c r="V911" s="158">
        <v>9.1198777300641893</v>
      </c>
      <c r="W911" s="158">
        <v>0.37027707808564236</v>
      </c>
      <c r="X911" s="158">
        <v>0.9974811083123426</v>
      </c>
      <c r="Y911" s="159">
        <v>34</v>
      </c>
      <c r="Z911" s="159">
        <v>62</v>
      </c>
      <c r="AA911" s="159">
        <v>64</v>
      </c>
      <c r="AB911" s="159">
        <v>79</v>
      </c>
      <c r="AC911" s="159">
        <v>81</v>
      </c>
      <c r="AD911" s="157">
        <v>19.850000000000001</v>
      </c>
    </row>
    <row r="912" spans="1:30" s="154" customFormat="1" ht="11.35">
      <c r="A912" s="152">
        <v>899</v>
      </c>
      <c r="B912" s="152">
        <v>33</v>
      </c>
      <c r="C912" s="152">
        <v>237</v>
      </c>
      <c r="D912" s="153">
        <v>1.48125</v>
      </c>
      <c r="E912" s="153">
        <v>4.6863536334082267</v>
      </c>
      <c r="F912" s="155">
        <v>2944.8540000000003</v>
      </c>
      <c r="G912" s="155">
        <v>11745.2081</v>
      </c>
      <c r="H912" s="155">
        <v>73.407550624999999</v>
      </c>
      <c r="I912" s="155">
        <v>327.47967744554381</v>
      </c>
      <c r="J912" s="155">
        <v>1600</v>
      </c>
      <c r="K912" s="155">
        <v>203000</v>
      </c>
      <c r="L912" s="155">
        <v>1268.75</v>
      </c>
      <c r="M912" s="155">
        <v>286.96799286822494</v>
      </c>
      <c r="N912" s="156">
        <v>24</v>
      </c>
      <c r="O912" s="156">
        <v>492</v>
      </c>
      <c r="P912" s="156">
        <v>3.0750000000000002</v>
      </c>
      <c r="Q912" s="156">
        <v>5.0351594005234084</v>
      </c>
      <c r="R912" s="158">
        <v>0.57402597402597411</v>
      </c>
      <c r="S912" s="158">
        <v>36</v>
      </c>
      <c r="T912" s="158">
        <v>663</v>
      </c>
      <c r="U912" s="158">
        <v>4.1437499999999998</v>
      </c>
      <c r="V912" s="158">
        <v>7.6863408007751239</v>
      </c>
      <c r="W912" s="158">
        <v>0.42597402597402595</v>
      </c>
      <c r="X912" s="158">
        <v>1</v>
      </c>
      <c r="Y912" s="159">
        <v>36</v>
      </c>
      <c r="Z912" s="159">
        <v>65</v>
      </c>
      <c r="AA912" s="159">
        <v>59</v>
      </c>
      <c r="AB912" s="159">
        <v>76</v>
      </c>
      <c r="AC912" s="159">
        <v>84</v>
      </c>
      <c r="AD912" s="157">
        <v>19.25</v>
      </c>
    </row>
    <row r="913" spans="1:30" s="154" customFormat="1" ht="11.35">
      <c r="A913" s="152">
        <v>900</v>
      </c>
      <c r="B913" s="152">
        <v>12</v>
      </c>
      <c r="C913" s="152">
        <v>120</v>
      </c>
      <c r="D913" s="153">
        <v>0.75</v>
      </c>
      <c r="E913" s="153">
        <v>2.2063373559593935</v>
      </c>
      <c r="F913" s="155">
        <v>1070.8560000000002</v>
      </c>
      <c r="G913" s="155">
        <v>3835.7467000000015</v>
      </c>
      <c r="H913" s="155">
        <v>23.973416875000009</v>
      </c>
      <c r="I913" s="155">
        <v>105.2091738859643</v>
      </c>
      <c r="J913" s="155">
        <v>1600</v>
      </c>
      <c r="K913" s="155">
        <v>202700</v>
      </c>
      <c r="L913" s="155">
        <v>1266.875</v>
      </c>
      <c r="M913" s="155">
        <v>268.22779087697484</v>
      </c>
      <c r="N913" s="156">
        <v>21</v>
      </c>
      <c r="O913" s="156">
        <v>561</v>
      </c>
      <c r="P913" s="156">
        <v>3.5062500000000001</v>
      </c>
      <c r="Q913" s="156">
        <v>4.8783914183046733</v>
      </c>
      <c r="R913" s="158">
        <v>0.55791962174940901</v>
      </c>
      <c r="S913" s="158">
        <v>51</v>
      </c>
      <c r="T913" s="158">
        <v>801</v>
      </c>
      <c r="U913" s="158">
        <v>5.0062499999999996</v>
      </c>
      <c r="V913" s="158">
        <v>8.752715212144496</v>
      </c>
      <c r="W913" s="158">
        <v>0.36879432624113473</v>
      </c>
      <c r="X913" s="158">
        <v>0.92671394799054374</v>
      </c>
      <c r="Y913" s="159">
        <v>30</v>
      </c>
      <c r="Z913" s="159">
        <v>77</v>
      </c>
      <c r="AA913" s="159">
        <v>53</v>
      </c>
      <c r="AB913" s="159">
        <v>80</v>
      </c>
      <c r="AC913" s="159">
        <v>80</v>
      </c>
      <c r="AD913" s="157">
        <v>21.15</v>
      </c>
    </row>
    <row r="914" spans="1:30" s="154" customFormat="1" ht="11.35">
      <c r="A914" s="152">
        <v>901</v>
      </c>
      <c r="B914" s="152">
        <v>15</v>
      </c>
      <c r="C914" s="152">
        <v>210</v>
      </c>
      <c r="D914" s="153">
        <v>1.3125</v>
      </c>
      <c r="E914" s="153">
        <v>2.9656047141779895</v>
      </c>
      <c r="F914" s="155">
        <v>1070.8560000000002</v>
      </c>
      <c r="G914" s="155">
        <v>8950.5713999999989</v>
      </c>
      <c r="H914" s="155">
        <v>55.941071249999993</v>
      </c>
      <c r="I914" s="155">
        <v>163.663534198842</v>
      </c>
      <c r="J914" s="155">
        <v>1600</v>
      </c>
      <c r="K914" s="155">
        <v>199250</v>
      </c>
      <c r="L914" s="155">
        <v>1245.3125</v>
      </c>
      <c r="M914" s="155">
        <v>265.80818230422142</v>
      </c>
      <c r="N914" s="156">
        <v>18</v>
      </c>
      <c r="O914" s="156">
        <v>369</v>
      </c>
      <c r="P914" s="156">
        <v>2.3062499999999999</v>
      </c>
      <c r="Q914" s="156">
        <v>4.1238634797965856</v>
      </c>
      <c r="R914" s="158">
        <v>0.6796875</v>
      </c>
      <c r="S914" s="158">
        <v>36</v>
      </c>
      <c r="T914" s="158">
        <v>618</v>
      </c>
      <c r="U914" s="158">
        <v>3.8624999999999998</v>
      </c>
      <c r="V914" s="158">
        <v>6.9476818449658397</v>
      </c>
      <c r="W914" s="158">
        <v>0.46354166666666663</v>
      </c>
      <c r="X914" s="158">
        <v>1.1432291666666665</v>
      </c>
      <c r="Y914" s="159">
        <v>33</v>
      </c>
      <c r="Z914" s="159">
        <v>80</v>
      </c>
      <c r="AA914" s="159">
        <v>47</v>
      </c>
      <c r="AB914" s="159">
        <v>87</v>
      </c>
      <c r="AC914" s="159">
        <v>73</v>
      </c>
      <c r="AD914" s="157">
        <v>19.2</v>
      </c>
    </row>
    <row r="915" spans="1:30" s="154" customFormat="1" ht="11.35">
      <c r="A915" s="152">
        <v>902</v>
      </c>
      <c r="B915" s="152">
        <v>9</v>
      </c>
      <c r="C915" s="152">
        <v>87</v>
      </c>
      <c r="D915" s="153">
        <v>0.54374999999999996</v>
      </c>
      <c r="E915" s="153">
        <v>1.6091205262268355</v>
      </c>
      <c r="F915" s="155">
        <v>803.14200000000017</v>
      </c>
      <c r="G915" s="155">
        <v>2391.5784000000008</v>
      </c>
      <c r="H915" s="155">
        <v>14.947365000000005</v>
      </c>
      <c r="I915" s="155">
        <v>75.207668602280634</v>
      </c>
      <c r="J915" s="155">
        <v>1600</v>
      </c>
      <c r="K915" s="155">
        <v>194000</v>
      </c>
      <c r="L915" s="155">
        <v>1212.5</v>
      </c>
      <c r="M915" s="155">
        <v>266.29297716149892</v>
      </c>
      <c r="N915" s="156">
        <v>21</v>
      </c>
      <c r="O915" s="156">
        <v>483</v>
      </c>
      <c r="P915" s="156">
        <v>3.0187499999999998</v>
      </c>
      <c r="Q915" s="156">
        <v>4.7044363847450636</v>
      </c>
      <c r="R915" s="158">
        <v>0.5892857142857143</v>
      </c>
      <c r="S915" s="158">
        <v>33</v>
      </c>
      <c r="T915" s="158">
        <v>612</v>
      </c>
      <c r="U915" s="158">
        <v>3.8250000000000002</v>
      </c>
      <c r="V915" s="158">
        <v>6.862119151201254</v>
      </c>
      <c r="W915" s="158">
        <v>0.47959183673469397</v>
      </c>
      <c r="X915" s="158">
        <v>1.0688775510204083</v>
      </c>
      <c r="Y915" s="159">
        <v>40</v>
      </c>
      <c r="Z915" s="159">
        <v>80</v>
      </c>
      <c r="AA915" s="159">
        <v>40</v>
      </c>
      <c r="AB915" s="159">
        <v>87</v>
      </c>
      <c r="AC915" s="159">
        <v>73</v>
      </c>
      <c r="AD915" s="157">
        <v>19.600000000000001</v>
      </c>
    </row>
    <row r="916" spans="1:30" s="154" customFormat="1" ht="11.35">
      <c r="A916" s="152">
        <v>903</v>
      </c>
      <c r="B916" s="152">
        <v>9</v>
      </c>
      <c r="C916" s="152">
        <v>87</v>
      </c>
      <c r="D916" s="153">
        <v>0.54374999999999996</v>
      </c>
      <c r="E916" s="153">
        <v>1.6091205262268355</v>
      </c>
      <c r="F916" s="155">
        <v>803.14200000000017</v>
      </c>
      <c r="G916" s="155">
        <v>4995.8407000000016</v>
      </c>
      <c r="H916" s="155">
        <v>31.22400437500001</v>
      </c>
      <c r="I916" s="155">
        <v>117.79872084161633</v>
      </c>
      <c r="J916" s="155">
        <v>1600</v>
      </c>
      <c r="K916" s="155">
        <v>204600</v>
      </c>
      <c r="L916" s="155">
        <v>1278.75</v>
      </c>
      <c r="M916" s="155">
        <v>267.73860809407176</v>
      </c>
      <c r="N916" s="156">
        <v>27</v>
      </c>
      <c r="O916" s="156">
        <v>576</v>
      </c>
      <c r="P916" s="156">
        <v>3.6</v>
      </c>
      <c r="Q916" s="156">
        <v>5.4957959919292545</v>
      </c>
      <c r="R916" s="158">
        <v>0.55452436194895594</v>
      </c>
      <c r="S916" s="158">
        <v>33</v>
      </c>
      <c r="T916" s="158">
        <v>837</v>
      </c>
      <c r="U916" s="158">
        <v>5.2312500000000002</v>
      </c>
      <c r="V916" s="158">
        <v>8.4668958580874332</v>
      </c>
      <c r="W916" s="158">
        <v>0.35266821345707661</v>
      </c>
      <c r="X916" s="158">
        <v>0.9071925754060326</v>
      </c>
      <c r="Y916" s="159">
        <v>28</v>
      </c>
      <c r="Z916" s="159">
        <v>76</v>
      </c>
      <c r="AA916" s="159">
        <v>56</v>
      </c>
      <c r="AB916" s="159">
        <v>78</v>
      </c>
      <c r="AC916" s="159">
        <v>82</v>
      </c>
      <c r="AD916" s="157">
        <v>21.55</v>
      </c>
    </row>
    <row r="917" spans="1:30" s="154" customFormat="1" ht="11.35">
      <c r="A917" s="152">
        <v>904</v>
      </c>
      <c r="B917" s="152">
        <v>30</v>
      </c>
      <c r="C917" s="152">
        <v>216</v>
      </c>
      <c r="D917" s="153">
        <v>1.35</v>
      </c>
      <c r="E917" s="153">
        <v>4.3714338565582977</v>
      </c>
      <c r="F917" s="155">
        <v>2677.1400000000003</v>
      </c>
      <c r="G917" s="155">
        <v>13446.679299999998</v>
      </c>
      <c r="H917" s="155">
        <v>84.04174562499999</v>
      </c>
      <c r="I917" s="155">
        <v>359.36832311519834</v>
      </c>
      <c r="J917" s="155">
        <v>1600</v>
      </c>
      <c r="K917" s="155">
        <v>206600</v>
      </c>
      <c r="L917" s="155">
        <v>1291.25</v>
      </c>
      <c r="M917" s="155">
        <v>273.08797854383346</v>
      </c>
      <c r="N917" s="156">
        <v>24</v>
      </c>
      <c r="O917" s="156">
        <v>528</v>
      </c>
      <c r="P917" s="156">
        <v>3.3</v>
      </c>
      <c r="Q917" s="156">
        <v>5.0938364531383176</v>
      </c>
      <c r="R917" s="158">
        <v>0.57692307692307687</v>
      </c>
      <c r="S917" s="158">
        <v>60</v>
      </c>
      <c r="T917" s="158">
        <v>777</v>
      </c>
      <c r="U917" s="158">
        <v>4.8562500000000002</v>
      </c>
      <c r="V917" s="158">
        <v>9.3357006487876202</v>
      </c>
      <c r="W917" s="158">
        <v>0.3774038461538462</v>
      </c>
      <c r="X917" s="158">
        <v>0.95432692307692313</v>
      </c>
      <c r="Y917" s="159">
        <v>28</v>
      </c>
      <c r="Z917" s="159">
        <v>71</v>
      </c>
      <c r="AA917" s="159">
        <v>61</v>
      </c>
      <c r="AB917" s="159">
        <v>80</v>
      </c>
      <c r="AC917" s="159">
        <v>80</v>
      </c>
      <c r="AD917" s="157">
        <v>20.8</v>
      </c>
    </row>
    <row r="918" spans="1:30" s="154" customFormat="1" ht="11.35">
      <c r="A918" s="152">
        <v>905</v>
      </c>
      <c r="B918" s="152">
        <v>21</v>
      </c>
      <c r="C918" s="152">
        <v>165</v>
      </c>
      <c r="D918" s="153">
        <v>1.03125</v>
      </c>
      <c r="E918" s="153">
        <v>3.0476754209886119</v>
      </c>
      <c r="F918" s="155">
        <v>1873.9980000000003</v>
      </c>
      <c r="G918" s="155">
        <v>8441.9148000000023</v>
      </c>
      <c r="H918" s="155">
        <v>52.761967500000011</v>
      </c>
      <c r="I918" s="155">
        <v>217.54317415106064</v>
      </c>
      <c r="J918" s="155">
        <v>1600</v>
      </c>
      <c r="K918" s="155">
        <v>200550</v>
      </c>
      <c r="L918" s="155">
        <v>1253.4375</v>
      </c>
      <c r="M918" s="155">
        <v>276.43973463811682</v>
      </c>
      <c r="N918" s="156">
        <v>18</v>
      </c>
      <c r="O918" s="156">
        <v>528</v>
      </c>
      <c r="P918" s="156">
        <v>3.3</v>
      </c>
      <c r="Q918" s="156">
        <v>4.6280522819570979</v>
      </c>
      <c r="R918" s="158">
        <v>0.56650246305418717</v>
      </c>
      <c r="S918" s="158">
        <v>33</v>
      </c>
      <c r="T918" s="158">
        <v>696</v>
      </c>
      <c r="U918" s="158">
        <v>4.3499999999999996</v>
      </c>
      <c r="V918" s="158">
        <v>7.5145142576417996</v>
      </c>
      <c r="W918" s="158">
        <v>0.4285714285714286</v>
      </c>
      <c r="X918" s="158">
        <v>0.99507389162561577</v>
      </c>
      <c r="Y918" s="159">
        <v>35</v>
      </c>
      <c r="Z918" s="159">
        <v>73</v>
      </c>
      <c r="AA918" s="159">
        <v>52</v>
      </c>
      <c r="AB918" s="159">
        <v>75</v>
      </c>
      <c r="AC918" s="159">
        <v>85</v>
      </c>
      <c r="AD918" s="157">
        <v>20.3</v>
      </c>
    </row>
    <row r="919" spans="1:30" s="154" customFormat="1" ht="11.35">
      <c r="A919" s="152">
        <v>906</v>
      </c>
      <c r="B919" s="152">
        <v>18</v>
      </c>
      <c r="C919" s="152">
        <v>207</v>
      </c>
      <c r="D919" s="153">
        <v>1.29375</v>
      </c>
      <c r="E919" s="153">
        <v>3.2729054947184912</v>
      </c>
      <c r="F919" s="155">
        <v>803.14200000000017</v>
      </c>
      <c r="G919" s="155">
        <v>7064.675000000002</v>
      </c>
      <c r="H919" s="155">
        <v>44.154218750000013</v>
      </c>
      <c r="I919" s="155">
        <v>134.9265954503216</v>
      </c>
      <c r="J919" s="155">
        <v>1600</v>
      </c>
      <c r="K919" s="155">
        <v>203600</v>
      </c>
      <c r="L919" s="155">
        <v>1272.5</v>
      </c>
      <c r="M919" s="155">
        <v>276.98965764131259</v>
      </c>
      <c r="N919" s="156">
        <v>27</v>
      </c>
      <c r="O919" s="156">
        <v>465</v>
      </c>
      <c r="P919" s="156">
        <v>2.90625</v>
      </c>
      <c r="Q919" s="156">
        <v>5.0740390855322977</v>
      </c>
      <c r="R919" s="158">
        <v>0.62560386473429952</v>
      </c>
      <c r="S919" s="158">
        <v>54</v>
      </c>
      <c r="T919" s="158">
        <v>759</v>
      </c>
      <c r="U919" s="158">
        <v>4.7437500000000004</v>
      </c>
      <c r="V919" s="158">
        <v>8.6666039245430877</v>
      </c>
      <c r="W919" s="158">
        <v>0.38888888888888884</v>
      </c>
      <c r="X919" s="158">
        <v>1.0144927536231885</v>
      </c>
      <c r="Y919" s="159">
        <v>32</v>
      </c>
      <c r="Z919" s="159">
        <v>71</v>
      </c>
      <c r="AA919" s="159">
        <v>57</v>
      </c>
      <c r="AB919" s="159">
        <v>87</v>
      </c>
      <c r="AC919" s="159">
        <v>73</v>
      </c>
      <c r="AD919" s="157">
        <v>20.7</v>
      </c>
    </row>
    <row r="920" spans="1:30" s="154" customFormat="1" ht="11.35">
      <c r="A920" s="152">
        <v>907</v>
      </c>
      <c r="B920" s="152">
        <v>15</v>
      </c>
      <c r="C920" s="152">
        <v>162</v>
      </c>
      <c r="D920" s="153">
        <v>1.0125</v>
      </c>
      <c r="E920" s="153">
        <v>2.7722513158966242</v>
      </c>
      <c r="F920" s="155">
        <v>1338.5700000000002</v>
      </c>
      <c r="G920" s="155">
        <v>9167.7171999999991</v>
      </c>
      <c r="H920" s="155">
        <v>57.298232499999997</v>
      </c>
      <c r="I920" s="155">
        <v>206.90310257458381</v>
      </c>
      <c r="J920" s="155">
        <v>1600</v>
      </c>
      <c r="K920" s="155">
        <v>202450</v>
      </c>
      <c r="L920" s="155">
        <v>1265.3125</v>
      </c>
      <c r="M920" s="155">
        <v>276.54635985842123</v>
      </c>
      <c r="N920" s="156">
        <v>24</v>
      </c>
      <c r="O920" s="156">
        <v>492</v>
      </c>
      <c r="P920" s="156">
        <v>3.0750000000000002</v>
      </c>
      <c r="Q920" s="156">
        <v>4.8285706311104777</v>
      </c>
      <c r="R920" s="158">
        <v>0.59605911330049266</v>
      </c>
      <c r="S920" s="158">
        <v>36</v>
      </c>
      <c r="T920" s="158">
        <v>702</v>
      </c>
      <c r="U920" s="158">
        <v>4.3875000000000002</v>
      </c>
      <c r="V920" s="158">
        <v>7.2232917285837495</v>
      </c>
      <c r="W920" s="158">
        <v>0.42364532019704437</v>
      </c>
      <c r="X920" s="158">
        <v>1.0197044334975369</v>
      </c>
      <c r="Y920" s="159">
        <v>33</v>
      </c>
      <c r="Z920" s="159">
        <v>72</v>
      </c>
      <c r="AA920" s="159">
        <v>55</v>
      </c>
      <c r="AB920" s="159">
        <v>76</v>
      </c>
      <c r="AC920" s="159">
        <v>84</v>
      </c>
      <c r="AD920" s="157">
        <v>20.3</v>
      </c>
    </row>
    <row r="921" spans="1:30" s="154" customFormat="1" ht="11.35">
      <c r="A921" s="152">
        <v>908</v>
      </c>
      <c r="B921" s="152">
        <v>9</v>
      </c>
      <c r="C921" s="152">
        <v>75</v>
      </c>
      <c r="D921" s="153">
        <v>0.46875</v>
      </c>
      <c r="E921" s="153">
        <v>1.5976471497468832</v>
      </c>
      <c r="F921" s="155">
        <v>535.42800000000011</v>
      </c>
      <c r="G921" s="155">
        <v>3331.552000000001</v>
      </c>
      <c r="H921" s="155">
        <v>20.822200000000006</v>
      </c>
      <c r="I921" s="155">
        <v>84.776838477419147</v>
      </c>
      <c r="J921" s="155">
        <v>1600</v>
      </c>
      <c r="K921" s="155">
        <v>205750</v>
      </c>
      <c r="L921" s="155">
        <v>1285.9375</v>
      </c>
      <c r="M921" s="155">
        <v>267.83383771032646</v>
      </c>
      <c r="N921" s="156">
        <v>27</v>
      </c>
      <c r="O921" s="156">
        <v>603</v>
      </c>
      <c r="P921" s="156">
        <v>3.7687499999999998</v>
      </c>
      <c r="Q921" s="156">
        <v>5.3012658687638705</v>
      </c>
      <c r="R921" s="158">
        <v>0.53579676674364884</v>
      </c>
      <c r="S921" s="158">
        <v>45</v>
      </c>
      <c r="T921" s="158">
        <v>783</v>
      </c>
      <c r="U921" s="158">
        <v>4.8937499999999998</v>
      </c>
      <c r="V921" s="158">
        <v>8.8036562408778298</v>
      </c>
      <c r="W921" s="158">
        <v>0.39722863741339487</v>
      </c>
      <c r="X921" s="158">
        <v>0.93302540415704371</v>
      </c>
      <c r="Y921" s="159">
        <v>27</v>
      </c>
      <c r="Z921" s="159">
        <v>75</v>
      </c>
      <c r="AA921" s="159">
        <v>58</v>
      </c>
      <c r="AB921" s="159">
        <v>82</v>
      </c>
      <c r="AC921" s="159">
        <v>78</v>
      </c>
      <c r="AD921" s="157">
        <v>21.65</v>
      </c>
    </row>
    <row r="922" spans="1:30" s="154" customFormat="1" ht="11.35">
      <c r="A922" s="152">
        <v>909</v>
      </c>
      <c r="B922" s="152">
        <v>21</v>
      </c>
      <c r="C922" s="152">
        <v>213</v>
      </c>
      <c r="D922" s="153">
        <v>1.33125</v>
      </c>
      <c r="E922" s="153">
        <v>3.459963054661515</v>
      </c>
      <c r="F922" s="155">
        <v>1873.9980000000003</v>
      </c>
      <c r="G922" s="155">
        <v>13116.498699999998</v>
      </c>
      <c r="H922" s="155">
        <v>81.978116874999984</v>
      </c>
      <c r="I922" s="155">
        <v>267.30347583942284</v>
      </c>
      <c r="J922" s="155">
        <v>1600</v>
      </c>
      <c r="K922" s="155">
        <v>202800</v>
      </c>
      <c r="L922" s="155">
        <v>1267.5</v>
      </c>
      <c r="M922" s="155">
        <v>274.61808815084021</v>
      </c>
      <c r="N922" s="156">
        <v>18</v>
      </c>
      <c r="O922" s="156">
        <v>444</v>
      </c>
      <c r="P922" s="156">
        <v>2.7749999999999999</v>
      </c>
      <c r="Q922" s="156">
        <v>4.6930297571917006</v>
      </c>
      <c r="R922" s="158">
        <v>0.61953727506426737</v>
      </c>
      <c r="S922" s="158">
        <v>42</v>
      </c>
      <c r="T922" s="158">
        <v>657</v>
      </c>
      <c r="U922" s="158">
        <v>4.1062500000000002</v>
      </c>
      <c r="V922" s="158">
        <v>7.5282251911258529</v>
      </c>
      <c r="W922" s="158">
        <v>0.43701799485861181</v>
      </c>
      <c r="X922" s="158">
        <v>1.0565552699228791</v>
      </c>
      <c r="Y922" s="159">
        <v>32</v>
      </c>
      <c r="Z922" s="159">
        <v>73</v>
      </c>
      <c r="AA922" s="159">
        <v>55</v>
      </c>
      <c r="AB922" s="159">
        <v>80</v>
      </c>
      <c r="AC922" s="159">
        <v>80</v>
      </c>
      <c r="AD922" s="157">
        <v>19.45</v>
      </c>
    </row>
    <row r="923" spans="1:30" s="154" customFormat="1" ht="11.35">
      <c r="A923" s="152">
        <v>910</v>
      </c>
      <c r="B923" s="152">
        <v>21</v>
      </c>
      <c r="C923" s="152">
        <v>186</v>
      </c>
      <c r="D923" s="153">
        <v>1.1625000000000001</v>
      </c>
      <c r="E923" s="153">
        <v>2.9329777514611388</v>
      </c>
      <c r="F923" s="155">
        <v>1070.8560000000002</v>
      </c>
      <c r="G923" s="155">
        <v>9298.5995999999977</v>
      </c>
      <c r="H923" s="155">
        <v>58.116247499999986</v>
      </c>
      <c r="I923" s="155">
        <v>182.27079808452601</v>
      </c>
      <c r="J923" s="155">
        <v>1600</v>
      </c>
      <c r="K923" s="155">
        <v>205450</v>
      </c>
      <c r="L923" s="155">
        <v>1284.0625</v>
      </c>
      <c r="M923" s="155">
        <v>273.13529459032458</v>
      </c>
      <c r="N923" s="156">
        <v>18</v>
      </c>
      <c r="O923" s="156">
        <v>411</v>
      </c>
      <c r="P923" s="156">
        <v>2.5687500000000001</v>
      </c>
      <c r="Q923" s="156">
        <v>4.4107100570709896</v>
      </c>
      <c r="R923" s="158">
        <v>0.65316455696202536</v>
      </c>
      <c r="S923" s="158">
        <v>45</v>
      </c>
      <c r="T923" s="158">
        <v>702</v>
      </c>
      <c r="U923" s="158">
        <v>4.3875000000000002</v>
      </c>
      <c r="V923" s="158">
        <v>8.4309906756907811</v>
      </c>
      <c r="W923" s="158">
        <v>0.40759493670886082</v>
      </c>
      <c r="X923" s="158">
        <v>1.0607594936708862</v>
      </c>
      <c r="Y923" s="159">
        <v>29</v>
      </c>
      <c r="Z923" s="159">
        <v>72</v>
      </c>
      <c r="AA923" s="159">
        <v>59</v>
      </c>
      <c r="AB923" s="159">
        <v>76</v>
      </c>
      <c r="AC923" s="159">
        <v>84</v>
      </c>
      <c r="AD923" s="157">
        <v>19.75</v>
      </c>
    </row>
    <row r="924" spans="1:30" s="154" customFormat="1" ht="11.35">
      <c r="A924" s="152">
        <v>911</v>
      </c>
      <c r="B924" s="152">
        <v>18</v>
      </c>
      <c r="C924" s="152">
        <v>114</v>
      </c>
      <c r="D924" s="153">
        <v>0.71250000000000002</v>
      </c>
      <c r="E924" s="153">
        <v>2.3669301828668368</v>
      </c>
      <c r="F924" s="155">
        <v>1070.8560000000002</v>
      </c>
      <c r="G924" s="155">
        <v>4433.6413000000002</v>
      </c>
      <c r="H924" s="155">
        <v>27.710258125000003</v>
      </c>
      <c r="I924" s="155">
        <v>118.16369774439235</v>
      </c>
      <c r="J924" s="155">
        <v>1600</v>
      </c>
      <c r="K924" s="155">
        <v>200150</v>
      </c>
      <c r="L924" s="155">
        <v>1250.9375</v>
      </c>
      <c r="M924" s="155">
        <v>298.13212400675621</v>
      </c>
      <c r="N924" s="156">
        <v>27</v>
      </c>
      <c r="O924" s="156">
        <v>555</v>
      </c>
      <c r="P924" s="156">
        <v>3.46875</v>
      </c>
      <c r="Q924" s="156">
        <v>5.336384985828996</v>
      </c>
      <c r="R924" s="158">
        <v>0.55847255369928395</v>
      </c>
      <c r="S924" s="158">
        <v>27</v>
      </c>
      <c r="T924" s="158">
        <v>744</v>
      </c>
      <c r="U924" s="158">
        <v>4.6500000000000004</v>
      </c>
      <c r="V924" s="158">
        <v>7.5220430785439998</v>
      </c>
      <c r="W924" s="158">
        <v>0.40811455847255368</v>
      </c>
      <c r="X924" s="158">
        <v>0.96658711217183768</v>
      </c>
      <c r="Y924" s="159">
        <v>43</v>
      </c>
      <c r="Z924" s="159">
        <v>59</v>
      </c>
      <c r="AA924" s="159">
        <v>58</v>
      </c>
      <c r="AB924" s="159">
        <v>75</v>
      </c>
      <c r="AC924" s="159">
        <v>85</v>
      </c>
      <c r="AD924" s="157">
        <v>20.95</v>
      </c>
    </row>
    <row r="925" spans="1:30" s="154" customFormat="1" ht="11.35">
      <c r="A925" s="152">
        <v>912</v>
      </c>
      <c r="B925" s="152">
        <v>18</v>
      </c>
      <c r="C925" s="152">
        <v>258</v>
      </c>
      <c r="D925" s="153">
        <v>1.6125</v>
      </c>
      <c r="E925" s="153">
        <v>3.5109666464455098</v>
      </c>
      <c r="F925" s="155">
        <v>1606.2840000000003</v>
      </c>
      <c r="G925" s="155">
        <v>12410.031200000001</v>
      </c>
      <c r="H925" s="155">
        <v>77.562695000000005</v>
      </c>
      <c r="I925" s="155">
        <v>230.45826698072139</v>
      </c>
      <c r="J925" s="155">
        <v>1600</v>
      </c>
      <c r="K925" s="155">
        <v>205200</v>
      </c>
      <c r="L925" s="155">
        <v>1282.5</v>
      </c>
      <c r="M925" s="155">
        <v>281.40483159548455</v>
      </c>
      <c r="N925" s="156">
        <v>27</v>
      </c>
      <c r="O925" s="156">
        <v>444</v>
      </c>
      <c r="P925" s="156">
        <v>2.7749999999999999</v>
      </c>
      <c r="Q925" s="156">
        <v>5.1419473588815974</v>
      </c>
      <c r="R925" s="158">
        <v>0.62244897959183676</v>
      </c>
      <c r="S925" s="158">
        <v>45</v>
      </c>
      <c r="T925" s="158">
        <v>687</v>
      </c>
      <c r="U925" s="158">
        <v>4.2937500000000002</v>
      </c>
      <c r="V925" s="158">
        <v>7.7578095162594733</v>
      </c>
      <c r="W925" s="158">
        <v>0.41581632653061235</v>
      </c>
      <c r="X925" s="158">
        <v>1.0382653061224492</v>
      </c>
      <c r="Y925" s="159">
        <v>32</v>
      </c>
      <c r="Z925" s="159">
        <v>67</v>
      </c>
      <c r="AA925" s="159">
        <v>61</v>
      </c>
      <c r="AB925" s="159">
        <v>78</v>
      </c>
      <c r="AC925" s="159">
        <v>82</v>
      </c>
      <c r="AD925" s="157">
        <v>19.600000000000001</v>
      </c>
    </row>
    <row r="926" spans="1:30" s="154" customFormat="1" ht="11.35">
      <c r="A926" s="152">
        <v>913</v>
      </c>
      <c r="B926" s="152">
        <v>21</v>
      </c>
      <c r="C926" s="152">
        <v>267</v>
      </c>
      <c r="D926" s="153">
        <v>1.66875</v>
      </c>
      <c r="E926" s="153">
        <v>3.9774867621899417</v>
      </c>
      <c r="F926" s="155">
        <v>1606.2840000000003</v>
      </c>
      <c r="G926" s="155">
        <v>10662.4537</v>
      </c>
      <c r="H926" s="155">
        <v>66.640335625000006</v>
      </c>
      <c r="I926" s="155">
        <v>219.84241417624736</v>
      </c>
      <c r="J926" s="155">
        <v>1600</v>
      </c>
      <c r="K926" s="155">
        <v>206600</v>
      </c>
      <c r="L926" s="155">
        <v>1291.25</v>
      </c>
      <c r="M926" s="155">
        <v>273.08797854383346</v>
      </c>
      <c r="N926" s="156">
        <v>24</v>
      </c>
      <c r="O926" s="156">
        <v>471</v>
      </c>
      <c r="P926" s="156">
        <v>2.9437500000000001</v>
      </c>
      <c r="Q926" s="156">
        <v>5.1520855824662499</v>
      </c>
      <c r="R926" s="158">
        <v>0.60847880299251877</v>
      </c>
      <c r="S926" s="158">
        <v>30</v>
      </c>
      <c r="T926" s="158">
        <v>672</v>
      </c>
      <c r="U926" s="158">
        <v>4.2</v>
      </c>
      <c r="V926" s="158">
        <v>7.4494523035349056</v>
      </c>
      <c r="W926" s="158">
        <v>0.44139650872817959</v>
      </c>
      <c r="X926" s="158">
        <v>1.0498753117206983</v>
      </c>
      <c r="Y926" s="159">
        <v>28</v>
      </c>
      <c r="Z926" s="159">
        <v>71</v>
      </c>
      <c r="AA926" s="159">
        <v>61</v>
      </c>
      <c r="AB926" s="159">
        <v>91</v>
      </c>
      <c r="AC926" s="159">
        <v>69</v>
      </c>
      <c r="AD926" s="157">
        <v>20.05</v>
      </c>
    </row>
    <row r="927" spans="1:30" s="154" customFormat="1" ht="11.35">
      <c r="A927" s="152">
        <v>914</v>
      </c>
      <c r="B927" s="152">
        <v>21</v>
      </c>
      <c r="C927" s="152">
        <v>129</v>
      </c>
      <c r="D927" s="153">
        <v>0.80625000000000002</v>
      </c>
      <c r="E927" s="153">
        <v>2.7276752490263467</v>
      </c>
      <c r="F927" s="155">
        <v>1338.5700000000002</v>
      </c>
      <c r="G927" s="155">
        <v>4510.9809000000005</v>
      </c>
      <c r="H927" s="155">
        <v>28.193630625000004</v>
      </c>
      <c r="I927" s="155">
        <v>127.93970291088165</v>
      </c>
      <c r="J927" s="155">
        <v>1600</v>
      </c>
      <c r="K927" s="155">
        <v>201350</v>
      </c>
      <c r="L927" s="155">
        <v>1258.4375</v>
      </c>
      <c r="M927" s="155">
        <v>279.04948023851188</v>
      </c>
      <c r="N927" s="156">
        <v>21</v>
      </c>
      <c r="O927" s="156">
        <v>609</v>
      </c>
      <c r="P927" s="156">
        <v>3.8062499999999999</v>
      </c>
      <c r="Q927" s="156">
        <v>5.5360418562328686</v>
      </c>
      <c r="R927" s="158">
        <v>0.50122850122850127</v>
      </c>
      <c r="S927" s="158">
        <v>45</v>
      </c>
      <c r="T927" s="158">
        <v>705</v>
      </c>
      <c r="U927" s="158">
        <v>4.40625</v>
      </c>
      <c r="V927" s="158">
        <v>8.1095462614154759</v>
      </c>
      <c r="W927" s="158">
        <v>0.42260442260442266</v>
      </c>
      <c r="X927" s="158">
        <v>0.92383292383292392</v>
      </c>
      <c r="Y927" s="159">
        <v>35</v>
      </c>
      <c r="Z927" s="159">
        <v>71</v>
      </c>
      <c r="AA927" s="159">
        <v>54</v>
      </c>
      <c r="AB927" s="159">
        <v>77</v>
      </c>
      <c r="AC927" s="159">
        <v>83</v>
      </c>
      <c r="AD927" s="157">
        <v>20.350000000000001</v>
      </c>
    </row>
    <row r="928" spans="1:30" s="154" customFormat="1" ht="11.35">
      <c r="A928" s="152">
        <v>915</v>
      </c>
      <c r="B928" s="152">
        <v>12</v>
      </c>
      <c r="C928" s="152">
        <v>156</v>
      </c>
      <c r="D928" s="153">
        <v>0.97499999999999998</v>
      </c>
      <c r="E928" s="153">
        <v>2.5745488705387696</v>
      </c>
      <c r="F928" s="155">
        <v>1070.8560000000002</v>
      </c>
      <c r="G928" s="155">
        <v>7686.3664000000035</v>
      </c>
      <c r="H928" s="155">
        <v>48.039790000000025</v>
      </c>
      <c r="I928" s="155">
        <v>165.60131256820051</v>
      </c>
      <c r="J928" s="155">
        <v>1600</v>
      </c>
      <c r="K928" s="155">
        <v>209000</v>
      </c>
      <c r="L928" s="155">
        <v>1306.25</v>
      </c>
      <c r="M928" s="155">
        <v>278.62815327734228</v>
      </c>
      <c r="N928" s="156">
        <v>21</v>
      </c>
      <c r="O928" s="156">
        <v>450</v>
      </c>
      <c r="P928" s="156">
        <v>2.8125</v>
      </c>
      <c r="Q928" s="156">
        <v>4.8137480003964432</v>
      </c>
      <c r="R928" s="158">
        <v>0.6376811594202898</v>
      </c>
      <c r="S928" s="158">
        <v>45</v>
      </c>
      <c r="T928" s="158">
        <v>780</v>
      </c>
      <c r="U928" s="158">
        <v>4.875</v>
      </c>
      <c r="V928" s="158">
        <v>9.1326699479045281</v>
      </c>
      <c r="W928" s="158">
        <v>0.3719806763285024</v>
      </c>
      <c r="X928" s="158">
        <v>1.0096618357487923</v>
      </c>
      <c r="Y928" s="159">
        <v>28</v>
      </c>
      <c r="Z928" s="159">
        <v>65</v>
      </c>
      <c r="AA928" s="159">
        <v>67</v>
      </c>
      <c r="AB928" s="159">
        <v>82</v>
      </c>
      <c r="AC928" s="159">
        <v>78</v>
      </c>
      <c r="AD928" s="157">
        <v>20.7</v>
      </c>
    </row>
    <row r="929" spans="1:30" s="154" customFormat="1" ht="11.35">
      <c r="A929" s="152">
        <v>916</v>
      </c>
      <c r="B929" s="152">
        <v>15</v>
      </c>
      <c r="C929" s="152">
        <v>189</v>
      </c>
      <c r="D929" s="153">
        <v>1.1812499999999999</v>
      </c>
      <c r="E929" s="153">
        <v>3.0299799177365503</v>
      </c>
      <c r="F929" s="155">
        <v>1338.5700000000002</v>
      </c>
      <c r="G929" s="155">
        <v>11887.9889</v>
      </c>
      <c r="H929" s="155">
        <v>74.299930625000002</v>
      </c>
      <c r="I929" s="155">
        <v>231.25099485153009</v>
      </c>
      <c r="J929" s="155">
        <v>1600</v>
      </c>
      <c r="K929" s="155">
        <v>199300</v>
      </c>
      <c r="L929" s="155">
        <v>1245.625</v>
      </c>
      <c r="M929" s="155">
        <v>292.59130166722446</v>
      </c>
      <c r="N929" s="156">
        <v>18</v>
      </c>
      <c r="O929" s="156">
        <v>468</v>
      </c>
      <c r="P929" s="156">
        <v>2.9249999999999998</v>
      </c>
      <c r="Q929" s="156">
        <v>4.8050680791517424</v>
      </c>
      <c r="R929" s="158">
        <v>0.61</v>
      </c>
      <c r="S929" s="158">
        <v>45</v>
      </c>
      <c r="T929" s="158">
        <v>690</v>
      </c>
      <c r="U929" s="158">
        <v>4.3125</v>
      </c>
      <c r="V929" s="158">
        <v>7.8741576368882811</v>
      </c>
      <c r="W929" s="158">
        <v>0.42499999999999999</v>
      </c>
      <c r="X929" s="158">
        <v>1.0349999999999999</v>
      </c>
      <c r="Y929" s="159">
        <v>42</v>
      </c>
      <c r="Z929" s="159">
        <v>63</v>
      </c>
      <c r="AA929" s="159">
        <v>55</v>
      </c>
      <c r="AB929" s="159">
        <v>80</v>
      </c>
      <c r="AC929" s="159">
        <v>80</v>
      </c>
      <c r="AD929" s="157">
        <v>20</v>
      </c>
    </row>
    <row r="930" spans="1:30" s="154" customFormat="1" ht="11.35">
      <c r="A930" s="152">
        <v>917</v>
      </c>
      <c r="B930" s="152">
        <v>24</v>
      </c>
      <c r="C930" s="152">
        <v>213</v>
      </c>
      <c r="D930" s="153">
        <v>1.33125</v>
      </c>
      <c r="E930" s="153">
        <v>3.7879681664698133</v>
      </c>
      <c r="F930" s="155">
        <v>2141.7120000000004</v>
      </c>
      <c r="G930" s="155">
        <v>10851.340800000002</v>
      </c>
      <c r="H930" s="155">
        <v>67.820880000000017</v>
      </c>
      <c r="I930" s="155">
        <v>283.53564519416875</v>
      </c>
      <c r="J930" s="155">
        <v>1600</v>
      </c>
      <c r="K930" s="155">
        <v>201000</v>
      </c>
      <c r="L930" s="155">
        <v>1256.25</v>
      </c>
      <c r="M930" s="155">
        <v>280.87632408937969</v>
      </c>
      <c r="N930" s="156">
        <v>18</v>
      </c>
      <c r="O930" s="156">
        <v>546</v>
      </c>
      <c r="P930" s="156">
        <v>3.4125000000000001</v>
      </c>
      <c r="Q930" s="156">
        <v>4.9619780748300713</v>
      </c>
      <c r="R930" s="158">
        <v>0.53571428571428581</v>
      </c>
      <c r="S930" s="158">
        <v>66</v>
      </c>
      <c r="T930" s="158">
        <v>681</v>
      </c>
      <c r="U930" s="158">
        <v>4.2562499999999996</v>
      </c>
      <c r="V930" s="158">
        <v>8.9620070717845888</v>
      </c>
      <c r="W930" s="158">
        <v>0.42091836734693883</v>
      </c>
      <c r="X930" s="158">
        <v>0.95663265306122458</v>
      </c>
      <c r="Y930" s="159">
        <v>36</v>
      </c>
      <c r="Z930" s="159">
        <v>70</v>
      </c>
      <c r="AA930" s="159">
        <v>54</v>
      </c>
      <c r="AB930" s="159">
        <v>78</v>
      </c>
      <c r="AC930" s="159">
        <v>82</v>
      </c>
      <c r="AD930" s="157">
        <v>19.600000000000001</v>
      </c>
    </row>
    <row r="931" spans="1:30" s="154" customFormat="1" ht="11.35">
      <c r="A931" s="152">
        <v>918</v>
      </c>
      <c r="B931" s="152">
        <v>12</v>
      </c>
      <c r="C931" s="152">
        <v>195</v>
      </c>
      <c r="D931" s="153">
        <v>1.21875</v>
      </c>
      <c r="E931" s="153">
        <v>2.9389423395962875</v>
      </c>
      <c r="F931" s="155">
        <v>1070.8560000000002</v>
      </c>
      <c r="G931" s="155">
        <v>6121.7268000000022</v>
      </c>
      <c r="H931" s="155">
        <v>38.260792500000015</v>
      </c>
      <c r="I931" s="155">
        <v>144.24856599161677</v>
      </c>
      <c r="J931" s="155">
        <v>1600</v>
      </c>
      <c r="K931" s="155">
        <v>203000</v>
      </c>
      <c r="L931" s="155">
        <v>1268.75</v>
      </c>
      <c r="M931" s="155">
        <v>286.96799286822494</v>
      </c>
      <c r="N931" s="156">
        <v>24</v>
      </c>
      <c r="O931" s="156">
        <v>513</v>
      </c>
      <c r="P931" s="156">
        <v>3.2062499999999998</v>
      </c>
      <c r="Q931" s="156">
        <v>5.1040702403932414</v>
      </c>
      <c r="R931" s="158">
        <v>0.57777777777777772</v>
      </c>
      <c r="S931" s="158">
        <v>57</v>
      </c>
      <c r="T931" s="158">
        <v>744</v>
      </c>
      <c r="U931" s="158">
        <v>4.6500000000000004</v>
      </c>
      <c r="V931" s="158">
        <v>9.2131980803586604</v>
      </c>
      <c r="W931" s="158">
        <v>0.38765432098765429</v>
      </c>
      <c r="X931" s="158">
        <v>0.96543209876543201</v>
      </c>
      <c r="Y931" s="159">
        <v>36</v>
      </c>
      <c r="Z931" s="159">
        <v>65</v>
      </c>
      <c r="AA931" s="159">
        <v>59</v>
      </c>
      <c r="AB931" s="159">
        <v>82</v>
      </c>
      <c r="AC931" s="159">
        <v>78</v>
      </c>
      <c r="AD931" s="157">
        <v>20.25</v>
      </c>
    </row>
    <row r="932" spans="1:30" s="154" customFormat="1" ht="11.35">
      <c r="A932" s="152">
        <v>919</v>
      </c>
      <c r="B932" s="152">
        <v>18</v>
      </c>
      <c r="C932" s="152">
        <v>222</v>
      </c>
      <c r="D932" s="153">
        <v>1.3875</v>
      </c>
      <c r="E932" s="153">
        <v>3.429409432628856</v>
      </c>
      <c r="F932" s="155">
        <v>1606.2840000000003</v>
      </c>
      <c r="G932" s="155">
        <v>12747.648299999999</v>
      </c>
      <c r="H932" s="155">
        <v>79.67280187499999</v>
      </c>
      <c r="I932" s="155">
        <v>247.29277726617127</v>
      </c>
      <c r="J932" s="155">
        <v>1600</v>
      </c>
      <c r="K932" s="155">
        <v>206300</v>
      </c>
      <c r="L932" s="155">
        <v>1289.375</v>
      </c>
      <c r="M932" s="155">
        <v>278.32537743308717</v>
      </c>
      <c r="N932" s="156">
        <v>21</v>
      </c>
      <c r="O932" s="156">
        <v>468</v>
      </c>
      <c r="P932" s="156">
        <v>2.9249999999999998</v>
      </c>
      <c r="Q932" s="156">
        <v>4.7218880138239552</v>
      </c>
      <c r="R932" s="158">
        <v>0.63294117647058823</v>
      </c>
      <c r="S932" s="158">
        <v>36</v>
      </c>
      <c r="T932" s="158">
        <v>780</v>
      </c>
      <c r="U932" s="158">
        <v>4.875</v>
      </c>
      <c r="V932" s="158">
        <v>8.8301584421349748</v>
      </c>
      <c r="W932" s="158">
        <v>0.38823529411764707</v>
      </c>
      <c r="X932" s="158">
        <v>1.0211764705882354</v>
      </c>
      <c r="Y932" s="159">
        <v>30</v>
      </c>
      <c r="Z932" s="159">
        <v>68</v>
      </c>
      <c r="AA932" s="159">
        <v>62</v>
      </c>
      <c r="AB932" s="159">
        <v>70</v>
      </c>
      <c r="AC932" s="159">
        <v>90</v>
      </c>
      <c r="AD932" s="157">
        <v>21.25</v>
      </c>
    </row>
    <row r="933" spans="1:30" s="154" customFormat="1" ht="11.35">
      <c r="A933" s="152">
        <v>920</v>
      </c>
      <c r="B933" s="152">
        <v>15</v>
      </c>
      <c r="C933" s="152">
        <v>132</v>
      </c>
      <c r="D933" s="153">
        <v>0.82499999999999996</v>
      </c>
      <c r="E933" s="153">
        <v>2.6695346213038</v>
      </c>
      <c r="F933" s="155">
        <v>1338.5700000000002</v>
      </c>
      <c r="G933" s="155">
        <v>7881.2027000000007</v>
      </c>
      <c r="H933" s="155">
        <v>49.257516875000007</v>
      </c>
      <c r="I933" s="155">
        <v>195.24836325321857</v>
      </c>
      <c r="J933" s="155">
        <v>1600</v>
      </c>
      <c r="K933" s="155">
        <v>205150</v>
      </c>
      <c r="L933" s="155">
        <v>1282.1875</v>
      </c>
      <c r="M933" s="155">
        <v>278.32308241959947</v>
      </c>
      <c r="N933" s="156">
        <v>21</v>
      </c>
      <c r="O933" s="156">
        <v>492</v>
      </c>
      <c r="P933" s="156">
        <v>3.0750000000000002</v>
      </c>
      <c r="Q933" s="156">
        <v>4.5009432973586474</v>
      </c>
      <c r="R933" s="158">
        <v>0.58690176322418142</v>
      </c>
      <c r="S933" s="158">
        <v>51</v>
      </c>
      <c r="T933" s="158">
        <v>726</v>
      </c>
      <c r="U933" s="158">
        <v>4.5374999999999996</v>
      </c>
      <c r="V933" s="158">
        <v>7.8258461475119931</v>
      </c>
      <c r="W933" s="158">
        <v>0.39042821158690183</v>
      </c>
      <c r="X933" s="158">
        <v>0.9773299748110833</v>
      </c>
      <c r="Y933" s="159">
        <v>31</v>
      </c>
      <c r="Z933" s="159">
        <v>69</v>
      </c>
      <c r="AA933" s="159">
        <v>60</v>
      </c>
      <c r="AB933" s="159">
        <v>75</v>
      </c>
      <c r="AC933" s="159">
        <v>85</v>
      </c>
      <c r="AD933" s="157">
        <v>19.850000000000001</v>
      </c>
    </row>
    <row r="934" spans="1:30" s="154" customFormat="1" ht="11.35">
      <c r="A934" s="152">
        <v>921</v>
      </c>
      <c r="B934" s="152">
        <v>18</v>
      </c>
      <c r="C934" s="152">
        <v>156</v>
      </c>
      <c r="D934" s="153">
        <v>0.97499999999999998</v>
      </c>
      <c r="E934" s="153">
        <v>2.530195010755659</v>
      </c>
      <c r="F934" s="155">
        <v>1606.2840000000003</v>
      </c>
      <c r="G934" s="155">
        <v>6915.9450000000006</v>
      </c>
      <c r="H934" s="155">
        <v>43.224656250000002</v>
      </c>
      <c r="I934" s="155">
        <v>173.45869912643343</v>
      </c>
      <c r="J934" s="155">
        <v>1600</v>
      </c>
      <c r="K934" s="155">
        <v>201500</v>
      </c>
      <c r="L934" s="155">
        <v>1259.375</v>
      </c>
      <c r="M934" s="155">
        <v>264.34846332614285</v>
      </c>
      <c r="N934" s="156">
        <v>24</v>
      </c>
      <c r="O934" s="156">
        <v>618</v>
      </c>
      <c r="P934" s="156">
        <v>3.8624999999999998</v>
      </c>
      <c r="Q934" s="156">
        <v>5.684014326857783</v>
      </c>
      <c r="R934" s="158">
        <v>0.5106888361045131</v>
      </c>
      <c r="S934" s="158">
        <v>39</v>
      </c>
      <c r="T934" s="158">
        <v>720</v>
      </c>
      <c r="U934" s="158">
        <v>4.5</v>
      </c>
      <c r="V934" s="158">
        <v>8.1588012438010189</v>
      </c>
      <c r="W934" s="158">
        <v>0.42992874109263662</v>
      </c>
      <c r="X934" s="158">
        <v>0.94061757719714967</v>
      </c>
      <c r="Y934" s="159">
        <v>30</v>
      </c>
      <c r="Z934" s="159">
        <v>80</v>
      </c>
      <c r="AA934" s="159">
        <v>50</v>
      </c>
      <c r="AB934" s="159">
        <v>87</v>
      </c>
      <c r="AC934" s="159">
        <v>73</v>
      </c>
      <c r="AD934" s="157">
        <v>21.05</v>
      </c>
    </row>
    <row r="935" spans="1:30" s="154" customFormat="1" ht="11.35">
      <c r="A935" s="152">
        <v>922</v>
      </c>
      <c r="B935" s="152">
        <v>15</v>
      </c>
      <c r="C935" s="152">
        <v>156</v>
      </c>
      <c r="D935" s="153">
        <v>0.97499999999999998</v>
      </c>
      <c r="E935" s="153">
        <v>2.5745488705387696</v>
      </c>
      <c r="F935" s="155">
        <v>1070.8560000000002</v>
      </c>
      <c r="G935" s="155">
        <v>6083.0570000000007</v>
      </c>
      <c r="H935" s="155">
        <v>38.019106250000007</v>
      </c>
      <c r="I935" s="155">
        <v>132.00166598617611</v>
      </c>
      <c r="J935" s="155">
        <v>1600</v>
      </c>
      <c r="K935" s="155">
        <v>200500</v>
      </c>
      <c r="L935" s="155">
        <v>1253.125</v>
      </c>
      <c r="M935" s="155">
        <v>273.26856304223838</v>
      </c>
      <c r="N935" s="156">
        <v>18</v>
      </c>
      <c r="O935" s="156">
        <v>498</v>
      </c>
      <c r="P935" s="156">
        <v>3.1124999999999998</v>
      </c>
      <c r="Q935" s="156">
        <v>4.8395481622868823</v>
      </c>
      <c r="R935" s="158">
        <v>0.60191846522781778</v>
      </c>
      <c r="S935" s="158">
        <v>42</v>
      </c>
      <c r="T935" s="158">
        <v>774</v>
      </c>
      <c r="U935" s="158">
        <v>4.8375000000000004</v>
      </c>
      <c r="V935" s="158">
        <v>8.2346770222260304</v>
      </c>
      <c r="W935" s="158">
        <v>0.38129496402877699</v>
      </c>
      <c r="X935" s="158">
        <v>0.98321342925659483</v>
      </c>
      <c r="Y935" s="159">
        <v>34</v>
      </c>
      <c r="Z935" s="159">
        <v>75</v>
      </c>
      <c r="AA935" s="159">
        <v>51</v>
      </c>
      <c r="AB935" s="159">
        <v>78</v>
      </c>
      <c r="AC935" s="159">
        <v>82</v>
      </c>
      <c r="AD935" s="157">
        <v>20.85</v>
      </c>
    </row>
    <row r="936" spans="1:30" s="154" customFormat="1" ht="11.35">
      <c r="A936" s="152">
        <v>923</v>
      </c>
      <c r="B936" s="152">
        <v>15</v>
      </c>
      <c r="C936" s="152">
        <v>198</v>
      </c>
      <c r="D936" s="153">
        <v>1.2375</v>
      </c>
      <c r="E936" s="153">
        <v>2.9978766070242777</v>
      </c>
      <c r="F936" s="155">
        <v>1338.5700000000002</v>
      </c>
      <c r="G936" s="155">
        <v>11269.272100000002</v>
      </c>
      <c r="H936" s="155">
        <v>70.432950625000018</v>
      </c>
      <c r="I936" s="155">
        <v>221.52794656055917</v>
      </c>
      <c r="J936" s="155">
        <v>1600</v>
      </c>
      <c r="K936" s="155">
        <v>204400</v>
      </c>
      <c r="L936" s="155">
        <v>1277.5</v>
      </c>
      <c r="M936" s="155">
        <v>279.2510198288839</v>
      </c>
      <c r="N936" s="156">
        <v>33</v>
      </c>
      <c r="O936" s="156">
        <v>405</v>
      </c>
      <c r="P936" s="156">
        <v>2.53125</v>
      </c>
      <c r="Q936" s="156">
        <v>4.7529161852646782</v>
      </c>
      <c r="R936" s="158">
        <v>0.65295629820051415</v>
      </c>
      <c r="S936" s="158">
        <v>42</v>
      </c>
      <c r="T936" s="158">
        <v>687</v>
      </c>
      <c r="U936" s="158">
        <v>4.2937500000000002</v>
      </c>
      <c r="V936" s="158">
        <v>8.3820689682607146</v>
      </c>
      <c r="W936" s="158">
        <v>0.41131105398457585</v>
      </c>
      <c r="X936" s="158">
        <v>1.0642673521850901</v>
      </c>
      <c r="Y936" s="159">
        <v>32</v>
      </c>
      <c r="Z936" s="159">
        <v>69</v>
      </c>
      <c r="AA936" s="159">
        <v>59</v>
      </c>
      <c r="AB936" s="159">
        <v>76</v>
      </c>
      <c r="AC936" s="159">
        <v>84</v>
      </c>
      <c r="AD936" s="157">
        <v>19.45</v>
      </c>
    </row>
    <row r="937" spans="1:30" s="154" customFormat="1" ht="11.35">
      <c r="A937" s="152">
        <v>924</v>
      </c>
      <c r="B937" s="152">
        <v>9</v>
      </c>
      <c r="C937" s="152">
        <v>69</v>
      </c>
      <c r="D937" s="153">
        <v>0.43125000000000002</v>
      </c>
      <c r="E937" s="153">
        <v>1.3393975694529998</v>
      </c>
      <c r="F937" s="155">
        <v>535.42800000000011</v>
      </c>
      <c r="G937" s="155">
        <v>2915.1080000000006</v>
      </c>
      <c r="H937" s="155">
        <v>18.219425000000005</v>
      </c>
      <c r="I937" s="155">
        <v>74.647518051076474</v>
      </c>
      <c r="J937" s="155">
        <v>1600</v>
      </c>
      <c r="K937" s="155">
        <v>201700</v>
      </c>
      <c r="L937" s="155">
        <v>1260.625</v>
      </c>
      <c r="M937" s="155">
        <v>252.24697765453814</v>
      </c>
      <c r="N937" s="156">
        <v>27</v>
      </c>
      <c r="O937" s="156">
        <v>675</v>
      </c>
      <c r="P937" s="156">
        <v>4.21875</v>
      </c>
      <c r="Q937" s="156">
        <v>6.386573844534964</v>
      </c>
      <c r="R937" s="158">
        <v>0.47674418604651164</v>
      </c>
      <c r="S937" s="158">
        <v>39</v>
      </c>
      <c r="T937" s="158">
        <v>777</v>
      </c>
      <c r="U937" s="158">
        <v>4.8562500000000002</v>
      </c>
      <c r="V937" s="158">
        <v>7.8826669775682703</v>
      </c>
      <c r="W937" s="158">
        <v>0.39767441860465119</v>
      </c>
      <c r="X937" s="158">
        <v>0.87441860465116283</v>
      </c>
      <c r="Y937" s="159">
        <v>26</v>
      </c>
      <c r="Z937" s="159">
        <v>87</v>
      </c>
      <c r="AA937" s="159">
        <v>47</v>
      </c>
      <c r="AB937" s="159">
        <v>85</v>
      </c>
      <c r="AC937" s="159">
        <v>75</v>
      </c>
      <c r="AD937" s="157">
        <v>21.5</v>
      </c>
    </row>
    <row r="938" spans="1:30" s="154" customFormat="1" ht="11.35">
      <c r="A938" s="152">
        <v>925</v>
      </c>
      <c r="B938" s="152">
        <v>15</v>
      </c>
      <c r="C938" s="152">
        <v>192</v>
      </c>
      <c r="D938" s="153">
        <v>1.2</v>
      </c>
      <c r="E938" s="153">
        <v>2.7989216252247835</v>
      </c>
      <c r="F938" s="155">
        <v>1070.8560000000002</v>
      </c>
      <c r="G938" s="155">
        <v>7675.9553000000014</v>
      </c>
      <c r="H938" s="155">
        <v>47.97472062500001</v>
      </c>
      <c r="I938" s="155">
        <v>155.11797219001303</v>
      </c>
      <c r="J938" s="155">
        <v>1600</v>
      </c>
      <c r="K938" s="155">
        <v>200650</v>
      </c>
      <c r="L938" s="155">
        <v>1254.0625</v>
      </c>
      <c r="M938" s="155">
        <v>258.25806623140528</v>
      </c>
      <c r="N938" s="156">
        <v>21</v>
      </c>
      <c r="O938" s="156">
        <v>453</v>
      </c>
      <c r="P938" s="156">
        <v>2.8312499999999998</v>
      </c>
      <c r="Q938" s="156">
        <v>4.8203210767560769</v>
      </c>
      <c r="R938" s="158">
        <v>0.61182519280205649</v>
      </c>
      <c r="S938" s="158">
        <v>33</v>
      </c>
      <c r="T938" s="158">
        <v>591</v>
      </c>
      <c r="U938" s="158">
        <v>3.6937500000000001</v>
      </c>
      <c r="V938" s="158">
        <v>6.1878323238372035</v>
      </c>
      <c r="W938" s="158">
        <v>0.49357326478149099</v>
      </c>
      <c r="X938" s="158">
        <v>1.1053984575835476</v>
      </c>
      <c r="Y938" s="159">
        <v>29</v>
      </c>
      <c r="Z938" s="159">
        <v>84</v>
      </c>
      <c r="AA938" s="159">
        <v>47</v>
      </c>
      <c r="AB938" s="159">
        <v>76</v>
      </c>
      <c r="AC938" s="159">
        <v>84</v>
      </c>
      <c r="AD938" s="157">
        <v>19.45</v>
      </c>
    </row>
    <row r="939" spans="1:30" s="154" customFormat="1" ht="11.35">
      <c r="A939" s="152">
        <v>926</v>
      </c>
      <c r="B939" s="152">
        <v>12</v>
      </c>
      <c r="C939" s="152">
        <v>159</v>
      </c>
      <c r="D939" s="153">
        <v>0.99375000000000002</v>
      </c>
      <c r="E939" s="153">
        <v>2.2500786149787979</v>
      </c>
      <c r="F939" s="155">
        <v>803.14200000000017</v>
      </c>
      <c r="G939" s="155">
        <v>5453.9291000000021</v>
      </c>
      <c r="H939" s="155">
        <v>34.087056875000016</v>
      </c>
      <c r="I939" s="155">
        <v>107.82345635766501</v>
      </c>
      <c r="J939" s="155">
        <v>1600</v>
      </c>
      <c r="K939" s="155">
        <v>204050</v>
      </c>
      <c r="L939" s="155">
        <v>1275.3125</v>
      </c>
      <c r="M939" s="155">
        <v>256.67178433597616</v>
      </c>
      <c r="N939" s="156">
        <v>24</v>
      </c>
      <c r="O939" s="156">
        <v>537</v>
      </c>
      <c r="P939" s="156">
        <v>3.3562500000000002</v>
      </c>
      <c r="Q939" s="156">
        <v>5.3873213318007558</v>
      </c>
      <c r="R939" s="158">
        <v>0.57482185273159148</v>
      </c>
      <c r="S939" s="158">
        <v>39</v>
      </c>
      <c r="T939" s="158">
        <v>717</v>
      </c>
      <c r="U939" s="158">
        <v>4.4812500000000002</v>
      </c>
      <c r="V939" s="158">
        <v>7.9407965595398551</v>
      </c>
      <c r="W939" s="158">
        <v>0.43230403800475065</v>
      </c>
      <c r="X939" s="158">
        <v>1.0071258907363421</v>
      </c>
      <c r="Y939" s="159">
        <v>25</v>
      </c>
      <c r="Z939" s="159">
        <v>83</v>
      </c>
      <c r="AA939" s="159">
        <v>52</v>
      </c>
      <c r="AB939" s="159">
        <v>83</v>
      </c>
      <c r="AC939" s="159">
        <v>77</v>
      </c>
      <c r="AD939" s="157">
        <v>21.05</v>
      </c>
    </row>
    <row r="940" spans="1:30" s="154" customFormat="1" ht="11.35">
      <c r="A940" s="152">
        <v>927</v>
      </c>
      <c r="B940" s="152">
        <v>24</v>
      </c>
      <c r="C940" s="152">
        <v>213</v>
      </c>
      <c r="D940" s="153">
        <v>1.33125</v>
      </c>
      <c r="E940" s="153">
        <v>3.3265122819950856</v>
      </c>
      <c r="F940" s="155">
        <v>1070.8560000000002</v>
      </c>
      <c r="G940" s="155">
        <v>7537.6364000000021</v>
      </c>
      <c r="H940" s="155">
        <v>47.110227500000015</v>
      </c>
      <c r="I940" s="155">
        <v>137.11442646302447</v>
      </c>
      <c r="J940" s="155">
        <v>1600</v>
      </c>
      <c r="K940" s="155">
        <v>204050</v>
      </c>
      <c r="L940" s="155">
        <v>1275.3125</v>
      </c>
      <c r="M940" s="155">
        <v>281.22580259290783</v>
      </c>
      <c r="N940" s="156">
        <v>18</v>
      </c>
      <c r="O940" s="156">
        <v>375</v>
      </c>
      <c r="P940" s="156">
        <v>2.34375</v>
      </c>
      <c r="Q940" s="156">
        <v>4.4340688967507118</v>
      </c>
      <c r="R940" s="158">
        <v>0.67532467532467533</v>
      </c>
      <c r="S940" s="158">
        <v>45</v>
      </c>
      <c r="T940" s="158">
        <v>663</v>
      </c>
      <c r="U940" s="158">
        <v>4.1437499999999998</v>
      </c>
      <c r="V940" s="158">
        <v>7.7157413833240698</v>
      </c>
      <c r="W940" s="158">
        <v>0.42597402597402595</v>
      </c>
      <c r="X940" s="158">
        <v>1.1012987012987012</v>
      </c>
      <c r="Y940" s="159">
        <v>33</v>
      </c>
      <c r="Z940" s="159">
        <v>68</v>
      </c>
      <c r="AA940" s="159">
        <v>59</v>
      </c>
      <c r="AB940" s="159">
        <v>74</v>
      </c>
      <c r="AC940" s="159">
        <v>86</v>
      </c>
      <c r="AD940" s="157">
        <v>19.25</v>
      </c>
    </row>
    <row r="941" spans="1:30" s="154" customFormat="1" ht="11.35">
      <c r="A941" s="152">
        <v>928</v>
      </c>
      <c r="B941" s="152">
        <v>15</v>
      </c>
      <c r="C941" s="152">
        <v>99</v>
      </c>
      <c r="D941" s="153">
        <v>0.61875000000000002</v>
      </c>
      <c r="E941" s="153">
        <v>1.9646942726301364</v>
      </c>
      <c r="F941" s="155">
        <v>1338.5700000000002</v>
      </c>
      <c r="G941" s="155">
        <v>5760.3129000000008</v>
      </c>
      <c r="H941" s="155">
        <v>36.001955625000008</v>
      </c>
      <c r="I941" s="155">
        <v>154.58806945274398</v>
      </c>
      <c r="J941" s="155">
        <v>1600</v>
      </c>
      <c r="K941" s="155">
        <v>199900</v>
      </c>
      <c r="L941" s="155">
        <v>1249.375</v>
      </c>
      <c r="M941" s="155">
        <v>283.11983261976104</v>
      </c>
      <c r="N941" s="156">
        <v>18</v>
      </c>
      <c r="O941" s="156">
        <v>585</v>
      </c>
      <c r="P941" s="156">
        <v>3.65625</v>
      </c>
      <c r="Q941" s="156">
        <v>5.2736998755483322</v>
      </c>
      <c r="R941" s="158">
        <v>0.53349282296650713</v>
      </c>
      <c r="S941" s="158">
        <v>39</v>
      </c>
      <c r="T941" s="158">
        <v>783</v>
      </c>
      <c r="U941" s="158">
        <v>4.8937499999999998</v>
      </c>
      <c r="V941" s="158">
        <v>7.9238489432517385</v>
      </c>
      <c r="W941" s="158">
        <v>0.37559808612440182</v>
      </c>
      <c r="X941" s="158">
        <v>0.90909090909090895</v>
      </c>
      <c r="Y941" s="159">
        <v>38</v>
      </c>
      <c r="Z941" s="159">
        <v>69</v>
      </c>
      <c r="AA941" s="159">
        <v>53</v>
      </c>
      <c r="AB941" s="159">
        <v>83</v>
      </c>
      <c r="AC941" s="159">
        <v>77</v>
      </c>
      <c r="AD941" s="157">
        <v>20.9</v>
      </c>
    </row>
    <row r="942" spans="1:30" s="154" customFormat="1" ht="11.35">
      <c r="A942" s="152">
        <v>929</v>
      </c>
      <c r="B942" s="152">
        <v>12</v>
      </c>
      <c r="C942" s="152">
        <v>183</v>
      </c>
      <c r="D942" s="153">
        <v>1.14375</v>
      </c>
      <c r="E942" s="153">
        <v>2.7719322665905883</v>
      </c>
      <c r="F942" s="155">
        <v>1070.8560000000002</v>
      </c>
      <c r="G942" s="155">
        <v>7548.0475000000024</v>
      </c>
      <c r="H942" s="155">
        <v>47.175296875000015</v>
      </c>
      <c r="I942" s="155">
        <v>145.12599726050479</v>
      </c>
      <c r="J942" s="155">
        <v>1600</v>
      </c>
      <c r="K942" s="155">
        <v>201500</v>
      </c>
      <c r="L942" s="155">
        <v>1259.375</v>
      </c>
      <c r="M942" s="155">
        <v>288.24929702031261</v>
      </c>
      <c r="N942" s="156">
        <v>18</v>
      </c>
      <c r="O942" s="156">
        <v>417</v>
      </c>
      <c r="P942" s="156">
        <v>2.6062500000000002</v>
      </c>
      <c r="Q942" s="156">
        <v>4.3366173453510974</v>
      </c>
      <c r="R942" s="158">
        <v>0.63324538258575203</v>
      </c>
      <c r="S942" s="158">
        <v>39</v>
      </c>
      <c r="T942" s="158">
        <v>627</v>
      </c>
      <c r="U942" s="158">
        <v>3.9187500000000002</v>
      </c>
      <c r="V942" s="158">
        <v>7.49336971079377</v>
      </c>
      <c r="W942" s="158">
        <v>0.44854881266490765</v>
      </c>
      <c r="X942" s="158">
        <v>1.0817941952506596</v>
      </c>
      <c r="Y942" s="159">
        <v>38</v>
      </c>
      <c r="Z942" s="159">
        <v>65</v>
      </c>
      <c r="AA942" s="159">
        <v>57</v>
      </c>
      <c r="AB942" s="159">
        <v>76</v>
      </c>
      <c r="AC942" s="159">
        <v>84</v>
      </c>
      <c r="AD942" s="157">
        <v>18.95</v>
      </c>
    </row>
    <row r="943" spans="1:30" s="154" customFormat="1" ht="11.35">
      <c r="A943" s="152">
        <v>930</v>
      </c>
      <c r="B943" s="152">
        <v>15</v>
      </c>
      <c r="C943" s="152">
        <v>132</v>
      </c>
      <c r="D943" s="153">
        <v>0.82499999999999996</v>
      </c>
      <c r="E943" s="153">
        <v>2.1531021937204406</v>
      </c>
      <c r="F943" s="155">
        <v>1338.5700000000002</v>
      </c>
      <c r="G943" s="155">
        <v>5553.5782000000027</v>
      </c>
      <c r="H943" s="155">
        <v>34.709863750000018</v>
      </c>
      <c r="I943" s="155">
        <v>138.99940932731496</v>
      </c>
      <c r="J943" s="155">
        <v>1600</v>
      </c>
      <c r="K943" s="155">
        <v>207250</v>
      </c>
      <c r="L943" s="155">
        <v>1295.3125</v>
      </c>
      <c r="M943" s="155">
        <v>289.31696155822425</v>
      </c>
      <c r="N943" s="156">
        <v>21</v>
      </c>
      <c r="O943" s="156">
        <v>594</v>
      </c>
      <c r="P943" s="156">
        <v>3.7124999999999999</v>
      </c>
      <c r="Q943" s="156">
        <v>5.4925764652315117</v>
      </c>
      <c r="R943" s="158">
        <v>0.51941747572815533</v>
      </c>
      <c r="S943" s="158">
        <v>48</v>
      </c>
      <c r="T943" s="158">
        <v>795</v>
      </c>
      <c r="U943" s="158">
        <v>4.96875</v>
      </c>
      <c r="V943" s="158">
        <v>9.2759388987223392</v>
      </c>
      <c r="W943" s="158">
        <v>0.35679611650485443</v>
      </c>
      <c r="X943" s="158">
        <v>0.87621359223300976</v>
      </c>
      <c r="Y943" s="159">
        <v>33</v>
      </c>
      <c r="Z943" s="159">
        <v>60</v>
      </c>
      <c r="AA943" s="159">
        <v>67</v>
      </c>
      <c r="AB943" s="159">
        <v>82</v>
      </c>
      <c r="AC943" s="159">
        <v>78</v>
      </c>
      <c r="AD943" s="157">
        <v>20.6</v>
      </c>
    </row>
    <row r="944" spans="1:30" s="154" customFormat="1" ht="11.35">
      <c r="A944" s="152">
        <v>931</v>
      </c>
      <c r="B944" s="152">
        <v>18</v>
      </c>
      <c r="C944" s="152">
        <v>108</v>
      </c>
      <c r="D944" s="153">
        <v>0.67500000000000004</v>
      </c>
      <c r="E944" s="153">
        <v>2.3779648822327202</v>
      </c>
      <c r="F944" s="155">
        <v>1070.8560000000002</v>
      </c>
      <c r="G944" s="155">
        <v>4256.6526000000013</v>
      </c>
      <c r="H944" s="155">
        <v>26.604078750000006</v>
      </c>
      <c r="I944" s="155">
        <v>130.24188338891364</v>
      </c>
      <c r="J944" s="155">
        <v>1600</v>
      </c>
      <c r="K944" s="155">
        <v>197500</v>
      </c>
      <c r="L944" s="155">
        <v>1234.375</v>
      </c>
      <c r="M944" s="155">
        <v>274.56011129984108</v>
      </c>
      <c r="N944" s="156">
        <v>21</v>
      </c>
      <c r="O944" s="156">
        <v>648</v>
      </c>
      <c r="P944" s="156">
        <v>4.05</v>
      </c>
      <c r="Q944" s="156">
        <v>5.3220793212697233</v>
      </c>
      <c r="R944" s="158">
        <v>0.47699757869249387</v>
      </c>
      <c r="S944" s="158">
        <v>42</v>
      </c>
      <c r="T944" s="158">
        <v>735</v>
      </c>
      <c r="U944" s="158">
        <v>4.59375</v>
      </c>
      <c r="V944" s="158">
        <v>7.7161081817000285</v>
      </c>
      <c r="W944" s="158">
        <v>0.40677966101694912</v>
      </c>
      <c r="X944" s="158">
        <v>0.883777239709443</v>
      </c>
      <c r="Y944" s="159">
        <v>38</v>
      </c>
      <c r="Z944" s="159">
        <v>75</v>
      </c>
      <c r="AA944" s="159">
        <v>47</v>
      </c>
      <c r="AB944" s="159">
        <v>95</v>
      </c>
      <c r="AC944" s="159">
        <v>65</v>
      </c>
      <c r="AD944" s="157">
        <v>20.65</v>
      </c>
    </row>
    <row r="945" spans="1:30" s="154" customFormat="1" ht="11.35">
      <c r="A945" s="152">
        <v>932</v>
      </c>
      <c r="B945" s="152">
        <v>18</v>
      </c>
      <c r="C945" s="152">
        <v>126</v>
      </c>
      <c r="D945" s="153">
        <v>0.78749999999999998</v>
      </c>
      <c r="E945" s="153">
        <v>2.5063127844674349</v>
      </c>
      <c r="F945" s="155">
        <v>1070.8560000000002</v>
      </c>
      <c r="G945" s="155">
        <v>6118.7522000000017</v>
      </c>
      <c r="H945" s="155">
        <v>38.242201250000008</v>
      </c>
      <c r="I945" s="155">
        <v>142.41311894725337</v>
      </c>
      <c r="J945" s="155">
        <v>1600</v>
      </c>
      <c r="K945" s="155">
        <v>202050</v>
      </c>
      <c r="L945" s="155">
        <v>1262.8125</v>
      </c>
      <c r="M945" s="155">
        <v>275.30696846754978</v>
      </c>
      <c r="N945" s="156">
        <v>24</v>
      </c>
      <c r="O945" s="156">
        <v>573</v>
      </c>
      <c r="P945" s="156">
        <v>3.5812499999999998</v>
      </c>
      <c r="Q945" s="156">
        <v>5.4096023116132415</v>
      </c>
      <c r="R945" s="158">
        <v>0.55990783410138245</v>
      </c>
      <c r="S945" s="158">
        <v>48</v>
      </c>
      <c r="T945" s="158">
        <v>813</v>
      </c>
      <c r="U945" s="158">
        <v>5.0812499999999998</v>
      </c>
      <c r="V945" s="158">
        <v>8.7996368385613533</v>
      </c>
      <c r="W945" s="158">
        <v>0.37557603686635938</v>
      </c>
      <c r="X945" s="158">
        <v>0.93548387096774177</v>
      </c>
      <c r="Y945" s="159">
        <v>33</v>
      </c>
      <c r="Z945" s="159">
        <v>73</v>
      </c>
      <c r="AA945" s="159">
        <v>54</v>
      </c>
      <c r="AB945" s="159">
        <v>90</v>
      </c>
      <c r="AC945" s="159">
        <v>70</v>
      </c>
      <c r="AD945" s="157">
        <v>21.7</v>
      </c>
    </row>
    <row r="946" spans="1:30" s="154" customFormat="1" ht="11.35">
      <c r="A946" s="152">
        <v>933</v>
      </c>
      <c r="B946" s="152">
        <v>15</v>
      </c>
      <c r="C946" s="152">
        <v>111</v>
      </c>
      <c r="D946" s="153">
        <v>0.69374999999999998</v>
      </c>
      <c r="E946" s="153">
        <v>2.1602378013752483</v>
      </c>
      <c r="F946" s="155">
        <v>1070.8560000000002</v>
      </c>
      <c r="G946" s="155">
        <v>4893.2170000000015</v>
      </c>
      <c r="H946" s="155">
        <v>30.582606250000008</v>
      </c>
      <c r="I946" s="155">
        <v>134.88714995661917</v>
      </c>
      <c r="J946" s="155">
        <v>1600</v>
      </c>
      <c r="K946" s="155">
        <v>199000</v>
      </c>
      <c r="L946" s="155">
        <v>1243.75</v>
      </c>
      <c r="M946" s="155">
        <v>274.07649393609421</v>
      </c>
      <c r="N946" s="156">
        <v>18</v>
      </c>
      <c r="O946" s="156">
        <v>444</v>
      </c>
      <c r="P946" s="156">
        <v>2.7749999999999999</v>
      </c>
      <c r="Q946" s="156">
        <v>4.1692947686538702</v>
      </c>
      <c r="R946" s="158">
        <v>0.62051282051282053</v>
      </c>
      <c r="S946" s="158">
        <v>42</v>
      </c>
      <c r="T946" s="158">
        <v>672</v>
      </c>
      <c r="U946" s="158">
        <v>4.2</v>
      </c>
      <c r="V946" s="158">
        <v>7.7547307533275305</v>
      </c>
      <c r="W946" s="158">
        <v>0.42564102564102568</v>
      </c>
      <c r="X946" s="158">
        <v>1.0461538461538462</v>
      </c>
      <c r="Y946" s="159">
        <v>36</v>
      </c>
      <c r="Z946" s="159">
        <v>75</v>
      </c>
      <c r="AA946" s="159">
        <v>49</v>
      </c>
      <c r="AB946" s="159">
        <v>92</v>
      </c>
      <c r="AC946" s="159">
        <v>68</v>
      </c>
      <c r="AD946" s="157">
        <v>19.5</v>
      </c>
    </row>
    <row r="947" spans="1:30" s="154" customFormat="1" ht="11.35">
      <c r="A947" s="152">
        <v>934</v>
      </c>
      <c r="B947" s="152">
        <v>15</v>
      </c>
      <c r="C947" s="152">
        <v>186</v>
      </c>
      <c r="D947" s="153">
        <v>1.1625000000000001</v>
      </c>
      <c r="E947" s="153">
        <v>2.894122215150289</v>
      </c>
      <c r="F947" s="155">
        <v>1070.8560000000002</v>
      </c>
      <c r="G947" s="155">
        <v>7374.0334000000003</v>
      </c>
      <c r="H947" s="155">
        <v>46.087708750000004</v>
      </c>
      <c r="I947" s="155">
        <v>159.74312402803537</v>
      </c>
      <c r="J947" s="155">
        <v>1600</v>
      </c>
      <c r="K947" s="155">
        <v>198250</v>
      </c>
      <c r="L947" s="155">
        <v>1239.0625</v>
      </c>
      <c r="M947" s="155">
        <v>274.35870766516251</v>
      </c>
      <c r="N947" s="156">
        <v>18</v>
      </c>
      <c r="O947" s="156">
        <v>417</v>
      </c>
      <c r="P947" s="156">
        <v>2.6062500000000002</v>
      </c>
      <c r="Q947" s="156">
        <v>4.2840891460520236</v>
      </c>
      <c r="R947" s="158">
        <v>0.63802083333333337</v>
      </c>
      <c r="S947" s="158">
        <v>48</v>
      </c>
      <c r="T947" s="158">
        <v>639</v>
      </c>
      <c r="U947" s="158">
        <v>3.9937499999999999</v>
      </c>
      <c r="V947" s="158">
        <v>7.5139257508095758</v>
      </c>
      <c r="W947" s="158">
        <v>0.44531249999999994</v>
      </c>
      <c r="X947" s="158">
        <v>1.0833333333333333</v>
      </c>
      <c r="Y947" s="159">
        <v>37</v>
      </c>
      <c r="Z947" s="159">
        <v>75</v>
      </c>
      <c r="AA947" s="159">
        <v>48</v>
      </c>
      <c r="AB947" s="159">
        <v>71</v>
      </c>
      <c r="AC947" s="159">
        <v>89</v>
      </c>
      <c r="AD947" s="157">
        <v>19.2</v>
      </c>
    </row>
    <row r="948" spans="1:30" s="154" customFormat="1" ht="11.35">
      <c r="A948" s="152">
        <v>935</v>
      </c>
      <c r="B948" s="152">
        <v>15</v>
      </c>
      <c r="C948" s="152">
        <v>219</v>
      </c>
      <c r="D948" s="153">
        <v>1.3687499999999999</v>
      </c>
      <c r="E948" s="153">
        <v>3.345177463775419</v>
      </c>
      <c r="F948" s="155">
        <v>1338.5700000000002</v>
      </c>
      <c r="G948" s="155">
        <v>11455.184600000001</v>
      </c>
      <c r="H948" s="155">
        <v>71.59490375</v>
      </c>
      <c r="I948" s="155">
        <v>230.14427688529557</v>
      </c>
      <c r="J948" s="155">
        <v>1600</v>
      </c>
      <c r="K948" s="155">
        <v>208700</v>
      </c>
      <c r="L948" s="155">
        <v>1304.375</v>
      </c>
      <c r="M948" s="155">
        <v>283.86303611150265</v>
      </c>
      <c r="N948" s="156">
        <v>24</v>
      </c>
      <c r="O948" s="156">
        <v>471</v>
      </c>
      <c r="P948" s="156">
        <v>2.9437500000000001</v>
      </c>
      <c r="Q948" s="156">
        <v>4.569858694813882</v>
      </c>
      <c r="R948" s="158">
        <v>0.61985472154963683</v>
      </c>
      <c r="S948" s="158">
        <v>60</v>
      </c>
      <c r="T948" s="158">
        <v>807</v>
      </c>
      <c r="U948" s="158">
        <v>5.0437500000000002</v>
      </c>
      <c r="V948" s="158">
        <v>10.421522767448758</v>
      </c>
      <c r="W948" s="158">
        <v>0.34866828087167068</v>
      </c>
      <c r="X948" s="158">
        <v>0.96852300242130751</v>
      </c>
      <c r="Y948" s="159">
        <v>30</v>
      </c>
      <c r="Z948" s="159">
        <v>62</v>
      </c>
      <c r="AA948" s="159">
        <v>68</v>
      </c>
      <c r="AB948" s="159">
        <v>82</v>
      </c>
      <c r="AC948" s="159">
        <v>78</v>
      </c>
      <c r="AD948" s="157">
        <v>20.65</v>
      </c>
    </row>
    <row r="949" spans="1:30" s="154" customFormat="1" ht="11.35">
      <c r="A949" s="152">
        <v>936</v>
      </c>
      <c r="B949" s="152">
        <v>15</v>
      </c>
      <c r="C949" s="152">
        <v>99</v>
      </c>
      <c r="D949" s="153">
        <v>0.61875000000000002</v>
      </c>
      <c r="E949" s="153">
        <v>1.9356694030065797</v>
      </c>
      <c r="F949" s="155">
        <v>1338.5700000000002</v>
      </c>
      <c r="G949" s="155">
        <v>5746.927200000001</v>
      </c>
      <c r="H949" s="155">
        <v>35.918295000000008</v>
      </c>
      <c r="I949" s="155">
        <v>148.52352420482202</v>
      </c>
      <c r="J949" s="155">
        <v>1600</v>
      </c>
      <c r="K949" s="155">
        <v>203100</v>
      </c>
      <c r="L949" s="155">
        <v>1269.375</v>
      </c>
      <c r="M949" s="155">
        <v>292.94575774558007</v>
      </c>
      <c r="N949" s="156">
        <v>24</v>
      </c>
      <c r="O949" s="156">
        <v>600</v>
      </c>
      <c r="P949" s="156">
        <v>3.75</v>
      </c>
      <c r="Q949" s="156">
        <v>5.4668814193130428</v>
      </c>
      <c r="R949" s="158">
        <v>0.51690821256038644</v>
      </c>
      <c r="S949" s="158">
        <v>36</v>
      </c>
      <c r="T949" s="158">
        <v>786</v>
      </c>
      <c r="U949" s="158">
        <v>4.9124999999999996</v>
      </c>
      <c r="V949" s="158">
        <v>7.9940130899954669</v>
      </c>
      <c r="W949" s="158">
        <v>0.3671497584541063</v>
      </c>
      <c r="X949" s="158">
        <v>0.88405797101449268</v>
      </c>
      <c r="Y949" s="159">
        <v>38</v>
      </c>
      <c r="Z949" s="159">
        <v>61</v>
      </c>
      <c r="AA949" s="159">
        <v>61</v>
      </c>
      <c r="AB949" s="159">
        <v>67</v>
      </c>
      <c r="AC949" s="159">
        <v>93</v>
      </c>
      <c r="AD949" s="157">
        <v>20.7</v>
      </c>
    </row>
    <row r="950" spans="1:30" s="154" customFormat="1" ht="11.35">
      <c r="A950" s="152">
        <v>937</v>
      </c>
      <c r="B950" s="152">
        <v>24</v>
      </c>
      <c r="C950" s="152">
        <v>330</v>
      </c>
      <c r="D950" s="153">
        <v>2.0625</v>
      </c>
      <c r="E950" s="153">
        <v>4.7486343617809519</v>
      </c>
      <c r="F950" s="155">
        <v>2141.7120000000004</v>
      </c>
      <c r="G950" s="155">
        <v>16654.785400000001</v>
      </c>
      <c r="H950" s="155">
        <v>104.09240875</v>
      </c>
      <c r="I950" s="155">
        <v>343.47017380391316</v>
      </c>
      <c r="J950" s="155">
        <v>1600</v>
      </c>
      <c r="K950" s="155">
        <v>201600</v>
      </c>
      <c r="L950" s="155">
        <v>1260</v>
      </c>
      <c r="M950" s="155">
        <v>245.25689265793616</v>
      </c>
      <c r="N950" s="156">
        <v>18</v>
      </c>
      <c r="O950" s="156">
        <v>405</v>
      </c>
      <c r="P950" s="156">
        <v>2.53125</v>
      </c>
      <c r="Q950" s="156">
        <v>4.4196842071086975</v>
      </c>
      <c r="R950" s="158">
        <v>0.6465968586387435</v>
      </c>
      <c r="S950" s="158">
        <v>30</v>
      </c>
      <c r="T950" s="158">
        <v>597</v>
      </c>
      <c r="U950" s="158">
        <v>3.7312500000000002</v>
      </c>
      <c r="V950" s="158">
        <v>6.9015738566006242</v>
      </c>
      <c r="W950" s="158">
        <v>0.47905759162303674</v>
      </c>
      <c r="X950" s="158">
        <v>1.1256544502617802</v>
      </c>
      <c r="Y950" s="159">
        <v>24</v>
      </c>
      <c r="Z950" s="159">
        <v>91</v>
      </c>
      <c r="AA950" s="159">
        <v>45</v>
      </c>
      <c r="AB950" s="159">
        <v>84</v>
      </c>
      <c r="AC950" s="159">
        <v>76</v>
      </c>
      <c r="AD950" s="157">
        <v>19.100000000000001</v>
      </c>
    </row>
    <row r="951" spans="1:30" s="154" customFormat="1" ht="11.35">
      <c r="A951" s="152">
        <v>938</v>
      </c>
      <c r="B951" s="152">
        <v>30</v>
      </c>
      <c r="C951" s="152">
        <v>360</v>
      </c>
      <c r="D951" s="153">
        <v>2.25</v>
      </c>
      <c r="E951" s="153">
        <v>5.6601886761005238</v>
      </c>
      <c r="F951" s="155">
        <v>2141.7120000000004</v>
      </c>
      <c r="G951" s="155">
        <v>17291.349800000004</v>
      </c>
      <c r="H951" s="155">
        <v>108.07093625000002</v>
      </c>
      <c r="I951" s="155">
        <v>352.72172061671461</v>
      </c>
      <c r="J951" s="155">
        <v>1600</v>
      </c>
      <c r="K951" s="155">
        <v>208000</v>
      </c>
      <c r="L951" s="155">
        <v>1300</v>
      </c>
      <c r="M951" s="155">
        <v>288.12994971805398</v>
      </c>
      <c r="N951" s="156">
        <v>24</v>
      </c>
      <c r="O951" s="156">
        <v>576</v>
      </c>
      <c r="P951" s="156">
        <v>3.6</v>
      </c>
      <c r="Q951" s="156">
        <v>5.506085826798877</v>
      </c>
      <c r="R951" s="158">
        <v>0.51758793969849248</v>
      </c>
      <c r="S951" s="158">
        <v>63</v>
      </c>
      <c r="T951" s="158">
        <v>735</v>
      </c>
      <c r="U951" s="158">
        <v>4.59375</v>
      </c>
      <c r="V951" s="158">
        <v>9.832110706424956</v>
      </c>
      <c r="W951" s="158">
        <v>0.38442211055276376</v>
      </c>
      <c r="X951" s="158">
        <v>0.90201005025125625</v>
      </c>
      <c r="Y951" s="159">
        <v>32</v>
      </c>
      <c r="Z951" s="159">
        <v>60</v>
      </c>
      <c r="AA951" s="159">
        <v>68</v>
      </c>
      <c r="AB951" s="159">
        <v>78</v>
      </c>
      <c r="AC951" s="159">
        <v>82</v>
      </c>
      <c r="AD951" s="157">
        <v>19.899999999999999</v>
      </c>
    </row>
    <row r="952" spans="1:30" s="154" customFormat="1" ht="11.35">
      <c r="A952" s="152">
        <v>939</v>
      </c>
      <c r="B952" s="152">
        <v>9</v>
      </c>
      <c r="C952" s="152">
        <v>129</v>
      </c>
      <c r="D952" s="153">
        <v>0.80625000000000002</v>
      </c>
      <c r="E952" s="153">
        <v>1.8343229176014062</v>
      </c>
      <c r="F952" s="155">
        <v>803.14200000000017</v>
      </c>
      <c r="G952" s="155">
        <v>4890.242400000001</v>
      </c>
      <c r="H952" s="155">
        <v>30.564015000000005</v>
      </c>
      <c r="I952" s="155">
        <v>97.999641918409594</v>
      </c>
      <c r="J952" s="155">
        <v>1600</v>
      </c>
      <c r="K952" s="155">
        <v>205050</v>
      </c>
      <c r="L952" s="155">
        <v>1281.5625</v>
      </c>
      <c r="M952" s="155">
        <v>272.05379341121852</v>
      </c>
      <c r="N952" s="156">
        <v>18</v>
      </c>
      <c r="O952" s="156">
        <v>429</v>
      </c>
      <c r="P952" s="156">
        <v>2.6812499999999999</v>
      </c>
      <c r="Q952" s="156">
        <v>4.5341081584422787</v>
      </c>
      <c r="R952" s="158">
        <v>0.64249999999999996</v>
      </c>
      <c r="S952" s="158">
        <v>42</v>
      </c>
      <c r="T952" s="158">
        <v>729</v>
      </c>
      <c r="U952" s="158">
        <v>4.5562500000000004</v>
      </c>
      <c r="V952" s="158">
        <v>8.6043333202981191</v>
      </c>
      <c r="W952" s="158">
        <v>0.39249999999999996</v>
      </c>
      <c r="X952" s="158">
        <v>1.0349999999999999</v>
      </c>
      <c r="Y952" s="159">
        <v>29</v>
      </c>
      <c r="Z952" s="159">
        <v>73</v>
      </c>
      <c r="AA952" s="159">
        <v>58</v>
      </c>
      <c r="AB952" s="159">
        <v>64</v>
      </c>
      <c r="AC952" s="159">
        <v>96</v>
      </c>
      <c r="AD952" s="157">
        <v>20</v>
      </c>
    </row>
    <row r="953" spans="1:30" s="154" customFormat="1" ht="11.35">
      <c r="A953" s="152">
        <v>940</v>
      </c>
      <c r="B953" s="152">
        <v>21</v>
      </c>
      <c r="C953" s="152">
        <v>231</v>
      </c>
      <c r="D953" s="153">
        <v>1.4437500000000001</v>
      </c>
      <c r="E953" s="153">
        <v>3.3472919214713213</v>
      </c>
      <c r="F953" s="155">
        <v>1873.9980000000003</v>
      </c>
      <c r="G953" s="155">
        <v>12374.335999999998</v>
      </c>
      <c r="H953" s="155">
        <v>77.33959999999999</v>
      </c>
      <c r="I953" s="155">
        <v>258.21525257635466</v>
      </c>
      <c r="J953" s="155">
        <v>1600</v>
      </c>
      <c r="K953" s="155">
        <v>205600</v>
      </c>
      <c r="L953" s="155">
        <v>1285</v>
      </c>
      <c r="M953" s="155">
        <v>282.44217975660149</v>
      </c>
      <c r="N953" s="156">
        <v>21</v>
      </c>
      <c r="O953" s="156">
        <v>420</v>
      </c>
      <c r="P953" s="156">
        <v>2.625</v>
      </c>
      <c r="Q953" s="156">
        <v>4.5733023450918528</v>
      </c>
      <c r="R953" s="158">
        <v>0.64646464646464652</v>
      </c>
      <c r="S953" s="158">
        <v>42</v>
      </c>
      <c r="T953" s="158">
        <v>684</v>
      </c>
      <c r="U953" s="158">
        <v>4.2750000000000004</v>
      </c>
      <c r="V953" s="158">
        <v>7.9018746283087431</v>
      </c>
      <c r="W953" s="158">
        <v>0.42424242424242425</v>
      </c>
      <c r="X953" s="158">
        <v>1.0707070707070707</v>
      </c>
      <c r="Y953" s="159">
        <v>32</v>
      </c>
      <c r="Z953" s="159">
        <v>66</v>
      </c>
      <c r="AA953" s="159">
        <v>62</v>
      </c>
      <c r="AB953" s="159">
        <v>84</v>
      </c>
      <c r="AC953" s="159">
        <v>76</v>
      </c>
      <c r="AD953" s="157">
        <v>19.8</v>
      </c>
    </row>
    <row r="954" spans="1:30" s="154" customFormat="1" ht="11.35">
      <c r="A954" s="152">
        <v>941</v>
      </c>
      <c r="B954" s="152">
        <v>15</v>
      </c>
      <c r="C954" s="152">
        <v>87</v>
      </c>
      <c r="D954" s="153">
        <v>0.54374999999999996</v>
      </c>
      <c r="E954" s="153">
        <v>2.0151841060141567</v>
      </c>
      <c r="F954" s="155">
        <v>803.14200000000017</v>
      </c>
      <c r="G954" s="155">
        <v>3453.5106000000001</v>
      </c>
      <c r="H954" s="155">
        <v>21.584441250000001</v>
      </c>
      <c r="I954" s="155">
        <v>86.409552757359194</v>
      </c>
      <c r="J954" s="155">
        <v>1600</v>
      </c>
      <c r="K954" s="155">
        <v>202850</v>
      </c>
      <c r="L954" s="155">
        <v>1267.8125</v>
      </c>
      <c r="M954" s="155">
        <v>277.7575791922556</v>
      </c>
      <c r="N954" s="156">
        <v>18</v>
      </c>
      <c r="O954" s="156">
        <v>624</v>
      </c>
      <c r="P954" s="156">
        <v>3.9</v>
      </c>
      <c r="Q954" s="156">
        <v>5.2102945992833023</v>
      </c>
      <c r="R954" s="158">
        <v>0.49758454106280192</v>
      </c>
      <c r="S954" s="158">
        <v>36</v>
      </c>
      <c r="T954" s="158">
        <v>744</v>
      </c>
      <c r="U954" s="158">
        <v>4.6500000000000004</v>
      </c>
      <c r="V954" s="158">
        <v>7.8389448654633096</v>
      </c>
      <c r="W954" s="158">
        <v>0.40096618357487918</v>
      </c>
      <c r="X954" s="158">
        <v>0.89855072463768115</v>
      </c>
      <c r="Y954" s="159">
        <v>33</v>
      </c>
      <c r="Z954" s="159">
        <v>71</v>
      </c>
      <c r="AA954" s="159">
        <v>56</v>
      </c>
      <c r="AB954" s="159">
        <v>71</v>
      </c>
      <c r="AC954" s="159">
        <v>89</v>
      </c>
      <c r="AD954" s="157">
        <v>20.7</v>
      </c>
    </row>
    <row r="955" spans="1:30" s="154" customFormat="1" ht="11.35">
      <c r="A955" s="152">
        <v>942</v>
      </c>
      <c r="B955" s="152">
        <v>30</v>
      </c>
      <c r="C955" s="152">
        <v>435</v>
      </c>
      <c r="D955" s="153">
        <v>2.71875</v>
      </c>
      <c r="E955" s="153">
        <v>5.1775663584570708</v>
      </c>
      <c r="F955" s="155">
        <v>2677.1400000000003</v>
      </c>
      <c r="G955" s="155">
        <v>21626.829299999998</v>
      </c>
      <c r="H955" s="155">
        <v>135.167683125</v>
      </c>
      <c r="I955" s="155">
        <v>367.23230398479143</v>
      </c>
      <c r="J955" s="155">
        <v>1600</v>
      </c>
      <c r="K955" s="155">
        <v>209100</v>
      </c>
      <c r="L955" s="155">
        <v>1306.875</v>
      </c>
      <c r="M955" s="155">
        <v>260.47172373968834</v>
      </c>
      <c r="N955" s="156">
        <v>18</v>
      </c>
      <c r="O955" s="156">
        <v>324</v>
      </c>
      <c r="P955" s="156">
        <v>2.0249999999999999</v>
      </c>
      <c r="Q955" s="156">
        <v>4.1828490786895891</v>
      </c>
      <c r="R955" s="158">
        <v>0.71875</v>
      </c>
      <c r="S955" s="158">
        <v>99</v>
      </c>
      <c r="T955" s="158">
        <v>678</v>
      </c>
      <c r="U955" s="158">
        <v>4.2374999999999998</v>
      </c>
      <c r="V955" s="158">
        <v>10.306917442660115</v>
      </c>
      <c r="W955" s="158">
        <v>0.41145833333333326</v>
      </c>
      <c r="X955" s="158">
        <v>1.1302083333333333</v>
      </c>
      <c r="Y955" s="159">
        <v>22</v>
      </c>
      <c r="Z955" s="159">
        <v>76</v>
      </c>
      <c r="AA955" s="159">
        <v>62</v>
      </c>
      <c r="AB955" s="159">
        <v>68</v>
      </c>
      <c r="AC955" s="159">
        <v>92</v>
      </c>
      <c r="AD955" s="157">
        <v>19.2</v>
      </c>
    </row>
    <row r="956" spans="1:30" s="154" customFormat="1" ht="11.35">
      <c r="A956" s="152">
        <v>943</v>
      </c>
      <c r="B956" s="152">
        <v>12</v>
      </c>
      <c r="C956" s="152">
        <v>87</v>
      </c>
      <c r="D956" s="153">
        <v>0.54374999999999996</v>
      </c>
      <c r="E956" s="153">
        <v>1.6779999887557064</v>
      </c>
      <c r="F956" s="155">
        <v>535.42800000000011</v>
      </c>
      <c r="G956" s="155">
        <v>3286.9330000000004</v>
      </c>
      <c r="H956" s="155">
        <v>20.543331250000001</v>
      </c>
      <c r="I956" s="155">
        <v>82.61174994216131</v>
      </c>
      <c r="J956" s="155">
        <v>1600</v>
      </c>
      <c r="K956" s="155">
        <v>200100</v>
      </c>
      <c r="L956" s="155">
        <v>1250.625</v>
      </c>
      <c r="M956" s="155">
        <v>271.90149784122536</v>
      </c>
      <c r="N956" s="156">
        <v>30</v>
      </c>
      <c r="O956" s="156">
        <v>564</v>
      </c>
      <c r="P956" s="156">
        <v>3.5249999999999999</v>
      </c>
      <c r="Q956" s="156">
        <v>5.900591591702943</v>
      </c>
      <c r="R956" s="158">
        <v>0.5436893203883495</v>
      </c>
      <c r="S956" s="158">
        <v>27</v>
      </c>
      <c r="T956" s="158">
        <v>708</v>
      </c>
      <c r="U956" s="158">
        <v>4.4249999999999998</v>
      </c>
      <c r="V956" s="158">
        <v>7.2472506172640374</v>
      </c>
      <c r="W956" s="158">
        <v>0.42718446601941751</v>
      </c>
      <c r="X956" s="158">
        <v>0.970873786407767</v>
      </c>
      <c r="Y956" s="159">
        <v>34</v>
      </c>
      <c r="Z956" s="159">
        <v>76</v>
      </c>
      <c r="AA956" s="159">
        <v>50</v>
      </c>
      <c r="AB956" s="159">
        <v>88</v>
      </c>
      <c r="AC956" s="159">
        <v>72</v>
      </c>
      <c r="AD956" s="157">
        <v>20.6</v>
      </c>
    </row>
    <row r="957" spans="1:30" s="154" customFormat="1" ht="11.35">
      <c r="A957" s="152">
        <v>944</v>
      </c>
      <c r="B957" s="152">
        <v>18</v>
      </c>
      <c r="C957" s="152">
        <v>204</v>
      </c>
      <c r="D957" s="153">
        <v>1.2749999999999999</v>
      </c>
      <c r="E957" s="153">
        <v>3.5853475397975125</v>
      </c>
      <c r="F957" s="155">
        <v>1606.2840000000003</v>
      </c>
      <c r="G957" s="155">
        <v>9140.9458000000013</v>
      </c>
      <c r="H957" s="155">
        <v>57.130911250000011</v>
      </c>
      <c r="I957" s="155">
        <v>218.80229182613945</v>
      </c>
      <c r="J957" s="155">
        <v>1600</v>
      </c>
      <c r="K957" s="155">
        <v>200550</v>
      </c>
      <c r="L957" s="155">
        <v>1253.4375</v>
      </c>
      <c r="M957" s="155">
        <v>276.43973463811682</v>
      </c>
      <c r="N957" s="156">
        <v>21</v>
      </c>
      <c r="O957" s="156">
        <v>585</v>
      </c>
      <c r="P957" s="156">
        <v>3.65625</v>
      </c>
      <c r="Q957" s="156">
        <v>5.5150416102024247</v>
      </c>
      <c r="R957" s="158">
        <v>0.52784503631961255</v>
      </c>
      <c r="S957" s="158">
        <v>33</v>
      </c>
      <c r="T957" s="158">
        <v>747</v>
      </c>
      <c r="U957" s="158">
        <v>4.6687500000000002</v>
      </c>
      <c r="V957" s="158">
        <v>7.8601949781376055</v>
      </c>
      <c r="W957" s="158">
        <v>0.39709443099273606</v>
      </c>
      <c r="X957" s="158">
        <v>0.92493946731234855</v>
      </c>
      <c r="Y957" s="159">
        <v>35</v>
      </c>
      <c r="Z957" s="159">
        <v>73</v>
      </c>
      <c r="AA957" s="159">
        <v>52</v>
      </c>
      <c r="AB957" s="159">
        <v>77</v>
      </c>
      <c r="AC957" s="159">
        <v>83</v>
      </c>
      <c r="AD957" s="157">
        <v>20.65</v>
      </c>
    </row>
    <row r="958" spans="1:30" s="154" customFormat="1" ht="11.35">
      <c r="A958" s="152">
        <v>945</v>
      </c>
      <c r="B958" s="152">
        <v>9</v>
      </c>
      <c r="C958" s="152">
        <v>93</v>
      </c>
      <c r="D958" s="153">
        <v>0.58125000000000004</v>
      </c>
      <c r="E958" s="153">
        <v>1.8273666484656352</v>
      </c>
      <c r="F958" s="155">
        <v>803.14200000000017</v>
      </c>
      <c r="G958" s="155">
        <v>5510.4465000000009</v>
      </c>
      <c r="H958" s="155">
        <v>34.440290625000003</v>
      </c>
      <c r="I958" s="155">
        <v>134.99497737221239</v>
      </c>
      <c r="J958" s="155">
        <v>1600</v>
      </c>
      <c r="K958" s="155">
        <v>201200</v>
      </c>
      <c r="L958" s="155">
        <v>1257.5</v>
      </c>
      <c r="M958" s="155">
        <v>269.5325559967448</v>
      </c>
      <c r="N958" s="156">
        <v>24</v>
      </c>
      <c r="O958" s="156">
        <v>531</v>
      </c>
      <c r="P958" s="156">
        <v>3.3187500000000001</v>
      </c>
      <c r="Q958" s="156">
        <v>4.9632256135064061</v>
      </c>
      <c r="R958" s="158">
        <v>0.59027777777777779</v>
      </c>
      <c r="S958" s="158">
        <v>51</v>
      </c>
      <c r="T958" s="158">
        <v>780</v>
      </c>
      <c r="U958" s="158">
        <v>4.875</v>
      </c>
      <c r="V958" s="158">
        <v>8.490283014150787</v>
      </c>
      <c r="W958" s="158">
        <v>0.3981481481481482</v>
      </c>
      <c r="X958" s="158">
        <v>0.98842592592592604</v>
      </c>
      <c r="Y958" s="159">
        <v>32</v>
      </c>
      <c r="Z958" s="159">
        <v>77</v>
      </c>
      <c r="AA958" s="159">
        <v>51</v>
      </c>
      <c r="AB958" s="159">
        <v>79</v>
      </c>
      <c r="AC958" s="159">
        <v>81</v>
      </c>
      <c r="AD958" s="157">
        <v>21.6</v>
      </c>
    </row>
    <row r="959" spans="1:30" s="154" customFormat="1" ht="11.35">
      <c r="A959" s="152">
        <v>946</v>
      </c>
      <c r="B959" s="152">
        <v>21</v>
      </c>
      <c r="C959" s="152">
        <v>261</v>
      </c>
      <c r="D959" s="153">
        <v>1.6312500000000001</v>
      </c>
      <c r="E959" s="153">
        <v>3.7140255584818749</v>
      </c>
      <c r="F959" s="155">
        <v>1873.9980000000003</v>
      </c>
      <c r="G959" s="155">
        <v>10076.457500000002</v>
      </c>
      <c r="H959" s="155">
        <v>62.977859375000016</v>
      </c>
      <c r="I959" s="155">
        <v>205.69935873840365</v>
      </c>
      <c r="J959" s="155">
        <v>1600</v>
      </c>
      <c r="K959" s="155">
        <v>204750</v>
      </c>
      <c r="L959" s="155">
        <v>1279.6875</v>
      </c>
      <c r="M959" s="155">
        <v>277.24480446669077</v>
      </c>
      <c r="N959" s="156">
        <v>24</v>
      </c>
      <c r="O959" s="156">
        <v>453</v>
      </c>
      <c r="P959" s="156">
        <v>2.8312499999999998</v>
      </c>
      <c r="Q959" s="156">
        <v>5.3860078155048425</v>
      </c>
      <c r="R959" s="158">
        <v>0.62990196078431371</v>
      </c>
      <c r="S959" s="158">
        <v>57</v>
      </c>
      <c r="T959" s="158">
        <v>747</v>
      </c>
      <c r="U959" s="158">
        <v>4.6687500000000002</v>
      </c>
      <c r="V959" s="158">
        <v>9.3470621456539469</v>
      </c>
      <c r="W959" s="158">
        <v>0.38970588235294118</v>
      </c>
      <c r="X959" s="158">
        <v>1.0196078431372548</v>
      </c>
      <c r="Y959" s="159">
        <v>31</v>
      </c>
      <c r="Z959" s="159">
        <v>70</v>
      </c>
      <c r="AA959" s="159">
        <v>59</v>
      </c>
      <c r="AB959" s="159">
        <v>79</v>
      </c>
      <c r="AC959" s="159">
        <v>81</v>
      </c>
      <c r="AD959" s="157">
        <v>20.399999999999999</v>
      </c>
    </row>
    <row r="960" spans="1:30" s="154" customFormat="1" ht="11.35">
      <c r="A960" s="152">
        <v>947</v>
      </c>
      <c r="B960" s="152">
        <v>24</v>
      </c>
      <c r="C960" s="152">
        <v>246</v>
      </c>
      <c r="D960" s="153">
        <v>1.5375000000000001</v>
      </c>
      <c r="E960" s="153">
        <v>4.0513799186552504</v>
      </c>
      <c r="F960" s="155">
        <v>2141.7120000000004</v>
      </c>
      <c r="G960" s="155">
        <v>11868.654</v>
      </c>
      <c r="H960" s="155">
        <v>74.179087500000009</v>
      </c>
      <c r="I960" s="155">
        <v>284.51077855011459</v>
      </c>
      <c r="J960" s="155">
        <v>1600</v>
      </c>
      <c r="K960" s="155">
        <v>207150</v>
      </c>
      <c r="L960" s="155">
        <v>1294.6875</v>
      </c>
      <c r="M960" s="155">
        <v>258.96485246326529</v>
      </c>
      <c r="N960" s="156">
        <v>30</v>
      </c>
      <c r="O960" s="156">
        <v>489</v>
      </c>
      <c r="P960" s="156">
        <v>3.0562499999999999</v>
      </c>
      <c r="Q960" s="156">
        <v>5.5539060706415828</v>
      </c>
      <c r="R960" s="158">
        <v>0.59753086419753088</v>
      </c>
      <c r="S960" s="158">
        <v>48</v>
      </c>
      <c r="T960" s="158">
        <v>684</v>
      </c>
      <c r="U960" s="158">
        <v>4.2750000000000004</v>
      </c>
      <c r="V960" s="158">
        <v>8.0227271512495193</v>
      </c>
      <c r="W960" s="158">
        <v>0.437037037037037</v>
      </c>
      <c r="X960" s="158">
        <v>1.0345679012345679</v>
      </c>
      <c r="Y960" s="159">
        <v>23</v>
      </c>
      <c r="Z960" s="159">
        <v>79</v>
      </c>
      <c r="AA960" s="159">
        <v>58</v>
      </c>
      <c r="AB960" s="159">
        <v>71</v>
      </c>
      <c r="AC960" s="159">
        <v>89</v>
      </c>
      <c r="AD960" s="157">
        <v>20.25</v>
      </c>
    </row>
    <row r="961" spans="1:30" s="154" customFormat="1" ht="11.35">
      <c r="A961" s="152">
        <v>948</v>
      </c>
      <c r="B961" s="152">
        <v>15</v>
      </c>
      <c r="C961" s="152">
        <v>147</v>
      </c>
      <c r="D961" s="153">
        <v>0.91874999999999996</v>
      </c>
      <c r="E961" s="153">
        <v>2.6492478462656899</v>
      </c>
      <c r="F961" s="155">
        <v>1338.5700000000002</v>
      </c>
      <c r="G961" s="155">
        <v>7833.6091000000015</v>
      </c>
      <c r="H961" s="155">
        <v>48.960056875000006</v>
      </c>
      <c r="I961" s="155">
        <v>182.30219832026737</v>
      </c>
      <c r="J961" s="155">
        <v>1600</v>
      </c>
      <c r="K961" s="155">
        <v>202700</v>
      </c>
      <c r="L961" s="155">
        <v>1266.875</v>
      </c>
      <c r="M961" s="155">
        <v>268.22779087697484</v>
      </c>
      <c r="N961" s="156">
        <v>18</v>
      </c>
      <c r="O961" s="156">
        <v>483</v>
      </c>
      <c r="P961" s="156">
        <v>3.0187499999999998</v>
      </c>
      <c r="Q961" s="156">
        <v>4.5577660242793803</v>
      </c>
      <c r="R961" s="158">
        <v>0.60049627791563265</v>
      </c>
      <c r="S961" s="158">
        <v>39</v>
      </c>
      <c r="T961" s="158">
        <v>684</v>
      </c>
      <c r="U961" s="158">
        <v>4.2750000000000004</v>
      </c>
      <c r="V961" s="158">
        <v>7.4292893080456563</v>
      </c>
      <c r="W961" s="158">
        <v>0.43424317617865998</v>
      </c>
      <c r="X961" s="158">
        <v>1.0347394540942927</v>
      </c>
      <c r="Y961" s="159">
        <v>30</v>
      </c>
      <c r="Z961" s="159">
        <v>77</v>
      </c>
      <c r="AA961" s="159">
        <v>53</v>
      </c>
      <c r="AB961" s="159">
        <v>94</v>
      </c>
      <c r="AC961" s="159">
        <v>66</v>
      </c>
      <c r="AD961" s="157">
        <v>20.149999999999999</v>
      </c>
    </row>
    <row r="962" spans="1:30" s="154" customFormat="1" ht="11.35">
      <c r="A962" s="152">
        <v>949</v>
      </c>
      <c r="B962" s="152">
        <v>12</v>
      </c>
      <c r="C962" s="152">
        <v>114</v>
      </c>
      <c r="D962" s="153">
        <v>0.71250000000000002</v>
      </c>
      <c r="E962" s="153">
        <v>2.087360886789372</v>
      </c>
      <c r="F962" s="155">
        <v>1070.8560000000002</v>
      </c>
      <c r="G962" s="155">
        <v>7299.6684000000014</v>
      </c>
      <c r="H962" s="155">
        <v>45.62292750000001</v>
      </c>
      <c r="I962" s="155">
        <v>160.07030357313542</v>
      </c>
      <c r="J962" s="155">
        <v>1600</v>
      </c>
      <c r="K962" s="155">
        <v>203950</v>
      </c>
      <c r="L962" s="155">
        <v>1274.6875</v>
      </c>
      <c r="M962" s="155">
        <v>275.00696817929867</v>
      </c>
      <c r="N962" s="156">
        <v>21</v>
      </c>
      <c r="O962" s="156">
        <v>501</v>
      </c>
      <c r="P962" s="156">
        <v>3.1312500000000001</v>
      </c>
      <c r="Q962" s="156">
        <v>4.5806839112014295</v>
      </c>
      <c r="R962" s="158">
        <v>0.58765432098765435</v>
      </c>
      <c r="S962" s="158">
        <v>45</v>
      </c>
      <c r="T962" s="158">
        <v>732</v>
      </c>
      <c r="U962" s="158">
        <v>4.5750000000000002</v>
      </c>
      <c r="V962" s="158">
        <v>7.8904049684434918</v>
      </c>
      <c r="W962" s="158">
        <v>0.39753086419753092</v>
      </c>
      <c r="X962" s="158">
        <v>0.98518518518518527</v>
      </c>
      <c r="Y962" s="159">
        <v>31</v>
      </c>
      <c r="Z962" s="159">
        <v>72</v>
      </c>
      <c r="AA962" s="159">
        <v>57</v>
      </c>
      <c r="AB962" s="159">
        <v>75</v>
      </c>
      <c r="AC962" s="159">
        <v>85</v>
      </c>
      <c r="AD962" s="157">
        <v>20.25</v>
      </c>
    </row>
    <row r="963" spans="1:30" s="154" customFormat="1" ht="11.35">
      <c r="A963" s="152">
        <v>950</v>
      </c>
      <c r="B963" s="152">
        <v>18</v>
      </c>
      <c r="C963" s="152">
        <v>183</v>
      </c>
      <c r="D963" s="153">
        <v>1.14375</v>
      </c>
      <c r="E963" s="153">
        <v>3.207394904820998</v>
      </c>
      <c r="F963" s="155">
        <v>803.14200000000017</v>
      </c>
      <c r="G963" s="155">
        <v>6547.0946000000022</v>
      </c>
      <c r="H963" s="155">
        <v>40.919341250000016</v>
      </c>
      <c r="I963" s="155">
        <v>131.4690097835263</v>
      </c>
      <c r="J963" s="155">
        <v>1600</v>
      </c>
      <c r="K963" s="155">
        <v>200050</v>
      </c>
      <c r="L963" s="155">
        <v>1250.3125</v>
      </c>
      <c r="M963" s="155">
        <v>292.22077867695521</v>
      </c>
      <c r="N963" s="156">
        <v>24</v>
      </c>
      <c r="O963" s="156">
        <v>501</v>
      </c>
      <c r="P963" s="156">
        <v>3.1312500000000001</v>
      </c>
      <c r="Q963" s="156">
        <v>4.8332208293130643</v>
      </c>
      <c r="R963" s="158">
        <v>0.59168704156479213</v>
      </c>
      <c r="S963" s="158">
        <v>57</v>
      </c>
      <c r="T963" s="158">
        <v>711</v>
      </c>
      <c r="U963" s="158">
        <v>4.4437499999999996</v>
      </c>
      <c r="V963" s="158">
        <v>8.1793934014139662</v>
      </c>
      <c r="W963" s="158">
        <v>0.42053789731051344</v>
      </c>
      <c r="X963" s="158">
        <v>1.0122249388753055</v>
      </c>
      <c r="Y963" s="159">
        <v>41</v>
      </c>
      <c r="Z963" s="159">
        <v>63</v>
      </c>
      <c r="AA963" s="159">
        <v>56</v>
      </c>
      <c r="AB963" s="159">
        <v>77</v>
      </c>
      <c r="AC963" s="159">
        <v>83</v>
      </c>
      <c r="AD963" s="157">
        <v>20.45</v>
      </c>
    </row>
    <row r="964" spans="1:30" s="154" customFormat="1" ht="11.35">
      <c r="A964" s="152">
        <v>951</v>
      </c>
      <c r="B964" s="152">
        <v>15</v>
      </c>
      <c r="C964" s="152">
        <v>135</v>
      </c>
      <c r="D964" s="153">
        <v>0.84375</v>
      </c>
      <c r="E964" s="153">
        <v>2.5662219863096154</v>
      </c>
      <c r="F964" s="155">
        <v>1338.5700000000002</v>
      </c>
      <c r="G964" s="155">
        <v>5291.8134000000018</v>
      </c>
      <c r="H964" s="155">
        <v>33.073833750000013</v>
      </c>
      <c r="I964" s="155">
        <v>142.18806855600673</v>
      </c>
      <c r="J964" s="155">
        <v>1600</v>
      </c>
      <c r="K964" s="155">
        <v>204400</v>
      </c>
      <c r="L964" s="155">
        <v>1277.5</v>
      </c>
      <c r="M964" s="155">
        <v>279.2510198288839</v>
      </c>
      <c r="N964" s="156">
        <v>27</v>
      </c>
      <c r="O964" s="156">
        <v>702</v>
      </c>
      <c r="P964" s="156">
        <v>4.3875000000000002</v>
      </c>
      <c r="Q964" s="156">
        <v>6.1572552694224223</v>
      </c>
      <c r="R964" s="158">
        <v>0.44680851063829785</v>
      </c>
      <c r="S964" s="158">
        <v>39</v>
      </c>
      <c r="T964" s="158">
        <v>780</v>
      </c>
      <c r="U964" s="158">
        <v>4.875</v>
      </c>
      <c r="V964" s="158">
        <v>8.4367793193267104</v>
      </c>
      <c r="W964" s="158">
        <v>0.38534278959810869</v>
      </c>
      <c r="X964" s="158">
        <v>0.83215130023640649</v>
      </c>
      <c r="Y964" s="159">
        <v>32</v>
      </c>
      <c r="Z964" s="159">
        <v>69</v>
      </c>
      <c r="AA964" s="159">
        <v>59</v>
      </c>
      <c r="AB964" s="159">
        <v>84</v>
      </c>
      <c r="AC964" s="159">
        <v>76</v>
      </c>
      <c r="AD964" s="157">
        <v>21.15</v>
      </c>
    </row>
    <row r="965" spans="1:30" s="154" customFormat="1" ht="11.35">
      <c r="A965" s="152">
        <v>952</v>
      </c>
      <c r="B965" s="152">
        <v>21</v>
      </c>
      <c r="C965" s="152">
        <v>273</v>
      </c>
      <c r="D965" s="153">
        <v>1.70625</v>
      </c>
      <c r="E965" s="153">
        <v>3.786099825254539</v>
      </c>
      <c r="F965" s="155">
        <v>1338.5700000000002</v>
      </c>
      <c r="G965" s="155">
        <v>11623.2495</v>
      </c>
      <c r="H965" s="155">
        <v>72.645309374999997</v>
      </c>
      <c r="I965" s="155">
        <v>221.58698486681851</v>
      </c>
      <c r="J965" s="155">
        <v>1600</v>
      </c>
      <c r="K965" s="155">
        <v>206300</v>
      </c>
      <c r="L965" s="155">
        <v>1289.375</v>
      </c>
      <c r="M965" s="155">
        <v>278.32537743308717</v>
      </c>
      <c r="N965" s="156">
        <v>18</v>
      </c>
      <c r="O965" s="156">
        <v>381</v>
      </c>
      <c r="P965" s="156">
        <v>2.3812500000000001</v>
      </c>
      <c r="Q965" s="156">
        <v>4.4010745900484141</v>
      </c>
      <c r="R965" s="158">
        <v>0.6856435643564357</v>
      </c>
      <c r="S965" s="158">
        <v>51</v>
      </c>
      <c r="T965" s="158">
        <v>759</v>
      </c>
      <c r="U965" s="158">
        <v>4.7437500000000004</v>
      </c>
      <c r="V965" s="158">
        <v>8.9049819107165327</v>
      </c>
      <c r="W965" s="158">
        <v>0.37376237623762371</v>
      </c>
      <c r="X965" s="158">
        <v>1.0594059405940595</v>
      </c>
      <c r="Y965" s="159">
        <v>30</v>
      </c>
      <c r="Z965" s="159">
        <v>68</v>
      </c>
      <c r="AA965" s="159">
        <v>62</v>
      </c>
      <c r="AB965" s="159">
        <v>74</v>
      </c>
      <c r="AC965" s="159">
        <v>86</v>
      </c>
      <c r="AD965" s="157">
        <v>20.2</v>
      </c>
    </row>
    <row r="966" spans="1:30" s="154" customFormat="1" ht="11.35">
      <c r="A966" s="152">
        <v>953</v>
      </c>
      <c r="B966" s="152">
        <v>18</v>
      </c>
      <c r="C966" s="152">
        <v>267</v>
      </c>
      <c r="D966" s="153">
        <v>1.66875</v>
      </c>
      <c r="E966" s="153">
        <v>4.131063296811627</v>
      </c>
      <c r="F966" s="155">
        <v>1606.2840000000003</v>
      </c>
      <c r="G966" s="155">
        <v>16461.436400000002</v>
      </c>
      <c r="H966" s="155">
        <v>102.88397750000001</v>
      </c>
      <c r="I966" s="155">
        <v>309.5343484802118</v>
      </c>
      <c r="J966" s="155">
        <v>1600</v>
      </c>
      <c r="K966" s="155">
        <v>207400</v>
      </c>
      <c r="L966" s="155">
        <v>1296.25</v>
      </c>
      <c r="M966" s="155">
        <v>298.0835010276578</v>
      </c>
      <c r="N966" s="156">
        <v>18</v>
      </c>
      <c r="O966" s="156">
        <v>459</v>
      </c>
      <c r="P966" s="156">
        <v>2.8687499999999999</v>
      </c>
      <c r="Q966" s="156">
        <v>4.6420580382184671</v>
      </c>
      <c r="R966" s="158">
        <v>0.61845386533665836</v>
      </c>
      <c r="S966" s="158">
        <v>48</v>
      </c>
      <c r="T966" s="158">
        <v>786</v>
      </c>
      <c r="U966" s="158">
        <v>4.9124999999999996</v>
      </c>
      <c r="V966" s="158">
        <v>9.3029970824987966</v>
      </c>
      <c r="W966" s="158">
        <v>0.34663341645885293</v>
      </c>
      <c r="X966" s="158">
        <v>0.96508728179551129</v>
      </c>
      <c r="Y966" s="159">
        <v>36</v>
      </c>
      <c r="Z966" s="159">
        <v>54</v>
      </c>
      <c r="AA966" s="159">
        <v>70</v>
      </c>
      <c r="AB966" s="159">
        <v>86</v>
      </c>
      <c r="AC966" s="159">
        <v>74</v>
      </c>
      <c r="AD966" s="157">
        <v>20.05</v>
      </c>
    </row>
    <row r="967" spans="1:30" s="154" customFormat="1" ht="11.35">
      <c r="A967" s="152">
        <v>954</v>
      </c>
      <c r="B967" s="152">
        <v>15</v>
      </c>
      <c r="C967" s="152">
        <v>198</v>
      </c>
      <c r="D967" s="153">
        <v>1.2375</v>
      </c>
      <c r="E967" s="153">
        <v>3.0354042968413646</v>
      </c>
      <c r="F967" s="155">
        <v>1338.5700000000002</v>
      </c>
      <c r="G967" s="155">
        <v>12650.973800000002</v>
      </c>
      <c r="H967" s="155">
        <v>79.06858625000001</v>
      </c>
      <c r="I967" s="155">
        <v>230.45148678512098</v>
      </c>
      <c r="J967" s="155">
        <v>1600</v>
      </c>
      <c r="K967" s="155">
        <v>197900</v>
      </c>
      <c r="L967" s="155">
        <v>1236.875</v>
      </c>
      <c r="M967" s="155">
        <v>276.06212840978088</v>
      </c>
      <c r="N967" s="156">
        <v>15</v>
      </c>
      <c r="O967" s="156">
        <v>414</v>
      </c>
      <c r="P967" s="156">
        <v>2.5874999999999999</v>
      </c>
      <c r="Q967" s="156">
        <v>4.2756992145829091</v>
      </c>
      <c r="R967" s="158">
        <v>0.64795918367346939</v>
      </c>
      <c r="S967" s="158">
        <v>27</v>
      </c>
      <c r="T967" s="158">
        <v>669</v>
      </c>
      <c r="U967" s="158">
        <v>4.1812500000000004</v>
      </c>
      <c r="V967" s="158">
        <v>7.240584321776435</v>
      </c>
      <c r="W967" s="158">
        <v>0.43112244897959184</v>
      </c>
      <c r="X967" s="158">
        <v>1.0790816326530612</v>
      </c>
      <c r="Y967" s="159">
        <v>38</v>
      </c>
      <c r="Z967" s="159">
        <v>74</v>
      </c>
      <c r="AA967" s="159">
        <v>48</v>
      </c>
      <c r="AB967" s="159">
        <v>63</v>
      </c>
      <c r="AC967" s="159">
        <v>97</v>
      </c>
      <c r="AD967" s="157">
        <v>19.600000000000001</v>
      </c>
    </row>
    <row r="968" spans="1:30" s="154" customFormat="1" ht="11.35">
      <c r="A968" s="152">
        <v>955</v>
      </c>
      <c r="B968" s="152">
        <v>15</v>
      </c>
      <c r="C968" s="152">
        <v>171</v>
      </c>
      <c r="D968" s="153">
        <v>1.0687500000000001</v>
      </c>
      <c r="E968" s="153">
        <v>2.9205881095526598</v>
      </c>
      <c r="F968" s="155">
        <v>1338.5700000000002</v>
      </c>
      <c r="G968" s="155">
        <v>10103.228900000002</v>
      </c>
      <c r="H968" s="155">
        <v>63.145180625000009</v>
      </c>
      <c r="I968" s="155">
        <v>221.72910332962766</v>
      </c>
      <c r="J968" s="155">
        <v>1600</v>
      </c>
      <c r="K968" s="155">
        <v>202350</v>
      </c>
      <c r="L968" s="155">
        <v>1264.6875</v>
      </c>
      <c r="M968" s="155">
        <v>270.19657850856635</v>
      </c>
      <c r="N968" s="156">
        <v>21</v>
      </c>
      <c r="O968" s="156">
        <v>408</v>
      </c>
      <c r="P968" s="156">
        <v>2.5499999999999998</v>
      </c>
      <c r="Q968" s="156">
        <v>4.2586205579511045</v>
      </c>
      <c r="R968" s="158">
        <v>0.65217391304347827</v>
      </c>
      <c r="S968" s="158">
        <v>42</v>
      </c>
      <c r="T968" s="158">
        <v>660</v>
      </c>
      <c r="U968" s="158">
        <v>4.125</v>
      </c>
      <c r="V968" s="158">
        <v>7.7587443061069594</v>
      </c>
      <c r="W968" s="158">
        <v>0.43734015345268545</v>
      </c>
      <c r="X968" s="158">
        <v>1.0895140664961638</v>
      </c>
      <c r="Y968" s="159">
        <v>31</v>
      </c>
      <c r="Z968" s="159">
        <v>76</v>
      </c>
      <c r="AA968" s="159">
        <v>53</v>
      </c>
      <c r="AB968" s="159">
        <v>80</v>
      </c>
      <c r="AC968" s="159">
        <v>80</v>
      </c>
      <c r="AD968" s="157">
        <v>19.55</v>
      </c>
    </row>
    <row r="969" spans="1:30" s="154" customFormat="1" ht="11.35">
      <c r="A969" s="152">
        <v>956</v>
      </c>
      <c r="B969" s="152">
        <v>15</v>
      </c>
      <c r="C969" s="152">
        <v>144</v>
      </c>
      <c r="D969" s="153">
        <v>0.9</v>
      </c>
      <c r="E969" s="153">
        <v>2.5357816702636846</v>
      </c>
      <c r="F969" s="155">
        <v>1338.5700000000002</v>
      </c>
      <c r="G969" s="155">
        <v>7745.8584000000028</v>
      </c>
      <c r="H969" s="155">
        <v>48.411615000000019</v>
      </c>
      <c r="I969" s="155">
        <v>188.7615735672789</v>
      </c>
      <c r="J969" s="155">
        <v>1600</v>
      </c>
      <c r="K969" s="155">
        <v>203550</v>
      </c>
      <c r="L969" s="155">
        <v>1272.1875</v>
      </c>
      <c r="M969" s="155">
        <v>273.84674563401262</v>
      </c>
      <c r="N969" s="156">
        <v>24</v>
      </c>
      <c r="O969" s="156">
        <v>543</v>
      </c>
      <c r="P969" s="156">
        <v>3.3937499999999998</v>
      </c>
      <c r="Q969" s="156">
        <v>5.3951957140082349</v>
      </c>
      <c r="R969" s="158">
        <v>0.54636591478696739</v>
      </c>
      <c r="S969" s="158">
        <v>36</v>
      </c>
      <c r="T969" s="158">
        <v>702</v>
      </c>
      <c r="U969" s="158">
        <v>4.3875000000000002</v>
      </c>
      <c r="V969" s="158">
        <v>7.6495467864270132</v>
      </c>
      <c r="W969" s="158">
        <v>0.4135338345864662</v>
      </c>
      <c r="X969" s="158">
        <v>0.95989974937343359</v>
      </c>
      <c r="Y969" s="159">
        <v>31</v>
      </c>
      <c r="Z969" s="159">
        <v>73</v>
      </c>
      <c r="AA969" s="159">
        <v>56</v>
      </c>
      <c r="AB969" s="159">
        <v>87</v>
      </c>
      <c r="AC969" s="159">
        <v>73</v>
      </c>
      <c r="AD969" s="157">
        <v>19.95</v>
      </c>
    </row>
    <row r="970" spans="1:30" s="154" customFormat="1" ht="11.35">
      <c r="A970" s="152">
        <v>957</v>
      </c>
      <c r="B970" s="152">
        <v>24</v>
      </c>
      <c r="C970" s="152">
        <v>186</v>
      </c>
      <c r="D970" s="153">
        <v>1.1625000000000001</v>
      </c>
      <c r="E970" s="153">
        <v>3.4475175646384408</v>
      </c>
      <c r="F970" s="155">
        <v>1606.2840000000003</v>
      </c>
      <c r="G970" s="155">
        <v>6286.8171000000011</v>
      </c>
      <c r="H970" s="155">
        <v>39.292606875000004</v>
      </c>
      <c r="I970" s="155">
        <v>188.7029462216351</v>
      </c>
      <c r="J970" s="155">
        <v>1600</v>
      </c>
      <c r="K970" s="155">
        <v>199100</v>
      </c>
      <c r="L970" s="155">
        <v>1244.375</v>
      </c>
      <c r="M970" s="155">
        <v>280.38537607995329</v>
      </c>
      <c r="N970" s="156">
        <v>21</v>
      </c>
      <c r="O970" s="156">
        <v>501</v>
      </c>
      <c r="P970" s="156">
        <v>3.1312500000000001</v>
      </c>
      <c r="Q970" s="156">
        <v>5.172644391411418</v>
      </c>
      <c r="R970" s="158">
        <v>0.5856079404466501</v>
      </c>
      <c r="S970" s="158">
        <v>39</v>
      </c>
      <c r="T970" s="158">
        <v>684</v>
      </c>
      <c r="U970" s="158">
        <v>4.2750000000000004</v>
      </c>
      <c r="V970" s="158">
        <v>7.6173832975561098</v>
      </c>
      <c r="W970" s="158">
        <v>0.43424317617865998</v>
      </c>
      <c r="X970" s="158">
        <v>1.0198511166253101</v>
      </c>
      <c r="Y970" s="159">
        <v>38</v>
      </c>
      <c r="Z970" s="159">
        <v>71</v>
      </c>
      <c r="AA970" s="159">
        <v>51</v>
      </c>
      <c r="AB970" s="159">
        <v>76</v>
      </c>
      <c r="AC970" s="159">
        <v>84</v>
      </c>
      <c r="AD970" s="157">
        <v>20.149999999999999</v>
      </c>
    </row>
    <row r="971" spans="1:30" s="154" customFormat="1" ht="11.35">
      <c r="A971" s="152">
        <v>958</v>
      </c>
      <c r="B971" s="152">
        <v>6</v>
      </c>
      <c r="C971" s="152">
        <v>81</v>
      </c>
      <c r="D971" s="153">
        <v>0.50624999999999998</v>
      </c>
      <c r="E971" s="153">
        <v>1.4362638245061057</v>
      </c>
      <c r="F971" s="155">
        <v>535.42800000000011</v>
      </c>
      <c r="G971" s="155">
        <v>2409.4260000000004</v>
      </c>
      <c r="H971" s="155">
        <v>15.058912500000002</v>
      </c>
      <c r="I971" s="155">
        <v>57.715019280328143</v>
      </c>
      <c r="J971" s="155">
        <v>1600</v>
      </c>
      <c r="K971" s="155">
        <v>205750</v>
      </c>
      <c r="L971" s="155">
        <v>1285.9375</v>
      </c>
      <c r="M971" s="155">
        <v>267.83383771032646</v>
      </c>
      <c r="N971" s="156">
        <v>18</v>
      </c>
      <c r="O971" s="156">
        <v>504</v>
      </c>
      <c r="P971" s="156">
        <v>3.15</v>
      </c>
      <c r="Q971" s="156">
        <v>4.8385246464926661</v>
      </c>
      <c r="R971" s="158">
        <v>0.59518072289156621</v>
      </c>
      <c r="S971" s="158">
        <v>45</v>
      </c>
      <c r="T971" s="158">
        <v>756</v>
      </c>
      <c r="U971" s="158">
        <v>4.7249999999999996</v>
      </c>
      <c r="V971" s="158">
        <v>8.3680659833611966</v>
      </c>
      <c r="W971" s="158">
        <v>0.39277108433734942</v>
      </c>
      <c r="X971" s="158">
        <v>0.98795180722891562</v>
      </c>
      <c r="Y971" s="159">
        <v>27</v>
      </c>
      <c r="Z971" s="159">
        <v>75</v>
      </c>
      <c r="AA971" s="159">
        <v>58</v>
      </c>
      <c r="AB971" s="159">
        <v>84</v>
      </c>
      <c r="AC971" s="159">
        <v>76</v>
      </c>
      <c r="AD971" s="157">
        <v>20.75</v>
      </c>
    </row>
    <row r="972" spans="1:30" s="154" customFormat="1" ht="11.35">
      <c r="A972" s="152">
        <v>959</v>
      </c>
      <c r="B972" s="152">
        <v>33</v>
      </c>
      <c r="C972" s="152">
        <v>192</v>
      </c>
      <c r="D972" s="153">
        <v>1.2</v>
      </c>
      <c r="E972" s="153">
        <v>3.8244496459411805</v>
      </c>
      <c r="F972" s="155">
        <v>1070.8560000000002</v>
      </c>
      <c r="G972" s="155">
        <v>7637.2855</v>
      </c>
      <c r="H972" s="155">
        <v>47.733034375000003</v>
      </c>
      <c r="I972" s="155">
        <v>158.03507372205144</v>
      </c>
      <c r="J972" s="155">
        <v>1600</v>
      </c>
      <c r="K972" s="155">
        <v>198300</v>
      </c>
      <c r="L972" s="155">
        <v>1239.375</v>
      </c>
      <c r="M972" s="155">
        <v>277.53335682570378</v>
      </c>
      <c r="N972" s="156">
        <v>18</v>
      </c>
      <c r="O972" s="156">
        <v>501</v>
      </c>
      <c r="P972" s="156">
        <v>3.1312500000000001</v>
      </c>
      <c r="Q972" s="156">
        <v>4.7146524912455154</v>
      </c>
      <c r="R972" s="158">
        <v>0.58040201005025127</v>
      </c>
      <c r="S972" s="158">
        <v>51</v>
      </c>
      <c r="T972" s="158">
        <v>696</v>
      </c>
      <c r="U972" s="158">
        <v>4.3499999999999996</v>
      </c>
      <c r="V972" s="158">
        <v>8.0596830313628178</v>
      </c>
      <c r="W972" s="158">
        <v>0.41708542713567837</v>
      </c>
      <c r="X972" s="158">
        <v>0.99748743718592969</v>
      </c>
      <c r="Y972" s="159">
        <v>38</v>
      </c>
      <c r="Z972" s="159">
        <v>73</v>
      </c>
      <c r="AA972" s="159">
        <v>49</v>
      </c>
      <c r="AB972" s="159">
        <v>74</v>
      </c>
      <c r="AC972" s="159">
        <v>86</v>
      </c>
      <c r="AD972" s="157">
        <v>19.899999999999999</v>
      </c>
    </row>
    <row r="973" spans="1:30" s="154" customFormat="1" ht="11.35">
      <c r="A973" s="152">
        <v>960</v>
      </c>
      <c r="B973" s="152">
        <v>21</v>
      </c>
      <c r="C973" s="152">
        <v>285</v>
      </c>
      <c r="D973" s="153">
        <v>1.78125</v>
      </c>
      <c r="E973" s="153">
        <v>3.9424665442880031</v>
      </c>
      <c r="F973" s="155">
        <v>1338.5700000000002</v>
      </c>
      <c r="G973" s="155">
        <v>15780.253000000001</v>
      </c>
      <c r="H973" s="155">
        <v>98.626581250000001</v>
      </c>
      <c r="I973" s="155">
        <v>243.07789135593185</v>
      </c>
      <c r="J973" s="155">
        <v>1600</v>
      </c>
      <c r="K973" s="155">
        <v>209600</v>
      </c>
      <c r="L973" s="155">
        <v>1310</v>
      </c>
      <c r="M973" s="155">
        <v>291.42892377055318</v>
      </c>
      <c r="N973" s="156">
        <v>27</v>
      </c>
      <c r="O973" s="156">
        <v>432</v>
      </c>
      <c r="P973" s="156">
        <v>2.7</v>
      </c>
      <c r="Q973" s="156">
        <v>5.116012598270296</v>
      </c>
      <c r="R973" s="158">
        <v>0.62402088772845954</v>
      </c>
      <c r="S973" s="158">
        <v>48</v>
      </c>
      <c r="T973" s="158">
        <v>678</v>
      </c>
      <c r="U973" s="158">
        <v>4.2374999999999998</v>
      </c>
      <c r="V973" s="158">
        <v>8.3126693485374012</v>
      </c>
      <c r="W973" s="158">
        <v>0.4099216710182767</v>
      </c>
      <c r="X973" s="158">
        <v>1.0339425587467361</v>
      </c>
      <c r="Y973" s="159">
        <v>32</v>
      </c>
      <c r="Z973" s="159">
        <v>56</v>
      </c>
      <c r="AA973" s="159">
        <v>72</v>
      </c>
      <c r="AB973" s="159">
        <v>70</v>
      </c>
      <c r="AC973" s="159">
        <v>90</v>
      </c>
      <c r="AD973" s="157">
        <v>19.149999999999999</v>
      </c>
    </row>
    <row r="974" spans="1:30" s="154" customFormat="1" ht="11.35">
      <c r="A974" s="152">
        <v>961</v>
      </c>
      <c r="B974" s="152">
        <v>12</v>
      </c>
      <c r="C974" s="152">
        <v>78</v>
      </c>
      <c r="D974" s="153">
        <v>0.48749999999999999</v>
      </c>
      <c r="E974" s="153">
        <v>1.8999751736213182</v>
      </c>
      <c r="F974" s="155">
        <v>1070.8560000000002</v>
      </c>
      <c r="G974" s="155">
        <v>4122.7956000000013</v>
      </c>
      <c r="H974" s="155">
        <v>25.767472500000007</v>
      </c>
      <c r="I974" s="155">
        <v>128.97510256253764</v>
      </c>
      <c r="J974" s="155">
        <v>1600</v>
      </c>
      <c r="K974" s="155">
        <v>200000</v>
      </c>
      <c r="L974" s="155">
        <v>1250</v>
      </c>
      <c r="M974" s="155">
        <v>265.40582429993327</v>
      </c>
      <c r="N974" s="156">
        <v>21</v>
      </c>
      <c r="O974" s="156">
        <v>579</v>
      </c>
      <c r="P974" s="156">
        <v>3.6187499999999999</v>
      </c>
      <c r="Q974" s="156">
        <v>5.1037929846525589</v>
      </c>
      <c r="R974" s="158">
        <v>0.54694835680751175</v>
      </c>
      <c r="S974" s="158">
        <v>51</v>
      </c>
      <c r="T974" s="158">
        <v>741</v>
      </c>
      <c r="U974" s="158">
        <v>4.6312499999999996</v>
      </c>
      <c r="V974" s="158">
        <v>8.0670319645444035</v>
      </c>
      <c r="W974" s="158">
        <v>0.42018779342723006</v>
      </c>
      <c r="X974" s="158">
        <v>0.96713615023474175</v>
      </c>
      <c r="Y974" s="159">
        <v>32</v>
      </c>
      <c r="Z974" s="159">
        <v>80</v>
      </c>
      <c r="AA974" s="159">
        <v>48</v>
      </c>
      <c r="AB974" s="159">
        <v>85</v>
      </c>
      <c r="AC974" s="159">
        <v>75</v>
      </c>
      <c r="AD974" s="157">
        <v>21.3</v>
      </c>
    </row>
    <row r="975" spans="1:30" s="154" customFormat="1" ht="11.35">
      <c r="A975" s="152">
        <v>962</v>
      </c>
      <c r="B975" s="152">
        <v>27</v>
      </c>
      <c r="C975" s="152">
        <v>210</v>
      </c>
      <c r="D975" s="153">
        <v>1.3125</v>
      </c>
      <c r="E975" s="153">
        <v>3.831658097166931</v>
      </c>
      <c r="F975" s="155">
        <v>1606.2840000000003</v>
      </c>
      <c r="G975" s="155">
        <v>10177.593900000002</v>
      </c>
      <c r="H975" s="155">
        <v>63.60996187500001</v>
      </c>
      <c r="I975" s="155">
        <v>227.4438722149543</v>
      </c>
      <c r="J975" s="155">
        <v>1600</v>
      </c>
      <c r="K975" s="155">
        <v>201700</v>
      </c>
      <c r="L975" s="155">
        <v>1260.625</v>
      </c>
      <c r="M975" s="155">
        <v>277.19322665905884</v>
      </c>
      <c r="N975" s="156">
        <v>15</v>
      </c>
      <c r="O975" s="156">
        <v>384</v>
      </c>
      <c r="P975" s="156">
        <v>2.4</v>
      </c>
      <c r="Q975" s="156">
        <v>3.9064532965966157</v>
      </c>
      <c r="R975" s="158">
        <v>0.67010309278350511</v>
      </c>
      <c r="S975" s="158">
        <v>45</v>
      </c>
      <c r="T975" s="158">
        <v>636</v>
      </c>
      <c r="U975" s="158">
        <v>3.9750000000000001</v>
      </c>
      <c r="V975" s="158">
        <v>7.5050926106437634</v>
      </c>
      <c r="W975" s="158">
        <v>0.45360824742268041</v>
      </c>
      <c r="X975" s="158">
        <v>1.1237113402061856</v>
      </c>
      <c r="Y975" s="159">
        <v>34</v>
      </c>
      <c r="Z975" s="159">
        <v>72</v>
      </c>
      <c r="AA975" s="159">
        <v>54</v>
      </c>
      <c r="AB975" s="159">
        <v>74</v>
      </c>
      <c r="AC975" s="159">
        <v>86</v>
      </c>
      <c r="AD975" s="157">
        <v>19.399999999999999</v>
      </c>
    </row>
    <row r="976" spans="1:30" s="154" customFormat="1" ht="11.35">
      <c r="A976" s="152">
        <v>963</v>
      </c>
      <c r="B976" s="152">
        <v>27</v>
      </c>
      <c r="C976" s="152">
        <v>156</v>
      </c>
      <c r="D976" s="153">
        <v>0.97499999999999998</v>
      </c>
      <c r="E976" s="153">
        <v>3.4238343285611768</v>
      </c>
      <c r="F976" s="155">
        <v>2409.4260000000004</v>
      </c>
      <c r="G976" s="155">
        <v>7513.8395999999993</v>
      </c>
      <c r="H976" s="155">
        <v>46.961497499999993</v>
      </c>
      <c r="I976" s="155">
        <v>245.22290964984617</v>
      </c>
      <c r="J976" s="155">
        <v>1600</v>
      </c>
      <c r="K976" s="155">
        <v>202000</v>
      </c>
      <c r="L976" s="155">
        <v>1262.5</v>
      </c>
      <c r="M976" s="155">
        <v>295.40506248775802</v>
      </c>
      <c r="N976" s="156">
        <v>18</v>
      </c>
      <c r="O976" s="156">
        <v>540</v>
      </c>
      <c r="P976" s="156">
        <v>3.375</v>
      </c>
      <c r="Q976" s="156">
        <v>4.9076374825752316</v>
      </c>
      <c r="R976" s="158">
        <v>0.57446808510638292</v>
      </c>
      <c r="S976" s="158">
        <v>45</v>
      </c>
      <c r="T976" s="158">
        <v>804</v>
      </c>
      <c r="U976" s="158">
        <v>5.0250000000000004</v>
      </c>
      <c r="V976" s="158">
        <v>9.012883859880704</v>
      </c>
      <c r="W976" s="158">
        <v>0.36643026004728124</v>
      </c>
      <c r="X976" s="158">
        <v>0.94089834515366411</v>
      </c>
      <c r="Y976" s="159">
        <v>40</v>
      </c>
      <c r="Z976" s="159">
        <v>60</v>
      </c>
      <c r="AA976" s="159">
        <v>60</v>
      </c>
      <c r="AB976" s="159">
        <v>73</v>
      </c>
      <c r="AC976" s="159">
        <v>87</v>
      </c>
      <c r="AD976" s="157">
        <v>21.15</v>
      </c>
    </row>
    <row r="977" spans="1:30" s="154" customFormat="1" ht="11.35">
      <c r="A977" s="152">
        <v>964</v>
      </c>
      <c r="B977" s="152">
        <v>27</v>
      </c>
      <c r="C977" s="152">
        <v>198</v>
      </c>
      <c r="D977" s="153">
        <v>1.2375</v>
      </c>
      <c r="E977" s="153">
        <v>4.0289635354283515</v>
      </c>
      <c r="F977" s="155">
        <v>2409.4260000000004</v>
      </c>
      <c r="G977" s="155">
        <v>8751.2732000000015</v>
      </c>
      <c r="H977" s="155">
        <v>54.69545750000001</v>
      </c>
      <c r="I977" s="155">
        <v>265.2942805383305</v>
      </c>
      <c r="J977" s="155">
        <v>1600</v>
      </c>
      <c r="K977" s="155">
        <v>200800</v>
      </c>
      <c r="L977" s="155">
        <v>1255</v>
      </c>
      <c r="M977" s="155">
        <v>268.18748722094921</v>
      </c>
      <c r="N977" s="156">
        <v>18</v>
      </c>
      <c r="O977" s="156">
        <v>528</v>
      </c>
      <c r="P977" s="156">
        <v>3.3</v>
      </c>
      <c r="Q977" s="156">
        <v>5.0154478345539673</v>
      </c>
      <c r="R977" s="158">
        <v>0.54871794871794866</v>
      </c>
      <c r="S977" s="158">
        <v>27</v>
      </c>
      <c r="T977" s="158">
        <v>636</v>
      </c>
      <c r="U977" s="158">
        <v>3.9750000000000001</v>
      </c>
      <c r="V977" s="158">
        <v>6.4593065811613215</v>
      </c>
      <c r="W977" s="158">
        <v>0.45641025641025645</v>
      </c>
      <c r="X977" s="158">
        <v>1.0051282051282051</v>
      </c>
      <c r="Y977" s="159">
        <v>32</v>
      </c>
      <c r="Z977" s="159">
        <v>78</v>
      </c>
      <c r="AA977" s="159">
        <v>50</v>
      </c>
      <c r="AB977" s="159">
        <v>82</v>
      </c>
      <c r="AC977" s="159">
        <v>78</v>
      </c>
      <c r="AD977" s="157">
        <v>19.5</v>
      </c>
    </row>
    <row r="978" spans="1:30" s="154" customFormat="1" ht="11.35">
      <c r="A978" s="152">
        <v>965</v>
      </c>
      <c r="B978" s="152">
        <v>9</v>
      </c>
      <c r="C978" s="152">
        <v>153</v>
      </c>
      <c r="D978" s="153">
        <v>0.95625000000000004</v>
      </c>
      <c r="E978" s="153">
        <v>2.1378496072914546</v>
      </c>
      <c r="F978" s="155">
        <v>803.14200000000017</v>
      </c>
      <c r="G978" s="155">
        <v>6759.7785000000003</v>
      </c>
      <c r="H978" s="155">
        <v>42.248615624999999</v>
      </c>
      <c r="I978" s="155">
        <v>131.18576894350025</v>
      </c>
      <c r="J978" s="155">
        <v>1600</v>
      </c>
      <c r="K978" s="155">
        <v>201900</v>
      </c>
      <c r="L978" s="155">
        <v>1261.875</v>
      </c>
      <c r="M978" s="155">
        <v>289.46314980380424</v>
      </c>
      <c r="N978" s="156">
        <v>27</v>
      </c>
      <c r="O978" s="156">
        <v>492</v>
      </c>
      <c r="P978" s="156">
        <v>3.0750000000000002</v>
      </c>
      <c r="Q978" s="156">
        <v>5.4456144723191784</v>
      </c>
      <c r="R978" s="158">
        <v>0.6009732360097324</v>
      </c>
      <c r="S978" s="158">
        <v>45</v>
      </c>
      <c r="T978" s="158">
        <v>753</v>
      </c>
      <c r="U978" s="158">
        <v>4.7062499999999998</v>
      </c>
      <c r="V978" s="158">
        <v>8.5954477311023894</v>
      </c>
      <c r="W978" s="158">
        <v>0.38929440389294401</v>
      </c>
      <c r="X978" s="158">
        <v>0.99026763990267641</v>
      </c>
      <c r="Y978" s="159">
        <v>38</v>
      </c>
      <c r="Z978" s="159">
        <v>64</v>
      </c>
      <c r="AA978" s="159">
        <v>58</v>
      </c>
      <c r="AB978" s="159">
        <v>67</v>
      </c>
      <c r="AC978" s="159">
        <v>93</v>
      </c>
      <c r="AD978" s="157">
        <v>20.55</v>
      </c>
    </row>
    <row r="979" spans="1:30" s="154" customFormat="1" ht="11.35">
      <c r="A979" s="152">
        <v>966</v>
      </c>
      <c r="B979" s="152">
        <v>24</v>
      </c>
      <c r="C979" s="152">
        <v>375</v>
      </c>
      <c r="D979" s="153">
        <v>2.34375</v>
      </c>
      <c r="E979" s="153">
        <v>4.5100124461192941</v>
      </c>
      <c r="F979" s="155">
        <v>2141.7120000000004</v>
      </c>
      <c r="G979" s="155">
        <v>17103.95</v>
      </c>
      <c r="H979" s="155">
        <v>106.8996875</v>
      </c>
      <c r="I979" s="155">
        <v>310.40468204598824</v>
      </c>
      <c r="J979" s="155">
        <v>1600</v>
      </c>
      <c r="K979" s="155">
        <v>204750</v>
      </c>
      <c r="L979" s="155">
        <v>1279.6875</v>
      </c>
      <c r="M979" s="155">
        <v>300.1203571462371</v>
      </c>
      <c r="N979" s="156">
        <v>18</v>
      </c>
      <c r="O979" s="156">
        <v>396</v>
      </c>
      <c r="P979" s="156">
        <v>2.4750000000000001</v>
      </c>
      <c r="Q979" s="156">
        <v>4.5210200885983056</v>
      </c>
      <c r="R979" s="158">
        <v>0.66240409207161133</v>
      </c>
      <c r="S979" s="158">
        <v>42</v>
      </c>
      <c r="T979" s="158">
        <v>708</v>
      </c>
      <c r="U979" s="158">
        <v>4.4249999999999998</v>
      </c>
      <c r="V979" s="158">
        <v>8.689290741188584</v>
      </c>
      <c r="W979" s="158">
        <v>0.39641943734015345</v>
      </c>
      <c r="X979" s="158">
        <v>1.0588235294117647</v>
      </c>
      <c r="Y979" s="159">
        <v>39</v>
      </c>
      <c r="Z979" s="159">
        <v>55</v>
      </c>
      <c r="AA979" s="159">
        <v>66</v>
      </c>
      <c r="AB979" s="159">
        <v>84</v>
      </c>
      <c r="AC979" s="159">
        <v>76</v>
      </c>
      <c r="AD979" s="157">
        <v>19.55</v>
      </c>
    </row>
    <row r="980" spans="1:30" s="154" customFormat="1" ht="11.35">
      <c r="A980" s="152">
        <v>967</v>
      </c>
      <c r="B980" s="152">
        <v>24</v>
      </c>
      <c r="C980" s="152">
        <v>201</v>
      </c>
      <c r="D980" s="153">
        <v>1.2562500000000001</v>
      </c>
      <c r="E980" s="153">
        <v>3.7083059500084299</v>
      </c>
      <c r="F980" s="155">
        <v>1606.2840000000003</v>
      </c>
      <c r="G980" s="155">
        <v>7072.1115000000027</v>
      </c>
      <c r="H980" s="155">
        <v>44.20069687500002</v>
      </c>
      <c r="I980" s="155">
        <v>165.50949431061775</v>
      </c>
      <c r="J980" s="155">
        <v>1600</v>
      </c>
      <c r="K980" s="155">
        <v>212550</v>
      </c>
      <c r="L980" s="155">
        <v>1328.4375</v>
      </c>
      <c r="M980" s="155">
        <v>257.81019510118915</v>
      </c>
      <c r="N980" s="156">
        <v>21</v>
      </c>
      <c r="O980" s="156">
        <v>531</v>
      </c>
      <c r="P980" s="156">
        <v>3.3187500000000001</v>
      </c>
      <c r="Q980" s="156">
        <v>5.1093352408873685</v>
      </c>
      <c r="R980" s="158">
        <v>0.55970149253731349</v>
      </c>
      <c r="S980" s="158">
        <v>39</v>
      </c>
      <c r="T980" s="158">
        <v>753</v>
      </c>
      <c r="U980" s="158">
        <v>4.7062499999999998</v>
      </c>
      <c r="V980" s="158">
        <v>8.6479698239223577</v>
      </c>
      <c r="W980" s="158">
        <v>0.37562189054726369</v>
      </c>
      <c r="X980" s="158">
        <v>0.93532338308457719</v>
      </c>
      <c r="Y980" s="159">
        <v>19</v>
      </c>
      <c r="Z980" s="159">
        <v>73</v>
      </c>
      <c r="AA980" s="159">
        <v>68</v>
      </c>
      <c r="AB980" s="159">
        <v>82</v>
      </c>
      <c r="AC980" s="159">
        <v>78</v>
      </c>
      <c r="AD980" s="157">
        <v>20.100000000000001</v>
      </c>
    </row>
    <row r="981" spans="1:30" s="154" customFormat="1" ht="11.35">
      <c r="A981" s="152">
        <v>968</v>
      </c>
      <c r="B981" s="152">
        <v>15</v>
      </c>
      <c r="C981" s="152">
        <v>150</v>
      </c>
      <c r="D981" s="153">
        <v>0.9375</v>
      </c>
      <c r="E981" s="153">
        <v>2.7373206842278979</v>
      </c>
      <c r="F981" s="155">
        <v>1338.5700000000002</v>
      </c>
      <c r="G981" s="155">
        <v>7319.0033000000012</v>
      </c>
      <c r="H981" s="155">
        <v>45.74377062500001</v>
      </c>
      <c r="I981" s="155">
        <v>187.4043097204798</v>
      </c>
      <c r="J981" s="155">
        <v>1600</v>
      </c>
      <c r="K981" s="155">
        <v>202850</v>
      </c>
      <c r="L981" s="155">
        <v>1267.8125</v>
      </c>
      <c r="M981" s="155">
        <v>277.7575791922556</v>
      </c>
      <c r="N981" s="156">
        <v>21</v>
      </c>
      <c r="O981" s="156">
        <v>549</v>
      </c>
      <c r="P981" s="156">
        <v>3.4312499999999999</v>
      </c>
      <c r="Q981" s="156">
        <v>4.8740383666934752</v>
      </c>
      <c r="R981" s="158">
        <v>0.55582524271844658</v>
      </c>
      <c r="S981" s="158">
        <v>42</v>
      </c>
      <c r="T981" s="158">
        <v>750</v>
      </c>
      <c r="U981" s="158">
        <v>4.6875</v>
      </c>
      <c r="V981" s="158">
        <v>8.4898663233692471</v>
      </c>
      <c r="W981" s="158">
        <v>0.39320388349514568</v>
      </c>
      <c r="X981" s="158">
        <v>0.94902912621359226</v>
      </c>
      <c r="Y981" s="159">
        <v>33</v>
      </c>
      <c r="Z981" s="159">
        <v>71</v>
      </c>
      <c r="AA981" s="159">
        <v>56</v>
      </c>
      <c r="AB981" s="159">
        <v>80</v>
      </c>
      <c r="AC981" s="159">
        <v>80</v>
      </c>
      <c r="AD981" s="157">
        <v>20.6</v>
      </c>
    </row>
    <row r="982" spans="1:30" s="154" customFormat="1" ht="11.35">
      <c r="A982" s="152">
        <v>969</v>
      </c>
      <c r="B982" s="152">
        <v>21</v>
      </c>
      <c r="C982" s="152">
        <v>183</v>
      </c>
      <c r="D982" s="153">
        <v>1.14375</v>
      </c>
      <c r="E982" s="153">
        <v>3.3286385964325382</v>
      </c>
      <c r="F982" s="155">
        <v>1873.9980000000003</v>
      </c>
      <c r="G982" s="155">
        <v>10507.774500000001</v>
      </c>
      <c r="H982" s="155">
        <v>65.673590625000003</v>
      </c>
      <c r="I982" s="155">
        <v>250.78167743341066</v>
      </c>
      <c r="J982" s="155">
        <v>1600</v>
      </c>
      <c r="K982" s="155">
        <v>200400</v>
      </c>
      <c r="L982" s="155">
        <v>1252.5</v>
      </c>
      <c r="M982" s="155">
        <v>290.51028624662217</v>
      </c>
      <c r="N982" s="156">
        <v>18</v>
      </c>
      <c r="O982" s="156">
        <v>393</v>
      </c>
      <c r="P982" s="156">
        <v>2.4562499999999998</v>
      </c>
      <c r="Q982" s="156">
        <v>4.4110308768162589</v>
      </c>
      <c r="R982" s="158">
        <v>0.67493796526054584</v>
      </c>
      <c r="S982" s="158">
        <v>48</v>
      </c>
      <c r="T982" s="158">
        <v>708</v>
      </c>
      <c r="U982" s="158">
        <v>4.4249999999999998</v>
      </c>
      <c r="V982" s="158">
        <v>7.8328047459820702</v>
      </c>
      <c r="W982" s="158">
        <v>0.41439205955334979</v>
      </c>
      <c r="X982" s="158">
        <v>1.0893300248138957</v>
      </c>
      <c r="Y982" s="159">
        <v>40</v>
      </c>
      <c r="Z982" s="159">
        <v>64</v>
      </c>
      <c r="AA982" s="159">
        <v>56</v>
      </c>
      <c r="AB982" s="159">
        <v>87</v>
      </c>
      <c r="AC982" s="159">
        <v>73</v>
      </c>
      <c r="AD982" s="157">
        <v>20.149999999999999</v>
      </c>
    </row>
    <row r="983" spans="1:30" s="154" customFormat="1" ht="11.35">
      <c r="A983" s="152">
        <v>970</v>
      </c>
      <c r="B983" s="152">
        <v>9</v>
      </c>
      <c r="C983" s="152">
        <v>105</v>
      </c>
      <c r="D983" s="153">
        <v>0.65625</v>
      </c>
      <c r="E983" s="153">
        <v>1.8634075603176714</v>
      </c>
      <c r="F983" s="155">
        <v>803.14200000000017</v>
      </c>
      <c r="G983" s="155">
        <v>5772.2113000000027</v>
      </c>
      <c r="H983" s="155">
        <v>36.076320625000015</v>
      </c>
      <c r="I983" s="155">
        <v>128.62099120039895</v>
      </c>
      <c r="J983" s="155">
        <v>1600</v>
      </c>
      <c r="K983" s="155">
        <v>203700</v>
      </c>
      <c r="L983" s="155">
        <v>1273.125</v>
      </c>
      <c r="M983" s="155">
        <v>283.16981037786138</v>
      </c>
      <c r="N983" s="156">
        <v>27</v>
      </c>
      <c r="O983" s="156">
        <v>513</v>
      </c>
      <c r="P983" s="156">
        <v>3.2062499999999998</v>
      </c>
      <c r="Q983" s="156">
        <v>5.2892401458767893</v>
      </c>
      <c r="R983" s="158">
        <v>0.57250000000000001</v>
      </c>
      <c r="S983" s="158">
        <v>36</v>
      </c>
      <c r="T983" s="158">
        <v>702</v>
      </c>
      <c r="U983" s="158">
        <v>4.3875000000000002</v>
      </c>
      <c r="V983" s="158">
        <v>7.5452409091664192</v>
      </c>
      <c r="W983" s="158">
        <v>0.41500000000000004</v>
      </c>
      <c r="X983" s="158">
        <v>0.98750000000000004</v>
      </c>
      <c r="Y983" s="159">
        <v>34</v>
      </c>
      <c r="Z983" s="159">
        <v>67</v>
      </c>
      <c r="AA983" s="159">
        <v>59</v>
      </c>
      <c r="AB983" s="159">
        <v>81</v>
      </c>
      <c r="AC983" s="159">
        <v>79</v>
      </c>
      <c r="AD983" s="157">
        <v>20</v>
      </c>
    </row>
    <row r="984" spans="1:30" s="154" customFormat="1" ht="11.35">
      <c r="A984" s="152">
        <v>971</v>
      </c>
      <c r="B984" s="152">
        <v>21</v>
      </c>
      <c r="C984" s="152">
        <v>231</v>
      </c>
      <c r="D984" s="153">
        <v>1.4437500000000001</v>
      </c>
      <c r="E984" s="153">
        <v>3.6544912920642711</v>
      </c>
      <c r="F984" s="155">
        <v>1606.2840000000003</v>
      </c>
      <c r="G984" s="155">
        <v>9979.7829999999994</v>
      </c>
      <c r="H984" s="155">
        <v>62.373643749999999</v>
      </c>
      <c r="I984" s="155">
        <v>207.30439245580737</v>
      </c>
      <c r="J984" s="155">
        <v>1600</v>
      </c>
      <c r="K984" s="155">
        <v>200000</v>
      </c>
      <c r="L984" s="155">
        <v>1250</v>
      </c>
      <c r="M984" s="155">
        <v>289.21929178763014</v>
      </c>
      <c r="N984" s="156">
        <v>18</v>
      </c>
      <c r="O984" s="156">
        <v>399</v>
      </c>
      <c r="P984" s="156">
        <v>2.4937499999999999</v>
      </c>
      <c r="Q984" s="156">
        <v>4.1512245295020627</v>
      </c>
      <c r="R984" s="158">
        <v>0.66157760814249356</v>
      </c>
      <c r="S984" s="158">
        <v>42</v>
      </c>
      <c r="T984" s="158">
        <v>684</v>
      </c>
      <c r="U984" s="158">
        <v>4.2750000000000004</v>
      </c>
      <c r="V984" s="158">
        <v>7.7645784975929644</v>
      </c>
      <c r="W984" s="158">
        <v>0.41984732824427473</v>
      </c>
      <c r="X984" s="158">
        <v>1.0814249363867683</v>
      </c>
      <c r="Y984" s="159">
        <v>40</v>
      </c>
      <c r="Z984" s="159">
        <v>65</v>
      </c>
      <c r="AA984" s="159">
        <v>55</v>
      </c>
      <c r="AB984" s="159">
        <v>80</v>
      </c>
      <c r="AC984" s="159">
        <v>80</v>
      </c>
      <c r="AD984" s="157">
        <v>19.649999999999999</v>
      </c>
    </row>
    <row r="985" spans="1:30" s="154" customFormat="1" ht="11.35">
      <c r="A985" s="152">
        <v>972</v>
      </c>
      <c r="B985" s="152">
        <v>12</v>
      </c>
      <c r="C985" s="152">
        <v>54</v>
      </c>
      <c r="D985" s="153">
        <v>0.33750000000000002</v>
      </c>
      <c r="E985" s="153">
        <v>1.5777043269878632</v>
      </c>
      <c r="F985" s="155">
        <v>1070.8560000000002</v>
      </c>
      <c r="G985" s="155">
        <v>2225.0008000000007</v>
      </c>
      <c r="H985" s="155">
        <v>13.906255000000005</v>
      </c>
      <c r="I985" s="155">
        <v>96.87385313166331</v>
      </c>
      <c r="J985" s="155">
        <v>1600</v>
      </c>
      <c r="K985" s="155">
        <v>204150</v>
      </c>
      <c r="L985" s="155">
        <v>1275.9375</v>
      </c>
      <c r="M985" s="155">
        <v>287.30869352903073</v>
      </c>
      <c r="N985" s="156">
        <v>21</v>
      </c>
      <c r="O985" s="156">
        <v>621</v>
      </c>
      <c r="P985" s="156">
        <v>3.8812500000000001</v>
      </c>
      <c r="Q985" s="156">
        <v>5.5039972609964662</v>
      </c>
      <c r="R985" s="158">
        <v>0.50120481927710847</v>
      </c>
      <c r="S985" s="158">
        <v>45</v>
      </c>
      <c r="T985" s="158">
        <v>780</v>
      </c>
      <c r="U985" s="158">
        <v>4.875</v>
      </c>
      <c r="V985" s="158">
        <v>8.9511251532661511</v>
      </c>
      <c r="W985" s="158">
        <v>0.37349397590361444</v>
      </c>
      <c r="X985" s="158">
        <v>0.87469879518072291</v>
      </c>
      <c r="Y985" s="159">
        <v>35</v>
      </c>
      <c r="Z985" s="159">
        <v>64</v>
      </c>
      <c r="AA985" s="159">
        <v>61</v>
      </c>
      <c r="AB985" s="159">
        <v>82</v>
      </c>
      <c r="AC985" s="159">
        <v>78</v>
      </c>
      <c r="AD985" s="157">
        <v>20.75</v>
      </c>
    </row>
    <row r="986" spans="1:30" s="154" customFormat="1" ht="11.35">
      <c r="A986" s="152">
        <v>973</v>
      </c>
      <c r="B986" s="152">
        <v>6</v>
      </c>
      <c r="C986" s="152">
        <v>39</v>
      </c>
      <c r="D986" s="153">
        <v>0.24374999999999999</v>
      </c>
      <c r="E986" s="153">
        <v>0.94998758681065909</v>
      </c>
      <c r="F986" s="155">
        <v>267.71400000000006</v>
      </c>
      <c r="G986" s="155">
        <v>1270.1542000000002</v>
      </c>
      <c r="H986" s="155">
        <v>7.9384637500000013</v>
      </c>
      <c r="I986" s="155">
        <v>38.875362864605897</v>
      </c>
      <c r="J986" s="155">
        <v>1600</v>
      </c>
      <c r="K986" s="155">
        <v>199950</v>
      </c>
      <c r="L986" s="155">
        <v>1249.6875</v>
      </c>
      <c r="M986" s="155">
        <v>262.09706271345141</v>
      </c>
      <c r="N986" s="156">
        <v>18</v>
      </c>
      <c r="O986" s="156">
        <v>609</v>
      </c>
      <c r="P986" s="156">
        <v>3.8062499999999999</v>
      </c>
      <c r="Q986" s="156">
        <v>5.0438291271761919</v>
      </c>
      <c r="R986" s="158">
        <v>0.5143540669856459</v>
      </c>
      <c r="S986" s="158">
        <v>36</v>
      </c>
      <c r="T986" s="158">
        <v>738</v>
      </c>
      <c r="U986" s="158">
        <v>4.6124999999999998</v>
      </c>
      <c r="V986" s="158">
        <v>7.6050194447297104</v>
      </c>
      <c r="W986" s="158">
        <v>0.41148325358851667</v>
      </c>
      <c r="X986" s="158">
        <v>0.92583732057416257</v>
      </c>
      <c r="Y986" s="159">
        <v>31</v>
      </c>
      <c r="Z986" s="159">
        <v>82</v>
      </c>
      <c r="AA986" s="159">
        <v>47</v>
      </c>
      <c r="AB986" s="159">
        <v>86</v>
      </c>
      <c r="AC986" s="159">
        <v>74</v>
      </c>
      <c r="AD986" s="157">
        <v>20.9</v>
      </c>
    </row>
    <row r="987" spans="1:30" s="154" customFormat="1" ht="11.35">
      <c r="A987" s="152">
        <v>974</v>
      </c>
      <c r="B987" s="152">
        <v>21</v>
      </c>
      <c r="C987" s="152">
        <v>165</v>
      </c>
      <c r="D987" s="153">
        <v>1.03125</v>
      </c>
      <c r="E987" s="153">
        <v>2.7550339860246629</v>
      </c>
      <c r="F987" s="155">
        <v>803.14200000000017</v>
      </c>
      <c r="G987" s="155">
        <v>7793.4520000000011</v>
      </c>
      <c r="H987" s="155">
        <v>48.709075000000006</v>
      </c>
      <c r="I987" s="155">
        <v>156.45767520701494</v>
      </c>
      <c r="J987" s="155">
        <v>1600</v>
      </c>
      <c r="K987" s="155">
        <v>198700</v>
      </c>
      <c r="L987" s="155">
        <v>1241.875</v>
      </c>
      <c r="M987" s="155">
        <v>278.97428365961662</v>
      </c>
      <c r="N987" s="156">
        <v>21</v>
      </c>
      <c r="O987" s="156">
        <v>504</v>
      </c>
      <c r="P987" s="156">
        <v>3.15</v>
      </c>
      <c r="Q987" s="156">
        <v>5.3602309158932799</v>
      </c>
      <c r="R987" s="158">
        <v>0.58620689655172409</v>
      </c>
      <c r="S987" s="158">
        <v>54</v>
      </c>
      <c r="T987" s="158">
        <v>720</v>
      </c>
      <c r="U987" s="158">
        <v>4.5</v>
      </c>
      <c r="V987" s="158">
        <v>8.0047155913319745</v>
      </c>
      <c r="W987" s="158">
        <v>0.40886699507389163</v>
      </c>
      <c r="X987" s="158">
        <v>0.99507389162561566</v>
      </c>
      <c r="Y987" s="159">
        <v>38</v>
      </c>
      <c r="Z987" s="159">
        <v>72</v>
      </c>
      <c r="AA987" s="159">
        <v>50</v>
      </c>
      <c r="AB987" s="159">
        <v>79</v>
      </c>
      <c r="AC987" s="159">
        <v>81</v>
      </c>
      <c r="AD987" s="157">
        <v>20.3</v>
      </c>
    </row>
    <row r="988" spans="1:30" s="154" customFormat="1" ht="11.35">
      <c r="A988" s="152">
        <v>975</v>
      </c>
      <c r="B988" s="152">
        <v>18</v>
      </c>
      <c r="C988" s="152">
        <v>132</v>
      </c>
      <c r="D988" s="153">
        <v>0.82499999999999996</v>
      </c>
      <c r="E988" s="153">
        <v>2.7938611950772518</v>
      </c>
      <c r="F988" s="155">
        <v>1070.8560000000002</v>
      </c>
      <c r="G988" s="155">
        <v>6130.6506000000008</v>
      </c>
      <c r="H988" s="155">
        <v>38.316566250000008</v>
      </c>
      <c r="I988" s="155">
        <v>160.26295724749158</v>
      </c>
      <c r="J988" s="155">
        <v>1600</v>
      </c>
      <c r="K988" s="155">
        <v>207850</v>
      </c>
      <c r="L988" s="155">
        <v>1299.0625</v>
      </c>
      <c r="M988" s="155">
        <v>254.30085899735465</v>
      </c>
      <c r="N988" s="156">
        <v>21</v>
      </c>
      <c r="O988" s="156">
        <v>612</v>
      </c>
      <c r="P988" s="156">
        <v>3.8250000000000002</v>
      </c>
      <c r="Q988" s="156">
        <v>5.4559989487079168</v>
      </c>
      <c r="R988" s="158">
        <v>0.53424657534246578</v>
      </c>
      <c r="S988" s="158">
        <v>66</v>
      </c>
      <c r="T988" s="158">
        <v>831</v>
      </c>
      <c r="U988" s="158">
        <v>5.1937499999999996</v>
      </c>
      <c r="V988" s="158">
        <v>9.7558219192825941</v>
      </c>
      <c r="W988" s="158">
        <v>0.36757990867579904</v>
      </c>
      <c r="X988" s="158">
        <v>0.90182648401826482</v>
      </c>
      <c r="Y988" s="159">
        <v>21</v>
      </c>
      <c r="Z988" s="159">
        <v>81</v>
      </c>
      <c r="AA988" s="159">
        <v>58</v>
      </c>
      <c r="AB988" s="159">
        <v>81</v>
      </c>
      <c r="AC988" s="159">
        <v>79</v>
      </c>
      <c r="AD988" s="157">
        <v>21.9</v>
      </c>
    </row>
    <row r="989" spans="1:30" s="154" customFormat="1" ht="11.35">
      <c r="A989" s="152">
        <v>976</v>
      </c>
      <c r="B989" s="152">
        <v>12</v>
      </c>
      <c r="C989" s="152">
        <v>57</v>
      </c>
      <c r="D989" s="153">
        <v>0.35625000000000001</v>
      </c>
      <c r="E989" s="153">
        <v>1.5554605578958958</v>
      </c>
      <c r="F989" s="155">
        <v>1070.8560000000002</v>
      </c>
      <c r="G989" s="155">
        <v>2799.0986000000016</v>
      </c>
      <c r="H989" s="155">
        <v>17.494366250000009</v>
      </c>
      <c r="I989" s="155">
        <v>109.02173572001777</v>
      </c>
      <c r="J989" s="155">
        <v>1600</v>
      </c>
      <c r="K989" s="155">
        <v>203300</v>
      </c>
      <c r="L989" s="155">
        <v>1270.625</v>
      </c>
      <c r="M989" s="155">
        <v>282.02923150160098</v>
      </c>
      <c r="N989" s="156">
        <v>27</v>
      </c>
      <c r="O989" s="156">
        <v>723</v>
      </c>
      <c r="P989" s="156">
        <v>4.5187499999999998</v>
      </c>
      <c r="Q989" s="156">
        <v>6.0469565867685997</v>
      </c>
      <c r="R989" s="158">
        <v>0.44470046082949305</v>
      </c>
      <c r="S989" s="158">
        <v>63</v>
      </c>
      <c r="T989" s="158">
        <v>813</v>
      </c>
      <c r="U989" s="158">
        <v>5.0812499999999998</v>
      </c>
      <c r="V989" s="158">
        <v>9.3121762955009917</v>
      </c>
      <c r="W989" s="158">
        <v>0.37557603686635938</v>
      </c>
      <c r="X989" s="158">
        <v>0.82027649769585242</v>
      </c>
      <c r="Y989" s="159">
        <v>34</v>
      </c>
      <c r="Z989" s="159">
        <v>68</v>
      </c>
      <c r="AA989" s="159">
        <v>58</v>
      </c>
      <c r="AB989" s="159">
        <v>71</v>
      </c>
      <c r="AC989" s="159">
        <v>89</v>
      </c>
      <c r="AD989" s="157">
        <v>21.7</v>
      </c>
    </row>
    <row r="990" spans="1:30" s="154" customFormat="1" ht="11.35">
      <c r="A990" s="152">
        <v>977</v>
      </c>
      <c r="B990" s="152">
        <v>15</v>
      </c>
      <c r="C990" s="152">
        <v>195</v>
      </c>
      <c r="D990" s="153">
        <v>1.21875</v>
      </c>
      <c r="E990" s="153">
        <v>3.0337138644441657</v>
      </c>
      <c r="F990" s="155">
        <v>1070.8560000000002</v>
      </c>
      <c r="G990" s="155">
        <v>9016.0126</v>
      </c>
      <c r="H990" s="155">
        <v>56.350078750000002</v>
      </c>
      <c r="I990" s="155">
        <v>181.2753169101714</v>
      </c>
      <c r="J990" s="155">
        <v>1600</v>
      </c>
      <c r="K990" s="155">
        <v>202350</v>
      </c>
      <c r="L990" s="155">
        <v>1264.6875</v>
      </c>
      <c r="M990" s="155">
        <v>293.62176044623664</v>
      </c>
      <c r="N990" s="156">
        <v>18</v>
      </c>
      <c r="O990" s="156">
        <v>447</v>
      </c>
      <c r="P990" s="156">
        <v>2.7937500000000002</v>
      </c>
      <c r="Q990" s="156">
        <v>4.2708561511892373</v>
      </c>
      <c r="R990" s="158">
        <v>0.615979381443299</v>
      </c>
      <c r="S990" s="158">
        <v>36</v>
      </c>
      <c r="T990" s="158">
        <v>678</v>
      </c>
      <c r="U990" s="158">
        <v>4.2374999999999998</v>
      </c>
      <c r="V990" s="158">
        <v>7.6606381821941287</v>
      </c>
      <c r="W990" s="158">
        <v>0.41752577319587619</v>
      </c>
      <c r="X990" s="158">
        <v>1.0335051546391751</v>
      </c>
      <c r="Y990" s="159">
        <v>39</v>
      </c>
      <c r="Z990" s="159">
        <v>61</v>
      </c>
      <c r="AA990" s="159">
        <v>60</v>
      </c>
      <c r="AB990" s="159">
        <v>70</v>
      </c>
      <c r="AC990" s="159">
        <v>90</v>
      </c>
      <c r="AD990" s="157">
        <v>19.399999999999999</v>
      </c>
    </row>
    <row r="991" spans="1:30" s="154" customFormat="1" ht="11.35">
      <c r="A991" s="152">
        <v>978</v>
      </c>
      <c r="B991" s="152">
        <v>18</v>
      </c>
      <c r="C991" s="152">
        <v>114</v>
      </c>
      <c r="D991" s="153">
        <v>0.71250000000000002</v>
      </c>
      <c r="E991" s="153">
        <v>2.2441748494083478</v>
      </c>
      <c r="F991" s="155">
        <v>803.14200000000017</v>
      </c>
      <c r="G991" s="155">
        <v>6010.1793000000016</v>
      </c>
      <c r="H991" s="155">
        <v>37.563620625000013</v>
      </c>
      <c r="I991" s="155">
        <v>121.31790131746367</v>
      </c>
      <c r="J991" s="155">
        <v>1600</v>
      </c>
      <c r="K991" s="155">
        <v>204150</v>
      </c>
      <c r="L991" s="155">
        <v>1275.9375</v>
      </c>
      <c r="M991" s="155">
        <v>263.32249848341326</v>
      </c>
      <c r="N991" s="156">
        <v>24</v>
      </c>
      <c r="O991" s="156">
        <v>549</v>
      </c>
      <c r="P991" s="156">
        <v>3.4312499999999999</v>
      </c>
      <c r="Q991" s="156">
        <v>5.4756428932445571</v>
      </c>
      <c r="R991" s="158">
        <v>0.55365853658536579</v>
      </c>
      <c r="S991" s="158">
        <v>36</v>
      </c>
      <c r="T991" s="158">
        <v>717</v>
      </c>
      <c r="U991" s="158">
        <v>4.4812500000000002</v>
      </c>
      <c r="V991" s="158">
        <v>7.3484451570665676</v>
      </c>
      <c r="W991" s="158">
        <v>0.41707317073170735</v>
      </c>
      <c r="X991" s="158">
        <v>0.97073170731707314</v>
      </c>
      <c r="Y991" s="159">
        <v>27</v>
      </c>
      <c r="Z991" s="159">
        <v>79</v>
      </c>
      <c r="AA991" s="159">
        <v>54</v>
      </c>
      <c r="AB991" s="159">
        <v>82</v>
      </c>
      <c r="AC991" s="159">
        <v>78</v>
      </c>
      <c r="AD991" s="157">
        <v>20.5</v>
      </c>
    </row>
    <row r="992" spans="1:30" s="154" customFormat="1" ht="11.35">
      <c r="A992" s="152">
        <v>979</v>
      </c>
      <c r="B992" s="152">
        <v>9</v>
      </c>
      <c r="C992" s="152">
        <v>66</v>
      </c>
      <c r="D992" s="153">
        <v>0.41249999999999998</v>
      </c>
      <c r="E992" s="153">
        <v>1.4466943451544583</v>
      </c>
      <c r="F992" s="155">
        <v>535.42800000000011</v>
      </c>
      <c r="G992" s="155">
        <v>3233.3902000000003</v>
      </c>
      <c r="H992" s="155">
        <v>20.20868875</v>
      </c>
      <c r="I992" s="155">
        <v>85.060657493760417</v>
      </c>
      <c r="J992" s="155">
        <v>1600</v>
      </c>
      <c r="K992" s="155">
        <v>201500</v>
      </c>
      <c r="L992" s="155">
        <v>1259.375</v>
      </c>
      <c r="M992" s="155">
        <v>264.34846332614285</v>
      </c>
      <c r="N992" s="156">
        <v>21</v>
      </c>
      <c r="O992" s="156">
        <v>606</v>
      </c>
      <c r="P992" s="156">
        <v>3.7875000000000001</v>
      </c>
      <c r="Q992" s="156">
        <v>5.6750446760771576</v>
      </c>
      <c r="R992" s="158">
        <v>0.5178997613365155</v>
      </c>
      <c r="S992" s="158">
        <v>27</v>
      </c>
      <c r="T992" s="158">
        <v>717</v>
      </c>
      <c r="U992" s="158">
        <v>4.4812500000000002</v>
      </c>
      <c r="V992" s="158">
        <v>7.0896965499103928</v>
      </c>
      <c r="W992" s="158">
        <v>0.42959427207637235</v>
      </c>
      <c r="X992" s="158">
        <v>0.94749403341288785</v>
      </c>
      <c r="Y992" s="159">
        <v>30</v>
      </c>
      <c r="Z992" s="159">
        <v>80</v>
      </c>
      <c r="AA992" s="159">
        <v>50</v>
      </c>
      <c r="AB992" s="159">
        <v>68</v>
      </c>
      <c r="AC992" s="159">
        <v>92</v>
      </c>
      <c r="AD992" s="157">
        <v>20.95</v>
      </c>
    </row>
    <row r="993" spans="1:30" s="154" customFormat="1" ht="11.35">
      <c r="A993" s="152">
        <v>980</v>
      </c>
      <c r="B993" s="152">
        <v>12</v>
      </c>
      <c r="C993" s="152">
        <v>180</v>
      </c>
      <c r="D993" s="153">
        <v>1.125</v>
      </c>
      <c r="E993" s="153">
        <v>2.4204318965915435</v>
      </c>
      <c r="F993" s="155">
        <v>803.14200000000017</v>
      </c>
      <c r="G993" s="155">
        <v>6386.4661999999998</v>
      </c>
      <c r="H993" s="155">
        <v>39.915413749999999</v>
      </c>
      <c r="I993" s="155">
        <v>108.63571919458093</v>
      </c>
      <c r="J993" s="155">
        <v>1600</v>
      </c>
      <c r="K993" s="155">
        <v>203050</v>
      </c>
      <c r="L993" s="155">
        <v>1269.0625</v>
      </c>
      <c r="M993" s="155">
        <v>266.22635868111138</v>
      </c>
      <c r="N993" s="156">
        <v>24</v>
      </c>
      <c r="O993" s="156">
        <v>450</v>
      </c>
      <c r="P993" s="156">
        <v>2.8125</v>
      </c>
      <c r="Q993" s="156">
        <v>4.9642590509086348</v>
      </c>
      <c r="R993" s="158">
        <v>0.62686567164179108</v>
      </c>
      <c r="S993" s="158">
        <v>39</v>
      </c>
      <c r="T993" s="158">
        <v>702</v>
      </c>
      <c r="U993" s="158">
        <v>4.3875000000000002</v>
      </c>
      <c r="V993" s="158">
        <v>7.817885879356484</v>
      </c>
      <c r="W993" s="158">
        <v>0.41791044776119413</v>
      </c>
      <c r="X993" s="158">
        <v>1.0447761194029852</v>
      </c>
      <c r="Y993" s="159">
        <v>29</v>
      </c>
      <c r="Z993" s="159">
        <v>78</v>
      </c>
      <c r="AA993" s="159">
        <v>53</v>
      </c>
      <c r="AB993" s="159">
        <v>67</v>
      </c>
      <c r="AC993" s="159">
        <v>93</v>
      </c>
      <c r="AD993" s="157">
        <v>20.100000000000001</v>
      </c>
    </row>
    <row r="994" spans="1:30" s="154" customFormat="1" ht="11.35">
      <c r="A994" s="152">
        <v>981</v>
      </c>
      <c r="B994" s="152">
        <v>12</v>
      </c>
      <c r="C994" s="152">
        <v>159</v>
      </c>
      <c r="D994" s="153">
        <v>0.99375000000000002</v>
      </c>
      <c r="E994" s="153">
        <v>2.4430542668846709</v>
      </c>
      <c r="F994" s="155">
        <v>1070.8560000000002</v>
      </c>
      <c r="G994" s="155">
        <v>8730.4510000000009</v>
      </c>
      <c r="H994" s="155">
        <v>54.565318750000003</v>
      </c>
      <c r="I994" s="155">
        <v>174.82455427847032</v>
      </c>
      <c r="J994" s="155">
        <v>1600</v>
      </c>
      <c r="K994" s="155">
        <v>205100</v>
      </c>
      <c r="L994" s="155">
        <v>1281.875</v>
      </c>
      <c r="M994" s="155">
        <v>275.2064690899013</v>
      </c>
      <c r="N994" s="156">
        <v>24</v>
      </c>
      <c r="O994" s="156">
        <v>492</v>
      </c>
      <c r="P994" s="156">
        <v>3.0750000000000002</v>
      </c>
      <c r="Q994" s="156">
        <v>5.0575928348394026</v>
      </c>
      <c r="R994" s="158">
        <v>0.59902200488997559</v>
      </c>
      <c r="S994" s="158">
        <v>51</v>
      </c>
      <c r="T994" s="158">
        <v>726</v>
      </c>
      <c r="U994" s="158">
        <v>4.5374999999999996</v>
      </c>
      <c r="V994" s="158">
        <v>8.4785244800313322</v>
      </c>
      <c r="W994" s="158">
        <v>0.40831295843520782</v>
      </c>
      <c r="X994" s="158">
        <v>1.0073349633251834</v>
      </c>
      <c r="Y994" s="159">
        <v>30</v>
      </c>
      <c r="Z994" s="159">
        <v>71</v>
      </c>
      <c r="AA994" s="159">
        <v>59</v>
      </c>
      <c r="AB994" s="159">
        <v>83</v>
      </c>
      <c r="AC994" s="159">
        <v>77</v>
      </c>
      <c r="AD994" s="157">
        <v>20.45</v>
      </c>
    </row>
    <row r="995" spans="1:30" s="154" customFormat="1" ht="11.35">
      <c r="A995" s="152">
        <v>982</v>
      </c>
      <c r="B995" s="152">
        <v>9</v>
      </c>
      <c r="C995" s="152">
        <v>105</v>
      </c>
      <c r="D995" s="153">
        <v>0.65625</v>
      </c>
      <c r="E995" s="153">
        <v>1.9811910368584607</v>
      </c>
      <c r="F995" s="155">
        <v>803.14200000000017</v>
      </c>
      <c r="G995" s="155">
        <v>6231.7870000000012</v>
      </c>
      <c r="H995" s="155">
        <v>38.94866875000001</v>
      </c>
      <c r="I995" s="155">
        <v>147.07401128764909</v>
      </c>
      <c r="J995" s="155">
        <v>1600</v>
      </c>
      <c r="K995" s="155">
        <v>202450</v>
      </c>
      <c r="L995" s="155">
        <v>1265.3125</v>
      </c>
      <c r="M995" s="155">
        <v>276.54635985842123</v>
      </c>
      <c r="N995" s="156">
        <v>18</v>
      </c>
      <c r="O995" s="156">
        <v>567</v>
      </c>
      <c r="P995" s="156">
        <v>3.5437500000000002</v>
      </c>
      <c r="Q995" s="156">
        <v>4.7567851241128318</v>
      </c>
      <c r="R995" s="158">
        <v>0.54014598540145986</v>
      </c>
      <c r="S995" s="158">
        <v>33</v>
      </c>
      <c r="T995" s="158">
        <v>717</v>
      </c>
      <c r="U995" s="158">
        <v>4.4812500000000002</v>
      </c>
      <c r="V995" s="158">
        <v>7.2163091622053104</v>
      </c>
      <c r="W995" s="158">
        <v>0.41849148418491489</v>
      </c>
      <c r="X995" s="158">
        <v>0.95863746958637475</v>
      </c>
      <c r="Y995" s="159">
        <v>33</v>
      </c>
      <c r="Z995" s="159">
        <v>72</v>
      </c>
      <c r="AA995" s="159">
        <v>55</v>
      </c>
      <c r="AB995" s="159">
        <v>71</v>
      </c>
      <c r="AC995" s="159">
        <v>89</v>
      </c>
      <c r="AD995" s="157">
        <v>20.55</v>
      </c>
    </row>
    <row r="996" spans="1:30" s="154" customFormat="1" ht="11.35">
      <c r="A996" s="152">
        <v>983</v>
      </c>
      <c r="B996" s="152">
        <v>27</v>
      </c>
      <c r="C996" s="152">
        <v>528</v>
      </c>
      <c r="D996" s="153">
        <v>3.3</v>
      </c>
      <c r="E996" s="153">
        <v>5.8587138777966272</v>
      </c>
      <c r="F996" s="155">
        <v>2141.7120000000004</v>
      </c>
      <c r="G996" s="155">
        <v>21491.484999999997</v>
      </c>
      <c r="H996" s="155">
        <v>134.32178124999999</v>
      </c>
      <c r="I996" s="155">
        <v>317.12469872834481</v>
      </c>
      <c r="J996" s="155">
        <v>1600</v>
      </c>
      <c r="K996" s="155">
        <v>210150</v>
      </c>
      <c r="L996" s="155">
        <v>1313.4375</v>
      </c>
      <c r="M996" s="155">
        <v>278.00512839711132</v>
      </c>
      <c r="N996" s="156">
        <v>15</v>
      </c>
      <c r="O996" s="156">
        <v>267</v>
      </c>
      <c r="P996" s="156">
        <v>1.66875</v>
      </c>
      <c r="Q996" s="156">
        <v>3.4762842068496718</v>
      </c>
      <c r="R996" s="158">
        <v>0.76266666666666671</v>
      </c>
      <c r="S996" s="158">
        <v>48</v>
      </c>
      <c r="T996" s="158">
        <v>639</v>
      </c>
      <c r="U996" s="158">
        <v>3.9937499999999999</v>
      </c>
      <c r="V996" s="158">
        <v>8.0380360527249231</v>
      </c>
      <c r="W996" s="158">
        <v>0.432</v>
      </c>
      <c r="X996" s="158">
        <v>1.1946666666666668</v>
      </c>
      <c r="Y996" s="159">
        <v>27</v>
      </c>
      <c r="Z996" s="159">
        <v>64</v>
      </c>
      <c r="AA996" s="159">
        <v>69</v>
      </c>
      <c r="AB996" s="159">
        <v>76</v>
      </c>
      <c r="AC996" s="159">
        <v>84</v>
      </c>
      <c r="AD996" s="157">
        <v>18.75</v>
      </c>
    </row>
    <row r="997" spans="1:30" s="154" customFormat="1" ht="11.35">
      <c r="A997" s="152">
        <v>984</v>
      </c>
      <c r="B997" s="152">
        <v>9</v>
      </c>
      <c r="C997" s="152">
        <v>84</v>
      </c>
      <c r="D997" s="153">
        <v>0.52500000000000002</v>
      </c>
      <c r="E997" s="153">
        <v>1.7660316884269947</v>
      </c>
      <c r="F997" s="155">
        <v>803.14200000000017</v>
      </c>
      <c r="G997" s="155">
        <v>3905.6498000000006</v>
      </c>
      <c r="H997" s="155">
        <v>24.410311250000003</v>
      </c>
      <c r="I997" s="155">
        <v>94.555513568406113</v>
      </c>
      <c r="J997" s="155">
        <v>1600</v>
      </c>
      <c r="K997" s="155">
        <v>197200</v>
      </c>
      <c r="L997" s="155">
        <v>1232.5</v>
      </c>
      <c r="M997" s="155">
        <v>279.3861195077252</v>
      </c>
      <c r="N997" s="156">
        <v>24</v>
      </c>
      <c r="O997" s="156">
        <v>621</v>
      </c>
      <c r="P997" s="156">
        <v>3.8812500000000001</v>
      </c>
      <c r="Q997" s="156">
        <v>5.696045052954112</v>
      </c>
      <c r="R997" s="158">
        <v>0.5174825174825175</v>
      </c>
      <c r="S997" s="158">
        <v>39</v>
      </c>
      <c r="T997" s="158">
        <v>807</v>
      </c>
      <c r="U997" s="158">
        <v>5.0437500000000002</v>
      </c>
      <c r="V997" s="158">
        <v>7.9505918256038335</v>
      </c>
      <c r="W997" s="158">
        <v>0.37296037296037299</v>
      </c>
      <c r="X997" s="158">
        <v>0.89044289044289049</v>
      </c>
      <c r="Y997" s="159">
        <v>40</v>
      </c>
      <c r="Z997" s="159">
        <v>72</v>
      </c>
      <c r="AA997" s="159">
        <v>48</v>
      </c>
      <c r="AB997" s="159">
        <v>73</v>
      </c>
      <c r="AC997" s="159">
        <v>87</v>
      </c>
      <c r="AD997" s="157">
        <v>21.45</v>
      </c>
    </row>
    <row r="998" spans="1:30" s="154" customFormat="1" ht="11.35">
      <c r="A998" s="152">
        <v>985</v>
      </c>
      <c r="B998" s="152">
        <v>12</v>
      </c>
      <c r="C998" s="152">
        <v>105</v>
      </c>
      <c r="D998" s="153">
        <v>0.65625</v>
      </c>
      <c r="E998" s="153">
        <v>1.9232011933723105</v>
      </c>
      <c r="F998" s="155">
        <v>803.14200000000017</v>
      </c>
      <c r="G998" s="155">
        <v>2964.188900000001</v>
      </c>
      <c r="H998" s="155">
        <v>18.526180625000006</v>
      </c>
      <c r="I998" s="155">
        <v>78.907753195085604</v>
      </c>
      <c r="J998" s="155">
        <v>1600</v>
      </c>
      <c r="K998" s="155">
        <v>201900</v>
      </c>
      <c r="L998" s="155">
        <v>1261.875</v>
      </c>
      <c r="M998" s="155">
        <v>265.67154142762132</v>
      </c>
      <c r="N998" s="156">
        <v>18</v>
      </c>
      <c r="O998" s="156">
        <v>564</v>
      </c>
      <c r="P998" s="156">
        <v>3.5249999999999999</v>
      </c>
      <c r="Q998" s="156">
        <v>5.0643034872843824</v>
      </c>
      <c r="R998" s="158">
        <v>0.53349875930521085</v>
      </c>
      <c r="S998" s="158">
        <v>51</v>
      </c>
      <c r="T998" s="158">
        <v>726</v>
      </c>
      <c r="U998" s="158">
        <v>4.5374999999999996</v>
      </c>
      <c r="V998" s="158">
        <v>8.5184871098986488</v>
      </c>
      <c r="W998" s="158">
        <v>0.39950372208436724</v>
      </c>
      <c r="X998" s="158">
        <v>0.93300248138957809</v>
      </c>
      <c r="Y998" s="159">
        <v>30</v>
      </c>
      <c r="Z998" s="159">
        <v>79</v>
      </c>
      <c r="AA998" s="159">
        <v>51</v>
      </c>
      <c r="AB998" s="159">
        <v>87</v>
      </c>
      <c r="AC998" s="159">
        <v>73</v>
      </c>
      <c r="AD998" s="157">
        <v>20.149999999999999</v>
      </c>
    </row>
    <row r="999" spans="1:30" s="154" customFormat="1" ht="11.35">
      <c r="A999" s="152">
        <v>986</v>
      </c>
      <c r="B999" s="152">
        <v>18</v>
      </c>
      <c r="C999" s="152">
        <v>267</v>
      </c>
      <c r="D999" s="153">
        <v>1.66875</v>
      </c>
      <c r="E999" s="153">
        <v>4.2525935482705677</v>
      </c>
      <c r="F999" s="155">
        <v>1606.2840000000003</v>
      </c>
      <c r="G999" s="155">
        <v>13546.328399999999</v>
      </c>
      <c r="H999" s="155">
        <v>84.664552499999985</v>
      </c>
      <c r="I999" s="155">
        <v>270.87549132297369</v>
      </c>
      <c r="J999" s="155">
        <v>1600</v>
      </c>
      <c r="K999" s="155">
        <v>205250</v>
      </c>
      <c r="L999" s="155">
        <v>1282.8125</v>
      </c>
      <c r="M999" s="155">
        <v>284.45284976976126</v>
      </c>
      <c r="N999" s="156">
        <v>21</v>
      </c>
      <c r="O999" s="156">
        <v>498</v>
      </c>
      <c r="P999" s="156">
        <v>3.1124999999999998</v>
      </c>
      <c r="Q999" s="156">
        <v>5.0680743244836659</v>
      </c>
      <c r="R999" s="158">
        <v>0.60941176470588232</v>
      </c>
      <c r="S999" s="158">
        <v>66</v>
      </c>
      <c r="T999" s="158">
        <v>837</v>
      </c>
      <c r="U999" s="158">
        <v>5.2312500000000002</v>
      </c>
      <c r="V999" s="158">
        <v>9.753065555805982</v>
      </c>
      <c r="W999" s="158">
        <v>0.34352941176470592</v>
      </c>
      <c r="X999" s="158">
        <v>0.95294117647058818</v>
      </c>
      <c r="Y999" s="159">
        <v>33</v>
      </c>
      <c r="Z999" s="159">
        <v>65</v>
      </c>
      <c r="AA999" s="159">
        <v>62</v>
      </c>
      <c r="AB999" s="159">
        <v>84</v>
      </c>
      <c r="AC999" s="159">
        <v>76</v>
      </c>
      <c r="AD999" s="157">
        <v>21.25</v>
      </c>
    </row>
    <row r="1000" spans="1:30" s="154" customFormat="1" ht="11.35">
      <c r="A1000" s="152">
        <v>987</v>
      </c>
      <c r="B1000" s="152">
        <v>21</v>
      </c>
      <c r="C1000" s="152">
        <v>225</v>
      </c>
      <c r="D1000" s="153">
        <v>1.40625</v>
      </c>
      <c r="E1000" s="153">
        <v>3.4628248093684091</v>
      </c>
      <c r="F1000" s="155">
        <v>1873.9980000000003</v>
      </c>
      <c r="G1000" s="155">
        <v>10730.869500000001</v>
      </c>
      <c r="H1000" s="155">
        <v>67.067934375000007</v>
      </c>
      <c r="I1000" s="155">
        <v>252.08332796311674</v>
      </c>
      <c r="J1000" s="155">
        <v>1600</v>
      </c>
      <c r="K1000" s="155">
        <v>202750</v>
      </c>
      <c r="L1000" s="155">
        <v>1267.1875</v>
      </c>
      <c r="M1000" s="155">
        <v>294.76815721755628</v>
      </c>
      <c r="N1000" s="156">
        <v>21</v>
      </c>
      <c r="O1000" s="156">
        <v>408</v>
      </c>
      <c r="P1000" s="156">
        <v>2.5499999999999998</v>
      </c>
      <c r="Q1000" s="156">
        <v>4.6524491419969252</v>
      </c>
      <c r="R1000" s="158">
        <v>0.63043478260869557</v>
      </c>
      <c r="S1000" s="158">
        <v>33</v>
      </c>
      <c r="T1000" s="158">
        <v>618</v>
      </c>
      <c r="U1000" s="158">
        <v>3.8624999999999998</v>
      </c>
      <c r="V1000" s="158">
        <v>7.1007905486005107</v>
      </c>
      <c r="W1000" s="158">
        <v>0.44021739130434773</v>
      </c>
      <c r="X1000" s="158">
        <v>1.0706521739130432</v>
      </c>
      <c r="Y1000" s="159">
        <v>39</v>
      </c>
      <c r="Z1000" s="159">
        <v>60</v>
      </c>
      <c r="AA1000" s="159">
        <v>61</v>
      </c>
      <c r="AB1000" s="159">
        <v>75</v>
      </c>
      <c r="AC1000" s="159">
        <v>85</v>
      </c>
      <c r="AD1000" s="157">
        <v>18.399999999999999</v>
      </c>
    </row>
    <row r="1001" spans="1:30" s="154" customFormat="1" ht="11.35">
      <c r="A1001" s="152">
        <v>988</v>
      </c>
      <c r="B1001" s="152">
        <v>27</v>
      </c>
      <c r="C1001" s="152">
        <v>174</v>
      </c>
      <c r="D1001" s="153">
        <v>1.0874999999999999</v>
      </c>
      <c r="E1001" s="153">
        <v>3.3895650079908819</v>
      </c>
      <c r="F1001" s="155">
        <v>2409.4260000000004</v>
      </c>
      <c r="G1001" s="155">
        <v>7730.9854000000032</v>
      </c>
      <c r="H1001" s="155">
        <v>48.318658750000019</v>
      </c>
      <c r="I1001" s="155">
        <v>222.44456553457644</v>
      </c>
      <c r="J1001" s="155">
        <v>1600</v>
      </c>
      <c r="K1001" s="155">
        <v>206000</v>
      </c>
      <c r="L1001" s="155">
        <v>1287.5</v>
      </c>
      <c r="M1001" s="155">
        <v>283.45354460596451</v>
      </c>
      <c r="N1001" s="156">
        <v>24</v>
      </c>
      <c r="O1001" s="156">
        <v>522</v>
      </c>
      <c r="P1001" s="156">
        <v>3.2625000000000002</v>
      </c>
      <c r="Q1001" s="156">
        <v>5.238329346234603</v>
      </c>
      <c r="R1001" s="158">
        <v>0.58273381294964033</v>
      </c>
      <c r="S1001" s="158">
        <v>45</v>
      </c>
      <c r="T1001" s="158">
        <v>771</v>
      </c>
      <c r="U1001" s="158">
        <v>4.8187499999999996</v>
      </c>
      <c r="V1001" s="158">
        <v>8.8195550844015056</v>
      </c>
      <c r="W1001" s="158">
        <v>0.38369304556354922</v>
      </c>
      <c r="X1001" s="158">
        <v>0.96642685851318955</v>
      </c>
      <c r="Y1001" s="159">
        <v>32</v>
      </c>
      <c r="Z1001" s="159">
        <v>65</v>
      </c>
      <c r="AA1001" s="159">
        <v>63</v>
      </c>
      <c r="AB1001" s="159">
        <v>84</v>
      </c>
      <c r="AC1001" s="159">
        <v>76</v>
      </c>
      <c r="AD1001" s="157">
        <v>20.85</v>
      </c>
    </row>
    <row r="1002" spans="1:30" s="154" customFormat="1" ht="11.35">
      <c r="A1002" s="152">
        <v>989</v>
      </c>
      <c r="B1002" s="152">
        <v>12</v>
      </c>
      <c r="C1002" s="152">
        <v>147</v>
      </c>
      <c r="D1002" s="153">
        <v>0.91874999999999996</v>
      </c>
      <c r="E1002" s="153">
        <v>2.3065994328006383</v>
      </c>
      <c r="F1002" s="155">
        <v>803.14200000000017</v>
      </c>
      <c r="G1002" s="155">
        <v>5140.1088000000027</v>
      </c>
      <c r="H1002" s="155">
        <v>32.125680000000017</v>
      </c>
      <c r="I1002" s="155">
        <v>110.69661218570242</v>
      </c>
      <c r="J1002" s="155">
        <v>1600</v>
      </c>
      <c r="K1002" s="155">
        <v>203600</v>
      </c>
      <c r="L1002" s="155">
        <v>1272.5</v>
      </c>
      <c r="M1002" s="155">
        <v>276.98965764131259</v>
      </c>
      <c r="N1002" s="156">
        <v>33</v>
      </c>
      <c r="O1002" s="156">
        <v>468</v>
      </c>
      <c r="P1002" s="156">
        <v>2.9249999999999998</v>
      </c>
      <c r="Q1002" s="156">
        <v>5.4663636976944465</v>
      </c>
      <c r="R1002" s="158">
        <v>0.59268929503916445</v>
      </c>
      <c r="S1002" s="158">
        <v>39</v>
      </c>
      <c r="T1002" s="158">
        <v>657</v>
      </c>
      <c r="U1002" s="158">
        <v>4.1062500000000002</v>
      </c>
      <c r="V1002" s="158">
        <v>7.6179173725067164</v>
      </c>
      <c r="W1002" s="158">
        <v>0.42819843342036551</v>
      </c>
      <c r="X1002" s="158">
        <v>1.0208877284595299</v>
      </c>
      <c r="Y1002" s="159">
        <v>32</v>
      </c>
      <c r="Z1002" s="159">
        <v>71</v>
      </c>
      <c r="AA1002" s="159">
        <v>57</v>
      </c>
      <c r="AB1002" s="159">
        <v>83</v>
      </c>
      <c r="AC1002" s="159">
        <v>77</v>
      </c>
      <c r="AD1002" s="157">
        <v>19.149999999999999</v>
      </c>
    </row>
    <row r="1003" spans="1:30" s="154" customFormat="1" ht="11.35">
      <c r="A1003" s="152">
        <v>990</v>
      </c>
      <c r="B1003" s="152">
        <v>9</v>
      </c>
      <c r="C1003" s="152">
        <v>102</v>
      </c>
      <c r="D1003" s="153">
        <v>0.63749999999999996</v>
      </c>
      <c r="E1003" s="153">
        <v>1.7608156343334778</v>
      </c>
      <c r="F1003" s="155">
        <v>535.42800000000011</v>
      </c>
      <c r="G1003" s="155">
        <v>2976.0873000000006</v>
      </c>
      <c r="H1003" s="155">
        <v>18.600545625000002</v>
      </c>
      <c r="I1003" s="155">
        <v>72.845334707993516</v>
      </c>
      <c r="J1003" s="155">
        <v>1600</v>
      </c>
      <c r="K1003" s="155">
        <v>201150</v>
      </c>
      <c r="L1003" s="155">
        <v>1257.1875</v>
      </c>
      <c r="M1003" s="155">
        <v>290.02531200530342</v>
      </c>
      <c r="N1003" s="156">
        <v>21</v>
      </c>
      <c r="O1003" s="156">
        <v>498</v>
      </c>
      <c r="P1003" s="156">
        <v>3.1124999999999998</v>
      </c>
      <c r="Q1003" s="156">
        <v>4.9322293937379706</v>
      </c>
      <c r="R1003" s="158">
        <v>0.58808933002481378</v>
      </c>
      <c r="S1003" s="158">
        <v>39</v>
      </c>
      <c r="T1003" s="158">
        <v>729</v>
      </c>
      <c r="U1003" s="158">
        <v>4.5562500000000004</v>
      </c>
      <c r="V1003" s="158">
        <v>7.9761806365684702</v>
      </c>
      <c r="W1003" s="158">
        <v>0.39702233250620339</v>
      </c>
      <c r="X1003" s="158">
        <v>0.98511166253101723</v>
      </c>
      <c r="Y1003" s="159">
        <v>39</v>
      </c>
      <c r="Z1003" s="159">
        <v>64</v>
      </c>
      <c r="AA1003" s="159">
        <v>57</v>
      </c>
      <c r="AB1003" s="159">
        <v>75</v>
      </c>
      <c r="AC1003" s="159">
        <v>85</v>
      </c>
      <c r="AD1003" s="157">
        <v>20.149999999999999</v>
      </c>
    </row>
    <row r="1004" spans="1:30" s="154" customFormat="1" ht="11.35">
      <c r="A1004" s="152">
        <v>991</v>
      </c>
      <c r="B1004" s="152">
        <v>12</v>
      </c>
      <c r="C1004" s="152">
        <v>102</v>
      </c>
      <c r="D1004" s="153">
        <v>0.63749999999999996</v>
      </c>
      <c r="E1004" s="153">
        <v>2.1645732508950966</v>
      </c>
      <c r="F1004" s="155">
        <v>1070.8560000000002</v>
      </c>
      <c r="G1004" s="155">
        <v>6633.3580000000002</v>
      </c>
      <c r="H1004" s="155">
        <v>41.458487500000004</v>
      </c>
      <c r="I1004" s="155">
        <v>158.80393008567498</v>
      </c>
      <c r="J1004" s="155">
        <v>1600</v>
      </c>
      <c r="K1004" s="155">
        <v>202900</v>
      </c>
      <c r="L1004" s="155">
        <v>1268.125</v>
      </c>
      <c r="M1004" s="155">
        <v>280.86162912897362</v>
      </c>
      <c r="N1004" s="156">
        <v>27</v>
      </c>
      <c r="O1004" s="156">
        <v>546</v>
      </c>
      <c r="P1004" s="156">
        <v>3.4125000000000001</v>
      </c>
      <c r="Q1004" s="156">
        <v>5.1960162534061007</v>
      </c>
      <c r="R1004" s="158">
        <v>0.57377049180327877</v>
      </c>
      <c r="S1004" s="158">
        <v>39</v>
      </c>
      <c r="T1004" s="158">
        <v>792</v>
      </c>
      <c r="U1004" s="158">
        <v>4.95</v>
      </c>
      <c r="V1004" s="158">
        <v>8.132395038154737</v>
      </c>
      <c r="W1004" s="158">
        <v>0.38173302107728346</v>
      </c>
      <c r="X1004" s="158">
        <v>0.95550351288056223</v>
      </c>
      <c r="Y1004" s="159">
        <v>34</v>
      </c>
      <c r="Z1004" s="159">
        <v>69</v>
      </c>
      <c r="AA1004" s="159">
        <v>57</v>
      </c>
      <c r="AB1004" s="159">
        <v>65</v>
      </c>
      <c r="AC1004" s="159">
        <v>95</v>
      </c>
      <c r="AD1004" s="157">
        <v>21.35</v>
      </c>
    </row>
    <row r="1005" spans="1:30" s="154" customFormat="1" ht="11.35">
      <c r="A1005" s="152">
        <v>992</v>
      </c>
      <c r="B1005" s="152">
        <v>18</v>
      </c>
      <c r="C1005" s="152">
        <v>228</v>
      </c>
      <c r="D1005" s="153">
        <v>1.425</v>
      </c>
      <c r="E1005" s="153">
        <v>3.4632845136721744</v>
      </c>
      <c r="F1005" s="155">
        <v>1606.2840000000003</v>
      </c>
      <c r="G1005" s="155">
        <v>12264.275799999999</v>
      </c>
      <c r="H1005" s="155">
        <v>76.651723750000002</v>
      </c>
      <c r="I1005" s="155">
        <v>228.52286871286799</v>
      </c>
      <c r="J1005" s="155">
        <v>1600</v>
      </c>
      <c r="K1005" s="155">
        <v>205250</v>
      </c>
      <c r="L1005" s="155">
        <v>1282.8125</v>
      </c>
      <c r="M1005" s="155">
        <v>284.45284976976126</v>
      </c>
      <c r="N1005" s="156">
        <v>27</v>
      </c>
      <c r="O1005" s="156">
        <v>567</v>
      </c>
      <c r="P1005" s="156">
        <v>3.5437500000000002</v>
      </c>
      <c r="Q1005" s="156">
        <v>5.7186079088441044</v>
      </c>
      <c r="R1005" s="158">
        <v>0.5298507462686568</v>
      </c>
      <c r="S1005" s="158">
        <v>39</v>
      </c>
      <c r="T1005" s="158">
        <v>672</v>
      </c>
      <c r="U1005" s="158">
        <v>4.2</v>
      </c>
      <c r="V1005" s="158">
        <v>7.2648027151854606</v>
      </c>
      <c r="W1005" s="158">
        <v>0.44278606965174139</v>
      </c>
      <c r="X1005" s="158">
        <v>0.97263681592039819</v>
      </c>
      <c r="Y1005" s="159">
        <v>33</v>
      </c>
      <c r="Z1005" s="159">
        <v>65</v>
      </c>
      <c r="AA1005" s="159">
        <v>62</v>
      </c>
      <c r="AB1005" s="159">
        <v>66</v>
      </c>
      <c r="AC1005" s="159">
        <v>94</v>
      </c>
      <c r="AD1005" s="157">
        <v>20.100000000000001</v>
      </c>
    </row>
    <row r="1006" spans="1:30" s="154" customFormat="1" ht="11.35">
      <c r="A1006" s="152">
        <v>993</v>
      </c>
      <c r="B1006" s="152">
        <v>18</v>
      </c>
      <c r="C1006" s="152">
        <v>75</v>
      </c>
      <c r="D1006" s="153">
        <v>0.46875</v>
      </c>
      <c r="E1006" s="153">
        <v>2.0889703611615271</v>
      </c>
      <c r="F1006" s="155">
        <v>803.14200000000017</v>
      </c>
      <c r="G1006" s="155">
        <v>2822.8954000000008</v>
      </c>
      <c r="H1006" s="155">
        <v>17.643096250000006</v>
      </c>
      <c r="I1006" s="155">
        <v>85.224727660072773</v>
      </c>
      <c r="J1006" s="155">
        <v>1600</v>
      </c>
      <c r="K1006" s="155">
        <v>206200</v>
      </c>
      <c r="L1006" s="155">
        <v>1288.75</v>
      </c>
      <c r="M1006" s="155">
        <v>272.07275663994801</v>
      </c>
      <c r="N1006" s="156">
        <v>18</v>
      </c>
      <c r="O1006" s="156">
        <v>621</v>
      </c>
      <c r="P1006" s="156">
        <v>3.8812500000000001</v>
      </c>
      <c r="Q1006" s="156">
        <v>5.1644306888196923</v>
      </c>
      <c r="R1006" s="158">
        <v>0.51294117647058823</v>
      </c>
      <c r="S1006" s="158">
        <v>42</v>
      </c>
      <c r="T1006" s="158">
        <v>816</v>
      </c>
      <c r="U1006" s="158">
        <v>5.0999999999999996</v>
      </c>
      <c r="V1006" s="158">
        <v>9.0270035146127086</v>
      </c>
      <c r="W1006" s="158">
        <v>0.36000000000000004</v>
      </c>
      <c r="X1006" s="158">
        <v>0.87294117647058833</v>
      </c>
      <c r="Y1006" s="159">
        <v>28</v>
      </c>
      <c r="Z1006" s="159">
        <v>72</v>
      </c>
      <c r="AA1006" s="159">
        <v>60</v>
      </c>
      <c r="AB1006" s="159">
        <v>70</v>
      </c>
      <c r="AC1006" s="159">
        <v>90</v>
      </c>
      <c r="AD1006" s="157">
        <v>21.25</v>
      </c>
    </row>
    <row r="1007" spans="1:30" s="154" customFormat="1" ht="11.35">
      <c r="A1007" s="152">
        <v>994</v>
      </c>
      <c r="B1007" s="152">
        <v>15</v>
      </c>
      <c r="C1007" s="152">
        <v>114</v>
      </c>
      <c r="D1007" s="153">
        <v>0.71250000000000002</v>
      </c>
      <c r="E1007" s="153">
        <v>2.1671866816699357</v>
      </c>
      <c r="F1007" s="155">
        <v>1338.5700000000002</v>
      </c>
      <c r="G1007" s="155">
        <v>6596.1755000000012</v>
      </c>
      <c r="H1007" s="155">
        <v>41.22609687500001</v>
      </c>
      <c r="I1007" s="155">
        <v>168.07373001681052</v>
      </c>
      <c r="J1007" s="155">
        <v>1600</v>
      </c>
      <c r="K1007" s="155">
        <v>203050</v>
      </c>
      <c r="L1007" s="155">
        <v>1269.0625</v>
      </c>
      <c r="M1007" s="155">
        <v>289.97244908165862</v>
      </c>
      <c r="N1007" s="156">
        <v>27</v>
      </c>
      <c r="O1007" s="156">
        <v>516</v>
      </c>
      <c r="P1007" s="156">
        <v>3.2250000000000001</v>
      </c>
      <c r="Q1007" s="156">
        <v>5.3996855254343199</v>
      </c>
      <c r="R1007" s="158">
        <v>0.59338061465721037</v>
      </c>
      <c r="S1007" s="158">
        <v>69</v>
      </c>
      <c r="T1007" s="158">
        <v>807</v>
      </c>
      <c r="U1007" s="158">
        <v>5.0437500000000002</v>
      </c>
      <c r="V1007" s="158">
        <v>9.9888912354278609</v>
      </c>
      <c r="W1007" s="158">
        <v>0.36406619385342787</v>
      </c>
      <c r="X1007" s="158">
        <v>0.95744680851063824</v>
      </c>
      <c r="Y1007" s="159">
        <v>37</v>
      </c>
      <c r="Z1007" s="159">
        <v>63</v>
      </c>
      <c r="AA1007" s="159">
        <v>60</v>
      </c>
      <c r="AB1007" s="159">
        <v>83</v>
      </c>
      <c r="AC1007" s="159">
        <v>77</v>
      </c>
      <c r="AD1007" s="157">
        <v>21.15</v>
      </c>
    </row>
    <row r="1008" spans="1:30" s="154" customFormat="1" ht="11.35">
      <c r="A1008" s="152">
        <v>995</v>
      </c>
      <c r="B1008" s="152">
        <v>12</v>
      </c>
      <c r="C1008" s="152">
        <v>114</v>
      </c>
      <c r="D1008" s="153">
        <v>0.71250000000000002</v>
      </c>
      <c r="E1008" s="153">
        <v>2.218808961480724</v>
      </c>
      <c r="F1008" s="155">
        <v>803.14200000000017</v>
      </c>
      <c r="G1008" s="155">
        <v>3826.822900000001</v>
      </c>
      <c r="H1008" s="155">
        <v>23.917643125000005</v>
      </c>
      <c r="I1008" s="155">
        <v>98.077289385278846</v>
      </c>
      <c r="J1008" s="155">
        <v>1600</v>
      </c>
      <c r="K1008" s="155">
        <v>202850</v>
      </c>
      <c r="L1008" s="155">
        <v>1267.8125</v>
      </c>
      <c r="M1008" s="155">
        <v>277.7575791922556</v>
      </c>
      <c r="N1008" s="156">
        <v>24</v>
      </c>
      <c r="O1008" s="156">
        <v>555</v>
      </c>
      <c r="P1008" s="156">
        <v>3.46875</v>
      </c>
      <c r="Q1008" s="156">
        <v>5.1198489990999647</v>
      </c>
      <c r="R1008" s="158">
        <v>0.53749999999999998</v>
      </c>
      <c r="S1008" s="158">
        <v>42</v>
      </c>
      <c r="T1008" s="158">
        <v>723</v>
      </c>
      <c r="U1008" s="158">
        <v>4.5187499999999998</v>
      </c>
      <c r="V1008" s="158">
        <v>8.5450871353628344</v>
      </c>
      <c r="W1008" s="158">
        <v>0.39749999999999996</v>
      </c>
      <c r="X1008" s="158">
        <v>0.93499999999999994</v>
      </c>
      <c r="Y1008" s="159">
        <v>33</v>
      </c>
      <c r="Z1008" s="159">
        <v>71</v>
      </c>
      <c r="AA1008" s="159">
        <v>56</v>
      </c>
      <c r="AB1008" s="159">
        <v>78</v>
      </c>
      <c r="AC1008" s="159">
        <v>82</v>
      </c>
      <c r="AD1008" s="157">
        <v>20</v>
      </c>
    </row>
    <row r="1009" spans="1:30" s="154" customFormat="1" ht="11.35">
      <c r="A1009" s="152">
        <v>996</v>
      </c>
      <c r="B1009" s="152">
        <v>18</v>
      </c>
      <c r="C1009" s="152">
        <v>84</v>
      </c>
      <c r="D1009" s="153">
        <v>0.52500000000000002</v>
      </c>
      <c r="E1009" s="153">
        <v>2.2457507044227092</v>
      </c>
      <c r="F1009" s="155">
        <v>1606.2840000000003</v>
      </c>
      <c r="G1009" s="155">
        <v>4673.0966000000008</v>
      </c>
      <c r="H1009" s="155">
        <v>29.206853750000004</v>
      </c>
      <c r="I1009" s="155">
        <v>173.13555509971016</v>
      </c>
      <c r="J1009" s="155">
        <v>1600</v>
      </c>
      <c r="K1009" s="155">
        <v>202300</v>
      </c>
      <c r="L1009" s="155">
        <v>1264.375</v>
      </c>
      <c r="M1009" s="155">
        <v>266.96450544934117</v>
      </c>
      <c r="N1009" s="156">
        <v>24</v>
      </c>
      <c r="O1009" s="156">
        <v>642</v>
      </c>
      <c r="P1009" s="156">
        <v>4.0125000000000002</v>
      </c>
      <c r="Q1009" s="156">
        <v>5.5275041281569797</v>
      </c>
      <c r="R1009" s="158">
        <v>0.50232558139534889</v>
      </c>
      <c r="S1009" s="158">
        <v>57</v>
      </c>
      <c r="T1009" s="158">
        <v>798</v>
      </c>
      <c r="U1009" s="158">
        <v>4.9874999999999998</v>
      </c>
      <c r="V1009" s="158">
        <v>9.2871639963090793</v>
      </c>
      <c r="W1009" s="158">
        <v>0.38139534883720927</v>
      </c>
      <c r="X1009" s="158">
        <v>0.88372093023255816</v>
      </c>
      <c r="Y1009" s="159">
        <v>30</v>
      </c>
      <c r="Z1009" s="159">
        <v>78</v>
      </c>
      <c r="AA1009" s="159">
        <v>52</v>
      </c>
      <c r="AB1009" s="159">
        <v>74</v>
      </c>
      <c r="AC1009" s="159">
        <v>86</v>
      </c>
      <c r="AD1009" s="157">
        <v>21.5</v>
      </c>
    </row>
    <row r="1010" spans="1:30" s="154" customFormat="1" ht="11.35">
      <c r="A1010" s="152">
        <v>997</v>
      </c>
      <c r="B1010" s="152">
        <v>12</v>
      </c>
      <c r="C1010" s="152">
        <v>165</v>
      </c>
      <c r="D1010" s="153">
        <v>1.03125</v>
      </c>
      <c r="E1010" s="153">
        <v>2.5189142989159077</v>
      </c>
      <c r="F1010" s="155">
        <v>1070.8560000000002</v>
      </c>
      <c r="G1010" s="155">
        <v>7021.5433000000021</v>
      </c>
      <c r="H1010" s="155">
        <v>43.884645625000012</v>
      </c>
      <c r="I1010" s="155">
        <v>151.68708271365048</v>
      </c>
      <c r="J1010" s="155">
        <v>1600</v>
      </c>
      <c r="K1010" s="155">
        <v>205600</v>
      </c>
      <c r="L1010" s="155">
        <v>1285</v>
      </c>
      <c r="M1010" s="155">
        <v>282.44217975660149</v>
      </c>
      <c r="N1010" s="156">
        <v>24</v>
      </c>
      <c r="O1010" s="156">
        <v>558</v>
      </c>
      <c r="P1010" s="156">
        <v>3.4874999999999998</v>
      </c>
      <c r="Q1010" s="156">
        <v>5.4345592242852732</v>
      </c>
      <c r="R1010" s="158">
        <v>0.54074074074074074</v>
      </c>
      <c r="S1010" s="158">
        <v>69</v>
      </c>
      <c r="T1010" s="158">
        <v>738</v>
      </c>
      <c r="U1010" s="158">
        <v>4.6124999999999998</v>
      </c>
      <c r="V1010" s="158">
        <v>9.803084805208675</v>
      </c>
      <c r="W1010" s="158">
        <v>0.39259259259259255</v>
      </c>
      <c r="X1010" s="158">
        <v>0.93333333333333335</v>
      </c>
      <c r="Y1010" s="159">
        <v>32</v>
      </c>
      <c r="Z1010" s="159">
        <v>66</v>
      </c>
      <c r="AA1010" s="159">
        <v>62</v>
      </c>
      <c r="AB1010" s="159">
        <v>81</v>
      </c>
      <c r="AC1010" s="159">
        <v>79</v>
      </c>
      <c r="AD1010" s="157">
        <v>20.25</v>
      </c>
    </row>
    <row r="1011" spans="1:30" s="154" customFormat="1" ht="11.35">
      <c r="A1011" s="152">
        <v>998</v>
      </c>
      <c r="B1011" s="152">
        <v>18</v>
      </c>
      <c r="C1011" s="152">
        <v>156</v>
      </c>
      <c r="D1011" s="153">
        <v>0.97499999999999998</v>
      </c>
      <c r="E1011" s="153">
        <v>3.2017094490641114</v>
      </c>
      <c r="F1011" s="155">
        <v>1606.2840000000003</v>
      </c>
      <c r="G1011" s="155">
        <v>6550.0692000000017</v>
      </c>
      <c r="H1011" s="155">
        <v>40.937932500000009</v>
      </c>
      <c r="I1011" s="155">
        <v>180.70102757189449</v>
      </c>
      <c r="J1011" s="155">
        <v>1600</v>
      </c>
      <c r="K1011" s="155">
        <v>203200</v>
      </c>
      <c r="L1011" s="155">
        <v>1270</v>
      </c>
      <c r="M1011" s="155">
        <v>275.81782338730977</v>
      </c>
      <c r="N1011" s="156">
        <v>27</v>
      </c>
      <c r="O1011" s="156">
        <v>564</v>
      </c>
      <c r="P1011" s="156">
        <v>3.5249999999999999</v>
      </c>
      <c r="Q1011" s="156">
        <v>5.3575902778119993</v>
      </c>
      <c r="R1011" s="158">
        <v>0.52284263959390864</v>
      </c>
      <c r="S1011" s="158">
        <v>33</v>
      </c>
      <c r="T1011" s="158">
        <v>666</v>
      </c>
      <c r="U1011" s="158">
        <v>4.1624999999999996</v>
      </c>
      <c r="V1011" s="158">
        <v>7.1055718238151826</v>
      </c>
      <c r="W1011" s="158">
        <v>0.43654822335025378</v>
      </c>
      <c r="X1011" s="158">
        <v>0.95939086294416243</v>
      </c>
      <c r="Y1011" s="159">
        <v>32</v>
      </c>
      <c r="Z1011" s="159">
        <v>72</v>
      </c>
      <c r="AA1011" s="159">
        <v>56</v>
      </c>
      <c r="AB1011" s="159">
        <v>89</v>
      </c>
      <c r="AC1011" s="159">
        <v>71</v>
      </c>
      <c r="AD1011" s="157">
        <v>19.7</v>
      </c>
    </row>
    <row r="1012" spans="1:30" s="154" customFormat="1" ht="11.35">
      <c r="A1012" s="152">
        <v>999</v>
      </c>
      <c r="B1012" s="152">
        <v>15</v>
      </c>
      <c r="C1012" s="152">
        <v>132</v>
      </c>
      <c r="D1012" s="153">
        <v>0.82499999999999996</v>
      </c>
      <c r="E1012" s="153">
        <v>2.5613233607825792</v>
      </c>
      <c r="F1012" s="155">
        <v>1338.5700000000002</v>
      </c>
      <c r="G1012" s="155">
        <v>7609.0268000000005</v>
      </c>
      <c r="H1012" s="155">
        <v>47.556417500000002</v>
      </c>
      <c r="I1012" s="155">
        <v>184.83902751630549</v>
      </c>
      <c r="J1012" s="155">
        <v>1600</v>
      </c>
      <c r="K1012" s="155">
        <v>200250</v>
      </c>
      <c r="L1012" s="155">
        <v>1251.5625</v>
      </c>
      <c r="M1012" s="155">
        <v>281.36135112282278</v>
      </c>
      <c r="N1012" s="156">
        <v>18</v>
      </c>
      <c r="O1012" s="156">
        <v>444</v>
      </c>
      <c r="P1012" s="156">
        <v>2.7749999999999999</v>
      </c>
      <c r="Q1012" s="156">
        <v>4.31605165478733</v>
      </c>
      <c r="R1012" s="158">
        <v>0.63092269326683292</v>
      </c>
      <c r="S1012" s="158">
        <v>39</v>
      </c>
      <c r="T1012" s="158">
        <v>711</v>
      </c>
      <c r="U1012" s="158">
        <v>4.4437499999999996</v>
      </c>
      <c r="V1012" s="158">
        <v>7.7311319315735538</v>
      </c>
      <c r="W1012" s="158">
        <v>0.40897755610972575</v>
      </c>
      <c r="X1012" s="158">
        <v>1.0399002493765588</v>
      </c>
      <c r="Y1012" s="159">
        <v>37</v>
      </c>
      <c r="Z1012" s="159">
        <v>70</v>
      </c>
      <c r="AA1012" s="159">
        <v>53</v>
      </c>
      <c r="AB1012" s="159">
        <v>77</v>
      </c>
      <c r="AC1012" s="159">
        <v>83</v>
      </c>
      <c r="AD1012" s="157">
        <v>20.05</v>
      </c>
    </row>
    <row r="1013" spans="1:30" s="154" customFormat="1" ht="11.35">
      <c r="A1013" s="152">
        <v>1000</v>
      </c>
      <c r="B1013" s="152">
        <v>15</v>
      </c>
      <c r="C1013" s="152">
        <v>123</v>
      </c>
      <c r="D1013" s="153">
        <v>0.76875000000000004</v>
      </c>
      <c r="E1013" s="153">
        <v>2.3370730363765895</v>
      </c>
      <c r="F1013" s="155">
        <v>803.14200000000017</v>
      </c>
      <c r="G1013" s="155">
        <v>2827.3573000000001</v>
      </c>
      <c r="H1013" s="155">
        <v>17.670983124999999</v>
      </c>
      <c r="I1013" s="155">
        <v>77.007061745849555</v>
      </c>
      <c r="J1013" s="155">
        <v>1600</v>
      </c>
      <c r="K1013" s="155">
        <v>193300</v>
      </c>
      <c r="L1013" s="155">
        <v>1208.125</v>
      </c>
      <c r="M1013" s="155">
        <v>292.8330228052892</v>
      </c>
      <c r="N1013" s="156">
        <v>18</v>
      </c>
      <c r="O1013" s="156">
        <v>480</v>
      </c>
      <c r="P1013" s="156">
        <v>3</v>
      </c>
      <c r="Q1013" s="156">
        <v>4.7104860943731719</v>
      </c>
      <c r="R1013" s="158">
        <v>0.60199004975124382</v>
      </c>
      <c r="S1013" s="158">
        <v>42</v>
      </c>
      <c r="T1013" s="158">
        <v>741</v>
      </c>
      <c r="U1013" s="158">
        <v>4.6312499999999996</v>
      </c>
      <c r="V1013" s="158">
        <v>8.2680120697121424</v>
      </c>
      <c r="W1013" s="158">
        <v>0.38557213930348266</v>
      </c>
      <c r="X1013" s="158">
        <v>0.98756218905472648</v>
      </c>
      <c r="Y1013" s="159">
        <v>50</v>
      </c>
      <c r="Z1013" s="159">
        <v>63</v>
      </c>
      <c r="AA1013" s="159">
        <v>47</v>
      </c>
      <c r="AB1013" s="159">
        <v>82</v>
      </c>
      <c r="AC1013" s="159">
        <v>78</v>
      </c>
      <c r="AD1013" s="157">
        <v>20.100000000000001</v>
      </c>
    </row>
  </sheetData>
  <mergeCells count="12">
    <mergeCell ref="AB11:AC11"/>
    <mergeCell ref="B4:E4"/>
    <mergeCell ref="F4:I4"/>
    <mergeCell ref="N4:Q4"/>
    <mergeCell ref="S4:V4"/>
    <mergeCell ref="Y4:AA4"/>
    <mergeCell ref="AB4:AC4"/>
    <mergeCell ref="B11:E11"/>
    <mergeCell ref="F11:I11"/>
    <mergeCell ref="N11:Q11"/>
    <mergeCell ref="S11:V11"/>
    <mergeCell ref="Y11:AA11"/>
  </mergeCells>
  <pageMargins left="0.7" right="0.7" top="0.75" bottom="0.75" header="0.3" footer="0.3"/>
  <pageSetup paperSize="183"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Data</vt:lpstr>
      <vt:lpstr>Simulation 1 Runway Manual</vt:lpstr>
      <vt:lpstr>Simulation 1 Runway Formula</vt:lpstr>
      <vt:lpstr> Results 1 FR</vt:lpstr>
      <vt:lpstr>Simulation 2 Full Runway</vt:lpstr>
      <vt:lpstr> Results 2 FR</vt:lpstr>
      <vt:lpstr>Simulation 1 Full 1 Mid</vt:lpstr>
      <vt:lpstr> Results 1F1M</vt:lpstr>
      <vt:lpstr>action_type</vt:lpstr>
      <vt:lpstr>arrival_gap</vt:lpstr>
      <vt:lpstr>arrive_gap</vt:lpstr>
      <vt:lpstr>fuel_cost</vt:lpstr>
      <vt:lpstr>jet_indicator</vt:lpstr>
      <vt:lpstr>jet_type</vt:lpstr>
      <vt:lpstr>jumbo_comp</vt:lpstr>
      <vt:lpstr>mid_comp</vt:lpstr>
      <vt:lpstr>service_fee</vt:lpstr>
      <vt:lpstr>small_comp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2020-04-30T22:49:03Z</dcterms:created>
  <dcterms:modified xsi:type="dcterms:W3CDTF">2021-12-10T17:55:14Z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e8b8de1a-7a16-4e17-8893-c6a7471750f3</vt:lpwstr>
  </property>
</Properties>
</file>