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loehman\Documents\Jupyter-Notebooks\log_norm_fit_github\"/>
    </mc:Choice>
  </mc:AlternateContent>
  <xr:revisionPtr revIDLastSave="0" documentId="13_ncr:1_{D7526057-A71E-4ED2-83CE-6DA549182BFD}" xr6:coauthVersionLast="45" xr6:coauthVersionMax="46" xr10:uidLastSave="{00000000-0000-0000-0000-000000000000}"/>
  <bookViews>
    <workbookView xWindow="540" yWindow="315" windowWidth="27330" windowHeight="14070" xr2:uid="{00000000-000D-0000-FFFF-FFFF00000000}"/>
  </bookViews>
  <sheets>
    <sheet name="Data" sheetId="1" r:id="rId1"/>
    <sheet name="k_2000" sheetId="2" r:id="rId2"/>
    <sheet name="k_1500" sheetId="4" r:id="rId3"/>
    <sheet name="k_250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5" l="1"/>
  <c r="D27" i="5"/>
  <c r="F26" i="5"/>
  <c r="F25" i="5"/>
  <c r="F24" i="5"/>
  <c r="E20" i="5"/>
  <c r="D20" i="5"/>
  <c r="F18" i="5"/>
  <c r="F19" i="5"/>
  <c r="F17" i="5"/>
  <c r="E15" i="5"/>
  <c r="D15" i="5"/>
  <c r="F13" i="5"/>
  <c r="F14" i="5"/>
  <c r="F12" i="5"/>
  <c r="E9" i="5"/>
  <c r="D9" i="5"/>
  <c r="F8" i="5"/>
  <c r="F7" i="5"/>
  <c r="F6" i="5"/>
  <c r="F3" i="5"/>
  <c r="F2" i="5"/>
  <c r="E13" i="4"/>
  <c r="D13" i="4"/>
  <c r="F11" i="4"/>
  <c r="F12" i="4"/>
  <c r="F10" i="4"/>
  <c r="E8" i="4"/>
  <c r="D8" i="4"/>
  <c r="F7" i="4"/>
  <c r="F6" i="4"/>
  <c r="E4" i="5" l="1"/>
  <c r="D4" i="5"/>
  <c r="E16" i="2"/>
  <c r="D16" i="2"/>
  <c r="F15" i="2"/>
  <c r="F14" i="2"/>
  <c r="E12" i="2"/>
  <c r="D12" i="2"/>
  <c r="F11" i="2"/>
  <c r="F10" i="2"/>
  <c r="E8" i="2"/>
  <c r="D8" i="2"/>
  <c r="F6" i="2"/>
  <c r="F7" i="2"/>
  <c r="F5" i="2"/>
  <c r="G7" i="1"/>
  <c r="G4" i="1"/>
  <c r="G2" i="1"/>
  <c r="G3" i="1"/>
  <c r="G5" i="1"/>
  <c r="G6" i="1"/>
  <c r="G8" i="1"/>
  <c r="G9" i="1"/>
  <c r="G10" i="1"/>
  <c r="G11" i="1"/>
  <c r="G12" i="1"/>
  <c r="D7" i="1" l="1"/>
  <c r="L7" i="1" s="1"/>
  <c r="D4" i="1"/>
  <c r="L4" i="1" s="1"/>
  <c r="D2" i="1"/>
  <c r="K2" i="1" s="1"/>
  <c r="D3" i="1"/>
  <c r="L3" i="1" s="1"/>
  <c r="D5" i="1"/>
  <c r="L5" i="1" s="1"/>
  <c r="D6" i="1"/>
  <c r="L6" i="1" s="1"/>
  <c r="D8" i="1"/>
  <c r="L8" i="1" s="1"/>
  <c r="D9" i="1"/>
  <c r="L9" i="1" s="1"/>
  <c r="D10" i="1"/>
  <c r="L10" i="1" s="1"/>
  <c r="D11" i="1"/>
  <c r="L11" i="1" s="1"/>
  <c r="D12" i="1"/>
  <c r="K12" i="1" s="1"/>
  <c r="K11" i="1" l="1"/>
  <c r="K7" i="1"/>
  <c r="K8" i="1"/>
  <c r="K10" i="1"/>
  <c r="L2" i="1"/>
  <c r="L12" i="1"/>
  <c r="K9" i="1"/>
  <c r="K6" i="1"/>
  <c r="K5" i="1"/>
  <c r="K3" i="1"/>
  <c r="K4" i="1"/>
</calcChain>
</file>

<file path=xl/sharedStrings.xml><?xml version="1.0" encoding="utf-8"?>
<sst xmlns="http://schemas.openxmlformats.org/spreadsheetml/2006/main" count="66" uniqueCount="36">
  <si>
    <t>Sample name</t>
  </si>
  <si>
    <t>Measurement date</t>
  </si>
  <si>
    <t>Conductivity [S/m]</t>
  </si>
  <si>
    <t>Flow [nl/min]</t>
  </si>
  <si>
    <t>Particle Size  [nm]</t>
  </si>
  <si>
    <t>Droplet Size [nm]</t>
  </si>
  <si>
    <t>Concentration (V/V) [ml/ml]</t>
  </si>
  <si>
    <t>Repetions</t>
  </si>
  <si>
    <t>Deviation Droplets</t>
  </si>
  <si>
    <t>Deviation Particle</t>
  </si>
  <si>
    <t>k_1500_q_300</t>
  </si>
  <si>
    <t>Concentration (g/ml)</t>
  </si>
  <si>
    <t>k_2000_q_50</t>
  </si>
  <si>
    <t>k_2000_q_100</t>
  </si>
  <si>
    <t>k_2000_q_200</t>
  </si>
  <si>
    <t>k_2000_q_300</t>
  </si>
  <si>
    <t>k_2000_q_500</t>
  </si>
  <si>
    <t>k_1500_q_200</t>
  </si>
  <si>
    <t>k_1500_q_250</t>
  </si>
  <si>
    <t>k_2500_q_150</t>
  </si>
  <si>
    <t>k_2500_q_200</t>
  </si>
  <si>
    <t>k_2500_q_250</t>
  </si>
  <si>
    <t>k_2500_q_300</t>
  </si>
  <si>
    <t>k_2500_q_350</t>
  </si>
  <si>
    <t>Q/k</t>
  </si>
  <si>
    <t>run</t>
  </si>
  <si>
    <t>Median</t>
  </si>
  <si>
    <t>Date</t>
  </si>
  <si>
    <t>bad fit</t>
  </si>
  <si>
    <t>sigma_i</t>
  </si>
  <si>
    <t>omega_i</t>
  </si>
  <si>
    <t>bad measurement</t>
  </si>
  <si>
    <t>1 bad measurement</t>
  </si>
  <si>
    <t>1 left out</t>
  </si>
  <si>
    <t>distributions do not look well</t>
  </si>
  <si>
    <t>2 left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</si>
</sst>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92D05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2" fontId="2" fillId="0" borderId="0" xfId="0" applyNumberFormat="1" applyFont="1"/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8" fillId="0" borderId="0" xfId="0" applyFont="1"/>
  </cellXfs>
  <cellStyles count="1">
    <cellStyle name="Standard" xfId="0" builtinId="0"/>
  </cellStyles>
  <dxfs count="6"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C0EE68-1D7B-4B83-B2A4-8018B16609C8}" name="Tabelle1" displayName="Tabelle1" ref="A1:L12" totalsRowShown="0">
  <autoFilter ref="A1:L12" xr:uid="{49062C35-B54A-4C17-AB49-AA5A8262EA11}"/>
  <sortState xmlns:xlrd2="http://schemas.microsoft.com/office/spreadsheetml/2017/richdata2" ref="A2:L12">
    <sortCondition ref="B1:B12"/>
  </sortState>
  <tableColumns count="12">
    <tableColumn id="1" xr3:uid="{337D852C-D5A8-4BF7-A5B6-91ED956C340D}" name="Sample name"/>
    <tableColumn id="7" xr3:uid="{B7D9AD6B-0E2B-40DD-9CFD-9063325986F3}" name="Measurement date"/>
    <tableColumn id="9" xr3:uid="{D473E8B0-7BDA-4464-83D4-E8F0DF23B952}" name="Concentration (g/ml)"/>
    <tableColumn id="8" xr3:uid="{5DDC1410-EB4E-4F13-9D76-D3E159D40168}" name="Concentration (V/V) [ml/ml]" dataDxfId="5">
      <calculatedColumnFormula>Tabelle1[[#This Row],[Concentration (g/ml)]]/(1.58)</calculatedColumnFormula>
    </tableColumn>
    <tableColumn id="2" xr3:uid="{55619954-958C-45A5-95D7-47F60C5A3D6F}" name="Conductivity [S/m]"/>
    <tableColumn id="3" xr3:uid="{1C4D98B3-F14D-4DEF-9A2B-131BE935A54E}" name="Flow [nl/min]"/>
    <tableColumn id="4" xr3:uid="{FFF52163-286F-47F5-AB15-15920D121761}" name="Q/k" dataDxfId="4">
      <calculatedColumnFormula>Tabelle1[[#This Row],[Flow '[nl/min']]]/Tabelle1[[#This Row],[Conductivity '[S/m']]]</calculatedColumnFormula>
    </tableColumn>
    <tableColumn id="10" xr3:uid="{CB02B4BF-4204-4E6C-9E47-72A8500FBD8C}" name="Repetions"/>
    <tableColumn id="5" xr3:uid="{A38B2268-4B71-4BBC-9D11-4353C36325BF}" name="Particle Size  [nm]" dataDxfId="3"/>
    <tableColumn id="11" xr3:uid="{7F08CCE3-7CE7-4597-A0E2-9394E459918D}" name="Deviation Particle" dataDxfId="2"/>
    <tableColumn id="6" xr3:uid="{5DC8EB07-5C67-47F0-82A2-7C6CB19B2A3C}" name="Droplet Size [nm]" dataDxfId="1">
      <calculatedColumnFormula>Tabelle1[[#This Row],[Particle Size  '[nm']]]/POWER(Tabelle1[[#This Row],[Concentration (V/V) '[ml/ml']]],1/3)</calculatedColumnFormula>
    </tableColumn>
    <tableColumn id="13" xr3:uid="{D95FFD54-BE83-4FF8-8A13-CFEB60C62AC9}" name="Deviation Droplets" dataDxfId="0">
      <calculatedColumnFormula>Tabelle1[[#This Row],[Deviation Particle]]/POWER(Tabelle1[[#This Row],[Concentration (V/V) '[ml/ml']]],1/3)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="96" zoomScaleNormal="96" workbookViewId="0">
      <selection activeCell="E18" sqref="E18"/>
    </sheetView>
  </sheetViews>
  <sheetFormatPr baseColWidth="10" defaultColWidth="9.140625" defaultRowHeight="15" x14ac:dyDescent="0.25"/>
  <cols>
    <col min="1" max="1" width="15.140625" customWidth="1"/>
    <col min="2" max="2" width="20.42578125" bestFit="1" customWidth="1"/>
    <col min="3" max="3" width="23.85546875" bestFit="1" customWidth="1"/>
    <col min="4" max="4" width="28.85546875" bestFit="1" customWidth="1"/>
    <col min="5" max="5" width="22" bestFit="1" customWidth="1"/>
    <col min="6" max="6" width="15.42578125" bestFit="1" customWidth="1"/>
    <col min="7" max="7" width="12" bestFit="1" customWidth="1"/>
    <col min="8" max="8" width="12.28515625" bestFit="1" customWidth="1"/>
    <col min="9" max="9" width="19.28515625" bestFit="1" customWidth="1"/>
    <col min="10" max="10" width="19.28515625" customWidth="1"/>
    <col min="11" max="11" width="18.85546875" bestFit="1" customWidth="1"/>
    <col min="12" max="12" width="20" bestFit="1" customWidth="1"/>
    <col min="14" max="14" width="27.42578125" bestFit="1" customWidth="1"/>
  </cols>
  <sheetData>
    <row r="1" spans="1:14" x14ac:dyDescent="0.25">
      <c r="A1" t="s">
        <v>0</v>
      </c>
      <c r="B1" t="s">
        <v>1</v>
      </c>
      <c r="C1" t="s">
        <v>11</v>
      </c>
      <c r="D1" t="s">
        <v>6</v>
      </c>
      <c r="E1" t="s">
        <v>2</v>
      </c>
      <c r="F1" t="s">
        <v>3</v>
      </c>
      <c r="G1" t="s">
        <v>24</v>
      </c>
      <c r="H1" t="s">
        <v>7</v>
      </c>
      <c r="I1" t="s">
        <v>4</v>
      </c>
      <c r="J1" t="s">
        <v>9</v>
      </c>
      <c r="K1" t="s">
        <v>5</v>
      </c>
      <c r="L1" t="s">
        <v>8</v>
      </c>
    </row>
    <row r="2" spans="1:14" x14ac:dyDescent="0.25">
      <c r="A2" s="4" t="s">
        <v>14</v>
      </c>
      <c r="B2" s="5">
        <v>44217</v>
      </c>
      <c r="C2" s="4">
        <v>1.58E-3</v>
      </c>
      <c r="D2" s="6">
        <f>Tabelle1[[#This Row],[Concentration (g/ml)]]/(1.58)</f>
        <v>1E-3</v>
      </c>
      <c r="E2" s="4">
        <v>0.1903</v>
      </c>
      <c r="F2" s="4">
        <v>200</v>
      </c>
      <c r="G2" s="4">
        <f>Tabelle1[[#This Row],[Flow '[nl/min']]]/Tabelle1[[#This Row],[Conductivity '[S/m']]]</f>
        <v>1050.9721492380452</v>
      </c>
      <c r="H2" s="4">
        <v>3</v>
      </c>
      <c r="I2" s="7">
        <v>16.647365505242433</v>
      </c>
      <c r="J2" s="7">
        <v>0.69472888985012082</v>
      </c>
      <c r="K2" s="7">
        <f>Tabelle1[[#This Row],[Particle Size  '[nm']]]/POWER(Tabelle1[[#This Row],[Concentration (V/V) '[ml/ml']]],1/3)</f>
        <v>166.47365505242431</v>
      </c>
      <c r="L2" s="7">
        <f>Tabelle1[[#This Row],[Deviation Particle]]/POWER(Tabelle1[[#This Row],[Concentration (V/V) '[ml/ml']]],1/3)</f>
        <v>6.9472888985012071</v>
      </c>
    </row>
    <row r="3" spans="1:14" x14ac:dyDescent="0.25">
      <c r="A3" s="4" t="s">
        <v>15</v>
      </c>
      <c r="B3" s="5">
        <v>44217</v>
      </c>
      <c r="C3" s="4">
        <v>1.58E-3</v>
      </c>
      <c r="D3" s="6">
        <f>Tabelle1[[#This Row],[Concentration (g/ml)]]/(1.58)</f>
        <v>1E-3</v>
      </c>
      <c r="E3" s="4">
        <v>0.1903</v>
      </c>
      <c r="F3" s="4">
        <v>300</v>
      </c>
      <c r="G3" s="4">
        <f>Tabelle1[[#This Row],[Flow '[nl/min']]]/Tabelle1[[#This Row],[Conductivity '[S/m']]]</f>
        <v>1576.4582238570679</v>
      </c>
      <c r="H3" s="4">
        <v>2</v>
      </c>
      <c r="I3" s="7">
        <v>15.305000000000001</v>
      </c>
      <c r="J3" s="7">
        <v>0.88388347648318444</v>
      </c>
      <c r="K3" s="7">
        <f>Tabelle1[[#This Row],[Particle Size  '[nm']]]/POWER(Tabelle1[[#This Row],[Concentration (V/V) '[ml/ml']]],1/3)</f>
        <v>153.04999999999998</v>
      </c>
      <c r="L3" s="7">
        <f>Tabelle1[[#This Row],[Deviation Particle]]/POWER(Tabelle1[[#This Row],[Concentration (V/V) '[ml/ml']]],1/3)</f>
        <v>8.8388347648318426</v>
      </c>
    </row>
    <row r="4" spans="1:14" x14ac:dyDescent="0.25">
      <c r="A4" s="4" t="s">
        <v>12</v>
      </c>
      <c r="B4" s="5">
        <v>44217</v>
      </c>
      <c r="C4" s="4">
        <v>1.58E-3</v>
      </c>
      <c r="D4" s="6">
        <f>Tabelle1[[#This Row],[Concentration (g/ml)]]/(1.58)</f>
        <v>1E-3</v>
      </c>
      <c r="E4" s="4">
        <v>0.1903</v>
      </c>
      <c r="F4" s="4">
        <v>50</v>
      </c>
      <c r="G4" s="4">
        <f>Tabelle1[[#This Row],[Flow '[nl/min']]]/Tabelle1[[#This Row],[Conductivity '[S/m']]]</f>
        <v>262.74303730951129</v>
      </c>
      <c r="H4" s="4">
        <v>2</v>
      </c>
      <c r="I4" s="7">
        <v>12.33</v>
      </c>
      <c r="J4" s="7">
        <v>0.79195959492893331</v>
      </c>
      <c r="K4" s="7">
        <f>Tabelle1[[#This Row],[Particle Size  '[nm']]]/POWER(Tabelle1[[#This Row],[Concentration (V/V) '[ml/ml']]],1/3)</f>
        <v>123.29999999999998</v>
      </c>
      <c r="L4" s="7">
        <f>Tabelle1[[#This Row],[Deviation Particle]]/POWER(Tabelle1[[#This Row],[Concentration (V/V) '[ml/ml']]],1/3)</f>
        <v>7.9195959492893317</v>
      </c>
    </row>
    <row r="5" spans="1:14" x14ac:dyDescent="0.25">
      <c r="A5" s="9" t="s">
        <v>17</v>
      </c>
      <c r="B5" s="10">
        <v>44218</v>
      </c>
      <c r="C5" s="9">
        <v>1.58E-3</v>
      </c>
      <c r="D5" s="11">
        <f>Tabelle1[[#This Row],[Concentration (g/ml)]]/(1.58)</f>
        <v>1E-3</v>
      </c>
      <c r="E5" s="9">
        <v>0.14580000000000001</v>
      </c>
      <c r="F5" s="9">
        <v>200</v>
      </c>
      <c r="G5" s="9">
        <f>Tabelle1[[#This Row],[Flow '[nl/min']]]/Tabelle1[[#This Row],[Conductivity '[S/m']]]</f>
        <v>1371.7421124828531</v>
      </c>
      <c r="H5" s="9">
        <v>1</v>
      </c>
      <c r="I5" s="12">
        <v>17.670000000000002</v>
      </c>
      <c r="J5" s="12">
        <v>1.23</v>
      </c>
      <c r="K5" s="12">
        <f>Tabelle1[[#This Row],[Particle Size  '[nm']]]/POWER(Tabelle1[[#This Row],[Concentration (V/V) '[ml/ml']]],1/3)</f>
        <v>176.7</v>
      </c>
      <c r="L5" s="12">
        <f>Tabelle1[[#This Row],[Deviation Particle]]/POWER(Tabelle1[[#This Row],[Concentration (V/V) '[ml/ml']]],1/3)</f>
        <v>12.299999999999997</v>
      </c>
      <c r="N5" s="13" t="s">
        <v>32</v>
      </c>
    </row>
    <row r="6" spans="1:14" x14ac:dyDescent="0.25">
      <c r="A6" s="14" t="s">
        <v>18</v>
      </c>
      <c r="B6" s="15">
        <v>44218</v>
      </c>
      <c r="C6" s="14">
        <v>1.58E-3</v>
      </c>
      <c r="D6" s="16">
        <f>Tabelle1[[#This Row],[Concentration (g/ml)]]/(1.58)</f>
        <v>1E-3</v>
      </c>
      <c r="E6" s="14">
        <v>0.14580000000000001</v>
      </c>
      <c r="F6" s="14">
        <v>250</v>
      </c>
      <c r="G6" s="14">
        <f>Tabelle1[[#This Row],[Flow '[nl/min']]]/Tabelle1[[#This Row],[Conductivity '[S/m']]]</f>
        <v>1714.6776406035665</v>
      </c>
      <c r="H6" s="14">
        <v>2</v>
      </c>
      <c r="I6" s="17">
        <v>19.61</v>
      </c>
      <c r="J6" s="17">
        <v>0.84</v>
      </c>
      <c r="K6" s="17">
        <f>Tabelle1[[#This Row],[Particle Size  '[nm']]]/POWER(Tabelle1[[#This Row],[Concentration (V/V) '[ml/ml']]],1/3)</f>
        <v>196.09999999999997</v>
      </c>
      <c r="L6" s="17">
        <f>Tabelle1[[#This Row],[Deviation Particle]]/POWER(Tabelle1[[#This Row],[Concentration (V/V) '[ml/ml']]],1/3)</f>
        <v>8.3999999999999986</v>
      </c>
    </row>
    <row r="7" spans="1:14" x14ac:dyDescent="0.25">
      <c r="A7" s="9" t="s">
        <v>10</v>
      </c>
      <c r="B7" s="10">
        <v>44218</v>
      </c>
      <c r="C7" s="9">
        <v>1.58E-3</v>
      </c>
      <c r="D7" s="11">
        <f>Tabelle1[[#This Row],[Concentration (g/ml)]]/(1.58)</f>
        <v>1E-3</v>
      </c>
      <c r="E7" s="9">
        <v>0.14580000000000001</v>
      </c>
      <c r="F7" s="9">
        <v>300</v>
      </c>
      <c r="G7" s="9">
        <f>Tabelle1[[#This Row],[Flow '[nl/min']]]/Tabelle1[[#This Row],[Conductivity '[S/m']]]</f>
        <v>2057.6131687242796</v>
      </c>
      <c r="H7" s="9">
        <v>2</v>
      </c>
      <c r="I7" s="12">
        <v>21.03</v>
      </c>
      <c r="J7" s="12">
        <v>0.85</v>
      </c>
      <c r="K7" s="12">
        <f>Tabelle1[[#This Row],[Particle Size  '[nm']]]/POWER(Tabelle1[[#This Row],[Concentration (V/V) '[ml/ml']]],1/3)</f>
        <v>210.29999999999998</v>
      </c>
      <c r="L7" s="12">
        <f>Tabelle1[[#This Row],[Deviation Particle]]/POWER(Tabelle1[[#This Row],[Concentration (V/V) '[ml/ml']]],1/3)</f>
        <v>8.4999999999999982</v>
      </c>
      <c r="N7" s="13" t="s">
        <v>32</v>
      </c>
    </row>
    <row r="8" spans="1:14" x14ac:dyDescent="0.25">
      <c r="A8" s="14" t="s">
        <v>19</v>
      </c>
      <c r="B8" s="15">
        <v>44228</v>
      </c>
      <c r="C8" s="14">
        <v>1.57E-3</v>
      </c>
      <c r="D8" s="16">
        <f>Tabelle1[[#This Row],[Concentration (g/ml)]]/(1.58)</f>
        <v>9.9367088607594926E-4</v>
      </c>
      <c r="E8" s="14">
        <v>0.255</v>
      </c>
      <c r="F8" s="14">
        <v>150</v>
      </c>
      <c r="G8" s="14">
        <f>Tabelle1[[#This Row],[Flow '[nl/min']]]/Tabelle1[[#This Row],[Conductivity '[S/m']]]</f>
        <v>588.23529411764707</v>
      </c>
      <c r="H8" s="14">
        <v>2</v>
      </c>
      <c r="I8" s="17">
        <v>7.18</v>
      </c>
      <c r="J8" s="17">
        <v>0.83</v>
      </c>
      <c r="K8" s="17">
        <f>Tabelle1[[#This Row],[Particle Size  '[nm']]]/POWER(Tabelle1[[#This Row],[Concentration (V/V) '[ml/ml']]],1/3)</f>
        <v>71.952119098793801</v>
      </c>
      <c r="L8" s="17">
        <f>Tabelle1[[#This Row],[Deviation Particle]]/POWER(Tabelle1[[#This Row],[Concentration (V/V) '[ml/ml']]],1/3)</f>
        <v>8.3175847983285305</v>
      </c>
    </row>
    <row r="9" spans="1:14" x14ac:dyDescent="0.25">
      <c r="A9" s="14" t="s">
        <v>20</v>
      </c>
      <c r="B9" s="15">
        <v>44228</v>
      </c>
      <c r="C9" s="14">
        <v>1.57E-3</v>
      </c>
      <c r="D9" s="16">
        <f>Tabelle1[[#This Row],[Concentration (g/ml)]]/(1.58)</f>
        <v>9.9367088607594926E-4</v>
      </c>
      <c r="E9" s="14">
        <v>0.255</v>
      </c>
      <c r="F9" s="14">
        <v>200</v>
      </c>
      <c r="G9" s="14">
        <f>Tabelle1[[#This Row],[Flow '[nl/min']]]/Tabelle1[[#This Row],[Conductivity '[S/m']]]</f>
        <v>784.31372549019602</v>
      </c>
      <c r="H9" s="14">
        <v>3</v>
      </c>
      <c r="I9" s="17">
        <v>10.65</v>
      </c>
      <c r="J9" s="17">
        <v>0.65</v>
      </c>
      <c r="K9" s="17">
        <f>Tabelle1[[#This Row],[Particle Size  '[nm']]]/POWER(Tabelle1[[#This Row],[Concentration (V/V) '[ml/ml']]],1/3)</f>
        <v>106.72563626770948</v>
      </c>
      <c r="L9" s="17">
        <f>Tabelle1[[#This Row],[Deviation Particle]]/POWER(Tabelle1[[#This Row],[Concentration (V/V) '[ml/ml']]],1/3)</f>
        <v>6.5137712276066813</v>
      </c>
    </row>
    <row r="10" spans="1:14" x14ac:dyDescent="0.25">
      <c r="A10" s="14" t="s">
        <v>21</v>
      </c>
      <c r="B10" s="15">
        <v>44228</v>
      </c>
      <c r="C10" s="14">
        <v>1.57E-3</v>
      </c>
      <c r="D10" s="16">
        <f>Tabelle1[[#This Row],[Concentration (g/ml)]]/(1.58)</f>
        <v>9.9367088607594926E-4</v>
      </c>
      <c r="E10" s="14">
        <v>0.255</v>
      </c>
      <c r="F10" s="14">
        <v>250</v>
      </c>
      <c r="G10" s="14">
        <f>Tabelle1[[#This Row],[Flow '[nl/min']]]/Tabelle1[[#This Row],[Conductivity '[S/m']]]</f>
        <v>980.39215686274508</v>
      </c>
      <c r="H10" s="14">
        <v>3</v>
      </c>
      <c r="I10" s="17">
        <v>9.36</v>
      </c>
      <c r="J10" s="17">
        <v>0.65</v>
      </c>
      <c r="K10" s="17">
        <f>Tabelle1[[#This Row],[Particle Size  '[nm']]]/POWER(Tabelle1[[#This Row],[Concentration (V/V) '[ml/ml']]],1/3)</f>
        <v>93.798305677536206</v>
      </c>
      <c r="L10" s="17">
        <f>Tabelle1[[#This Row],[Deviation Particle]]/POWER(Tabelle1[[#This Row],[Concentration (V/V) '[ml/ml']]],1/3)</f>
        <v>6.5137712276066813</v>
      </c>
      <c r="N10" t="s">
        <v>33</v>
      </c>
    </row>
    <row r="11" spans="1:14" x14ac:dyDescent="0.25">
      <c r="A11" s="9" t="s">
        <v>22</v>
      </c>
      <c r="B11" s="10">
        <v>44228</v>
      </c>
      <c r="C11" s="9">
        <v>1.57E-3</v>
      </c>
      <c r="D11" s="11">
        <f>Tabelle1[[#This Row],[Concentration (g/ml)]]/(1.58)</f>
        <v>9.9367088607594926E-4</v>
      </c>
      <c r="E11" s="9">
        <v>0.255</v>
      </c>
      <c r="F11" s="9">
        <v>300</v>
      </c>
      <c r="G11" s="9">
        <f>Tabelle1[[#This Row],[Flow '[nl/min']]]/Tabelle1[[#This Row],[Conductivity '[S/m']]]</f>
        <v>1176.4705882352941</v>
      </c>
      <c r="H11" s="9">
        <v>3</v>
      </c>
      <c r="I11" s="12">
        <v>11.37</v>
      </c>
      <c r="J11" s="12">
        <v>0.63</v>
      </c>
      <c r="K11" s="12">
        <f>Tabelle1[[#This Row],[Particle Size  '[nm']]]/POWER(Tabelle1[[#This Row],[Concentration (V/V) '[ml/ml']]],1/3)</f>
        <v>113.94089055059686</v>
      </c>
      <c r="L11" s="12">
        <f>Tabelle1[[#This Row],[Deviation Particle]]/POWER(Tabelle1[[#This Row],[Concentration (V/V) '[ml/ml']]],1/3)</f>
        <v>6.3133474975264754</v>
      </c>
      <c r="N11" s="13" t="s">
        <v>34</v>
      </c>
    </row>
    <row r="12" spans="1:14" x14ac:dyDescent="0.25">
      <c r="A12" s="14" t="s">
        <v>23</v>
      </c>
      <c r="B12" s="15">
        <v>44228</v>
      </c>
      <c r="C12" s="14">
        <v>1.57E-3</v>
      </c>
      <c r="D12" s="16">
        <f>Tabelle1[[#This Row],[Concentration (g/ml)]]/(1.58)</f>
        <v>9.9367088607594926E-4</v>
      </c>
      <c r="E12" s="14">
        <v>0.255</v>
      </c>
      <c r="F12" s="14">
        <v>350</v>
      </c>
      <c r="G12" s="14">
        <f>Tabelle1[[#This Row],[Flow '[nl/min']]]/Tabelle1[[#This Row],[Conductivity '[S/m']]]</f>
        <v>1372.5490196078431</v>
      </c>
      <c r="H12" s="14">
        <v>3</v>
      </c>
      <c r="I12" s="17">
        <v>11.65</v>
      </c>
      <c r="J12" s="17">
        <v>0.63</v>
      </c>
      <c r="K12" s="17">
        <f>Tabelle1[[#This Row],[Particle Size  '[nm']]]/POWER(Tabelle1[[#This Row],[Concentration (V/V) '[ml/ml']]],1/3)</f>
        <v>116.74682277171975</v>
      </c>
      <c r="L12" s="17">
        <f>Tabelle1[[#This Row],[Deviation Particle]]/POWER(Tabelle1[[#This Row],[Concentration (V/V) '[ml/ml']]],1/3)</f>
        <v>6.3133474975264754</v>
      </c>
      <c r="N12" t="s">
        <v>35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8EE8-A91F-4B76-ACCA-883DCCB89A4B}">
  <dimension ref="A1:G20"/>
  <sheetViews>
    <sheetView workbookViewId="0">
      <selection activeCell="E22" sqref="E22"/>
    </sheetView>
  </sheetViews>
  <sheetFormatPr baseColWidth="10" defaultRowHeight="15" x14ac:dyDescent="0.25"/>
  <cols>
    <col min="1" max="1" width="13.140625" bestFit="1" customWidth="1"/>
    <col min="2" max="2" width="13.140625" customWidth="1"/>
  </cols>
  <sheetData>
    <row r="1" spans="1:7" x14ac:dyDescent="0.25">
      <c r="A1" s="2" t="s">
        <v>0</v>
      </c>
      <c r="B1" s="2" t="s">
        <v>27</v>
      </c>
      <c r="C1" s="2" t="s">
        <v>25</v>
      </c>
      <c r="D1" s="2" t="s">
        <v>26</v>
      </c>
      <c r="E1" s="2" t="s">
        <v>29</v>
      </c>
      <c r="F1" s="2" t="s">
        <v>30</v>
      </c>
    </row>
    <row r="2" spans="1:7" x14ac:dyDescent="0.25">
      <c r="A2" t="s">
        <v>13</v>
      </c>
      <c r="B2" s="1">
        <v>44217</v>
      </c>
      <c r="C2">
        <v>1</v>
      </c>
      <c r="G2" s="3" t="s">
        <v>28</v>
      </c>
    </row>
    <row r="3" spans="1:7" x14ac:dyDescent="0.25">
      <c r="C3">
        <v>1</v>
      </c>
      <c r="G3" s="3" t="s">
        <v>28</v>
      </c>
    </row>
    <row r="5" spans="1:7" x14ac:dyDescent="0.25">
      <c r="A5" t="s">
        <v>14</v>
      </c>
      <c r="B5" s="1">
        <v>44217</v>
      </c>
      <c r="C5">
        <v>1</v>
      </c>
      <c r="D5">
        <v>16.84</v>
      </c>
      <c r="E5">
        <v>1.2</v>
      </c>
      <c r="F5">
        <f>1/(E5*E5)</f>
        <v>0.69444444444444442</v>
      </c>
    </row>
    <row r="6" spans="1:7" x14ac:dyDescent="0.25">
      <c r="C6">
        <v>2</v>
      </c>
      <c r="D6">
        <v>16.579999999999998</v>
      </c>
      <c r="E6">
        <v>1.2</v>
      </c>
      <c r="F6">
        <f t="shared" ref="F6:F7" si="0">1/(E6*E6)</f>
        <v>0.69444444444444442</v>
      </c>
    </row>
    <row r="7" spans="1:7" x14ac:dyDescent="0.25">
      <c r="C7">
        <v>3</v>
      </c>
      <c r="D7">
        <v>16.52</v>
      </c>
      <c r="E7">
        <v>1.21</v>
      </c>
      <c r="F7">
        <f t="shared" si="0"/>
        <v>0.68301345536507074</v>
      </c>
    </row>
    <row r="8" spans="1:7" x14ac:dyDescent="0.25">
      <c r="D8" s="8">
        <f>SUM(D5*F5,D6*F6,D7*F7)/SUM(F5:F7)</f>
        <v>16.647365505242433</v>
      </c>
      <c r="E8" s="8">
        <f>SQRT(1/SUM(F5:F7))</f>
        <v>0.69472888985012082</v>
      </c>
    </row>
    <row r="10" spans="1:7" x14ac:dyDescent="0.25">
      <c r="A10" t="s">
        <v>15</v>
      </c>
      <c r="B10" s="1">
        <v>44217</v>
      </c>
      <c r="C10">
        <v>1</v>
      </c>
      <c r="D10">
        <v>15.29</v>
      </c>
      <c r="E10">
        <v>1.25</v>
      </c>
      <c r="F10">
        <f>1/(E10*E10)</f>
        <v>0.64</v>
      </c>
    </row>
    <row r="11" spans="1:7" x14ac:dyDescent="0.25">
      <c r="C11">
        <v>2</v>
      </c>
      <c r="D11">
        <v>15.32</v>
      </c>
      <c r="E11">
        <v>1.25</v>
      </c>
      <c r="F11">
        <f>1/(E11*E11)</f>
        <v>0.64</v>
      </c>
    </row>
    <row r="12" spans="1:7" x14ac:dyDescent="0.25">
      <c r="D12" s="8">
        <f>SUM(D10*F10,D11*F11)/SUM(F10:F11)</f>
        <v>15.305000000000001</v>
      </c>
      <c r="E12" s="8">
        <f>SQRT(1/SUM(F10:F11))</f>
        <v>0.88388347648318444</v>
      </c>
    </row>
    <row r="14" spans="1:7" x14ac:dyDescent="0.25">
      <c r="A14" t="s">
        <v>12</v>
      </c>
      <c r="B14" s="1">
        <v>44217</v>
      </c>
      <c r="C14">
        <v>1</v>
      </c>
      <c r="D14">
        <v>12.23</v>
      </c>
      <c r="E14">
        <v>1.1200000000000001</v>
      </c>
      <c r="F14">
        <f>1/(E14*E14)</f>
        <v>0.79719387755102034</v>
      </c>
    </row>
    <row r="15" spans="1:7" x14ac:dyDescent="0.25">
      <c r="C15">
        <v>2</v>
      </c>
      <c r="D15">
        <v>12.43</v>
      </c>
      <c r="E15">
        <v>1.1200000000000001</v>
      </c>
      <c r="F15">
        <f>1/(E15*E15)</f>
        <v>0.79719387755102034</v>
      </c>
    </row>
    <row r="16" spans="1:7" x14ac:dyDescent="0.25">
      <c r="D16" s="8">
        <f>SUM(D14*F14,D15*F15)/SUM(F14:F15)</f>
        <v>12.33</v>
      </c>
      <c r="E16" s="8">
        <f>SQRT(1/SUM(F14:F15))</f>
        <v>0.79195959492893331</v>
      </c>
    </row>
    <row r="18" spans="1:7" x14ac:dyDescent="0.25">
      <c r="A18" t="s">
        <v>16</v>
      </c>
      <c r="B18" s="1">
        <v>44217</v>
      </c>
      <c r="C18">
        <v>1</v>
      </c>
      <c r="G18" s="3" t="s">
        <v>28</v>
      </c>
    </row>
    <row r="19" spans="1:7" x14ac:dyDescent="0.25">
      <c r="C19">
        <v>2</v>
      </c>
      <c r="G19" s="3" t="s">
        <v>28</v>
      </c>
    </row>
    <row r="20" spans="1:7" x14ac:dyDescent="0.25">
      <c r="C20">
        <v>3</v>
      </c>
      <c r="G20" s="3" t="s">
        <v>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7352-387A-4BCA-B621-0F74BA91BD98}">
  <dimension ref="A1:G13"/>
  <sheetViews>
    <sheetView workbookViewId="0">
      <selection activeCell="C2" sqref="C2:F2"/>
    </sheetView>
  </sheetViews>
  <sheetFormatPr baseColWidth="10" defaultRowHeight="15" x14ac:dyDescent="0.25"/>
  <cols>
    <col min="1" max="1" width="13.140625" bestFit="1" customWidth="1"/>
    <col min="7" max="7" width="17.28515625" bestFit="1" customWidth="1"/>
  </cols>
  <sheetData>
    <row r="1" spans="1:7" x14ac:dyDescent="0.25">
      <c r="A1" s="2" t="s">
        <v>0</v>
      </c>
      <c r="B1" s="2" t="s">
        <v>27</v>
      </c>
      <c r="C1" s="2" t="s">
        <v>25</v>
      </c>
      <c r="D1" s="2" t="s">
        <v>26</v>
      </c>
      <c r="E1" s="2" t="s">
        <v>29</v>
      </c>
      <c r="F1" s="2" t="s">
        <v>30</v>
      </c>
    </row>
    <row r="2" spans="1:7" x14ac:dyDescent="0.25">
      <c r="A2" t="s">
        <v>17</v>
      </c>
      <c r="B2" s="1">
        <v>44218</v>
      </c>
      <c r="C2" s="18">
        <v>1</v>
      </c>
      <c r="D2" s="18">
        <v>17.84</v>
      </c>
      <c r="E2" s="18">
        <v>1.24</v>
      </c>
      <c r="F2" s="18"/>
      <c r="G2" s="3" t="s">
        <v>31</v>
      </c>
    </row>
    <row r="3" spans="1:7" x14ac:dyDescent="0.25">
      <c r="C3">
        <v>2</v>
      </c>
      <c r="D3">
        <v>17.670000000000002</v>
      </c>
      <c r="E3">
        <v>1.23</v>
      </c>
    </row>
    <row r="6" spans="1:7" x14ac:dyDescent="0.25">
      <c r="A6" t="s">
        <v>18</v>
      </c>
      <c r="B6" s="1">
        <v>44218</v>
      </c>
      <c r="C6">
        <v>1</v>
      </c>
      <c r="D6">
        <v>19.61</v>
      </c>
      <c r="E6">
        <v>1.19</v>
      </c>
      <c r="F6">
        <f>1/(E6*E6)</f>
        <v>0.70616481886872395</v>
      </c>
    </row>
    <row r="7" spans="1:7" x14ac:dyDescent="0.25">
      <c r="C7">
        <v>2</v>
      </c>
      <c r="D7">
        <v>19.600000000000001</v>
      </c>
      <c r="E7">
        <v>1.2</v>
      </c>
      <c r="F7">
        <f>1/(E7*E7)</f>
        <v>0.69444444444444442</v>
      </c>
    </row>
    <row r="8" spans="1:7" x14ac:dyDescent="0.25">
      <c r="D8" s="8">
        <f>SUM(D6*F6,D7*F7)/SUM(F6:F7)</f>
        <v>19.605041840271699</v>
      </c>
      <c r="E8" s="8">
        <f>SQRT(1/SUM(F6:F7))</f>
        <v>0.84497041420118346</v>
      </c>
    </row>
    <row r="10" spans="1:7" x14ac:dyDescent="0.25">
      <c r="A10" t="s">
        <v>10</v>
      </c>
      <c r="B10" s="1">
        <v>44218</v>
      </c>
      <c r="C10">
        <v>1</v>
      </c>
      <c r="D10">
        <v>21.02</v>
      </c>
      <c r="E10">
        <v>1.2</v>
      </c>
      <c r="F10">
        <f>1/(E10*E10)</f>
        <v>0.69444444444444442</v>
      </c>
    </row>
    <row r="11" spans="1:7" x14ac:dyDescent="0.25">
      <c r="C11">
        <v>2</v>
      </c>
      <c r="D11">
        <v>21.03</v>
      </c>
      <c r="E11">
        <v>1.2</v>
      </c>
      <c r="F11">
        <f t="shared" ref="F11:F12" si="0">1/(E11*E11)</f>
        <v>0.69444444444444442</v>
      </c>
    </row>
    <row r="12" spans="1:7" x14ac:dyDescent="0.25">
      <c r="C12" s="18">
        <v>3</v>
      </c>
      <c r="D12" s="18">
        <v>21.73</v>
      </c>
      <c r="E12" s="18">
        <v>1.23</v>
      </c>
      <c r="F12" s="18">
        <f t="shared" si="0"/>
        <v>0.6609822195782934</v>
      </c>
      <c r="G12" s="3" t="s">
        <v>31</v>
      </c>
    </row>
    <row r="13" spans="1:7" x14ac:dyDescent="0.25">
      <c r="D13" s="8">
        <f>SUM(D10*F10,D11*F11)/SUM(F10:F11)</f>
        <v>21.024999999999999</v>
      </c>
      <c r="E13" s="8">
        <f>SQRT(1/SUM(F10:F11))</f>
        <v>0.84852813742385702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1054-B651-42F6-B954-2F369B5A401B}">
  <dimension ref="A1:F27"/>
  <sheetViews>
    <sheetView workbookViewId="0">
      <selection activeCell="D27" sqref="D27:E27"/>
    </sheetView>
  </sheetViews>
  <sheetFormatPr baseColWidth="10" defaultRowHeight="15" x14ac:dyDescent="0.25"/>
  <cols>
    <col min="1" max="1" width="13.140625" bestFit="1" customWidth="1"/>
  </cols>
  <sheetData>
    <row r="1" spans="1:6" x14ac:dyDescent="0.25">
      <c r="A1" s="2" t="s">
        <v>0</v>
      </c>
      <c r="B1" s="2" t="s">
        <v>27</v>
      </c>
      <c r="C1" s="2" t="s">
        <v>25</v>
      </c>
      <c r="D1" s="2" t="s">
        <v>26</v>
      </c>
      <c r="E1" s="2" t="s">
        <v>29</v>
      </c>
      <c r="F1" s="2" t="s">
        <v>30</v>
      </c>
    </row>
    <row r="2" spans="1:6" x14ac:dyDescent="0.25">
      <c r="A2" t="s">
        <v>19</v>
      </c>
      <c r="B2" s="1">
        <v>43862</v>
      </c>
      <c r="C2">
        <v>1</v>
      </c>
      <c r="D2">
        <v>6.91</v>
      </c>
      <c r="E2">
        <v>1.17</v>
      </c>
      <c r="F2">
        <f>1/(E2*E2)</f>
        <v>0.73051355102637161</v>
      </c>
    </row>
    <row r="3" spans="1:6" x14ac:dyDescent="0.25">
      <c r="C3">
        <v>2</v>
      </c>
      <c r="D3">
        <v>7.45</v>
      </c>
      <c r="E3">
        <v>1.17</v>
      </c>
      <c r="F3">
        <f>1/(E3*E3)</f>
        <v>0.73051355102637161</v>
      </c>
    </row>
    <row r="4" spans="1:6" x14ac:dyDescent="0.25">
      <c r="D4" s="8">
        <f>SUM(D2*F2,D3*F3)/SUM(F2:F3)</f>
        <v>7.1800000000000006</v>
      </c>
      <c r="E4" s="8">
        <f>SQRT(1/SUM(F2:F3))</f>
        <v>0.8273149339882605</v>
      </c>
    </row>
    <row r="6" spans="1:6" x14ac:dyDescent="0.25">
      <c r="A6" t="s">
        <v>20</v>
      </c>
      <c r="B6" s="1">
        <v>43862</v>
      </c>
      <c r="C6">
        <v>1</v>
      </c>
      <c r="D6">
        <v>10.78</v>
      </c>
      <c r="E6">
        <v>1.1200000000000001</v>
      </c>
      <c r="F6">
        <f>1/(E6*E6)</f>
        <v>0.79719387755102034</v>
      </c>
    </row>
    <row r="7" spans="1:6" x14ac:dyDescent="0.25">
      <c r="C7">
        <v>2</v>
      </c>
      <c r="D7">
        <v>10.68</v>
      </c>
      <c r="E7">
        <v>1.1200000000000001</v>
      </c>
      <c r="F7">
        <f t="shared" ref="F7:F8" si="0">1/(E7*E7)</f>
        <v>0.79719387755102034</v>
      </c>
    </row>
    <row r="8" spans="1:6" x14ac:dyDescent="0.25">
      <c r="C8">
        <v>3</v>
      </c>
      <c r="D8">
        <v>10.5</v>
      </c>
      <c r="E8">
        <v>1.1200000000000001</v>
      </c>
      <c r="F8">
        <f t="shared" si="0"/>
        <v>0.79719387755102034</v>
      </c>
    </row>
    <row r="9" spans="1:6" x14ac:dyDescent="0.25">
      <c r="D9" s="8">
        <f>SUM(D6*F6,D7*F7,D8*F8)/SUM(F6:F8)</f>
        <v>10.653333333333334</v>
      </c>
      <c r="E9" s="8">
        <f>SQRT(1/SUM(F6:F8))</f>
        <v>0.64663230149238082</v>
      </c>
    </row>
    <row r="11" spans="1:6" x14ac:dyDescent="0.25">
      <c r="A11" t="s">
        <v>21</v>
      </c>
      <c r="B11" s="1">
        <v>43862</v>
      </c>
      <c r="C11" s="18">
        <v>1</v>
      </c>
      <c r="D11" s="18">
        <v>10.66</v>
      </c>
      <c r="E11" s="18">
        <v>1.1200000000000001</v>
      </c>
      <c r="F11" s="18"/>
    </row>
    <row r="12" spans="1:6" x14ac:dyDescent="0.25">
      <c r="C12">
        <v>2</v>
      </c>
      <c r="D12">
        <v>9.27</v>
      </c>
      <c r="E12">
        <v>1.1299999999999999</v>
      </c>
      <c r="F12">
        <f>1/(E12*E12)</f>
        <v>0.78314668337379612</v>
      </c>
    </row>
    <row r="13" spans="1:6" x14ac:dyDescent="0.25">
      <c r="C13">
        <v>3</v>
      </c>
      <c r="D13">
        <v>9.4700000000000006</v>
      </c>
      <c r="E13">
        <v>1.1399999999999999</v>
      </c>
      <c r="F13">
        <f t="shared" ref="F13:F14" si="1">1/(E13*E13)</f>
        <v>0.76946752847029865</v>
      </c>
    </row>
    <row r="14" spans="1:6" x14ac:dyDescent="0.25">
      <c r="C14">
        <v>4</v>
      </c>
      <c r="D14">
        <v>9.33</v>
      </c>
      <c r="E14">
        <v>1.1299999999999999</v>
      </c>
      <c r="F14">
        <f t="shared" si="1"/>
        <v>0.78314668337379612</v>
      </c>
    </row>
    <row r="15" spans="1:6" x14ac:dyDescent="0.25">
      <c r="D15" s="8">
        <f>SUM(D12*F12,D13*F13,D14*F14)/SUM(F12:F14)</f>
        <v>9.3560029411005914</v>
      </c>
      <c r="E15" s="8">
        <f>SQRT(1/SUM(F12:F14))</f>
        <v>0.65431339070872729</v>
      </c>
    </row>
    <row r="17" spans="1:6" x14ac:dyDescent="0.25">
      <c r="A17" t="s">
        <v>22</v>
      </c>
      <c r="B17" s="1">
        <v>43862</v>
      </c>
      <c r="C17">
        <v>1</v>
      </c>
      <c r="D17">
        <v>11.32</v>
      </c>
      <c r="E17">
        <v>1.1000000000000001</v>
      </c>
      <c r="F17">
        <f>1/(E17*E17)</f>
        <v>0.82644628099173545</v>
      </c>
    </row>
    <row r="18" spans="1:6" x14ac:dyDescent="0.25">
      <c r="C18">
        <v>2</v>
      </c>
      <c r="D18">
        <v>11.48</v>
      </c>
      <c r="E18">
        <v>1.0900000000000001</v>
      </c>
      <c r="F18">
        <f t="shared" ref="F18:F19" si="2">1/(E18*E18)</f>
        <v>0.84167999326655996</v>
      </c>
    </row>
    <row r="19" spans="1:6" x14ac:dyDescent="0.25">
      <c r="C19">
        <v>3</v>
      </c>
      <c r="D19">
        <v>11.32</v>
      </c>
      <c r="E19">
        <v>1.0900000000000001</v>
      </c>
      <c r="F19">
        <f t="shared" si="2"/>
        <v>0.84167999326655996</v>
      </c>
    </row>
    <row r="20" spans="1:6" x14ac:dyDescent="0.25">
      <c r="D20" s="8">
        <f>SUM(D17*F17,D18*F18,D19*F19)/SUM(F17:F19)</f>
        <v>11.37365704941659</v>
      </c>
      <c r="E20" s="8">
        <f>SQRT(1/SUM(F17:F19))</f>
        <v>0.63121876364226492</v>
      </c>
    </row>
    <row r="22" spans="1:6" x14ac:dyDescent="0.25">
      <c r="A22" t="s">
        <v>21</v>
      </c>
      <c r="B22" s="1">
        <v>43862</v>
      </c>
      <c r="C22" s="18">
        <v>1</v>
      </c>
      <c r="D22" s="18">
        <v>10.71</v>
      </c>
      <c r="E22" s="18">
        <v>1.1100000000000001</v>
      </c>
      <c r="F22" s="18"/>
    </row>
    <row r="23" spans="1:6" x14ac:dyDescent="0.25">
      <c r="C23" s="18">
        <v>2</v>
      </c>
      <c r="D23" s="18">
        <v>10.28</v>
      </c>
      <c r="E23" s="18">
        <v>1.1100000000000001</v>
      </c>
      <c r="F23" s="18"/>
    </row>
    <row r="24" spans="1:6" x14ac:dyDescent="0.25">
      <c r="C24">
        <v>3</v>
      </c>
      <c r="D24">
        <v>11.84</v>
      </c>
      <c r="E24">
        <v>1.0900000000000001</v>
      </c>
      <c r="F24">
        <f>1/(E24*E24)</f>
        <v>0.84167999326655996</v>
      </c>
    </row>
    <row r="25" spans="1:6" x14ac:dyDescent="0.25">
      <c r="C25">
        <v>4</v>
      </c>
      <c r="D25">
        <v>11.59</v>
      </c>
      <c r="E25">
        <v>1.0900000000000001</v>
      </c>
      <c r="F25">
        <f t="shared" ref="F25:F26" si="3">1/(E25*E25)</f>
        <v>0.84167999326655996</v>
      </c>
    </row>
    <row r="26" spans="1:6" x14ac:dyDescent="0.25">
      <c r="C26">
        <v>5</v>
      </c>
      <c r="D26">
        <v>11.51</v>
      </c>
      <c r="E26">
        <v>1.0900000000000001</v>
      </c>
      <c r="F26">
        <f t="shared" si="3"/>
        <v>0.84167999326655996</v>
      </c>
    </row>
    <row r="27" spans="1:6" x14ac:dyDescent="0.25">
      <c r="D27" s="8">
        <f>SUM(D24*F24,D25*F25,D26*F26)/SUM(F24:F26)</f>
        <v>11.646666666666667</v>
      </c>
      <c r="E27" s="8">
        <f>SQRT(1/SUM(F24:F26))</f>
        <v>0.62931179341669208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k_2000</vt:lpstr>
      <vt:lpstr>k_1500</vt:lpstr>
      <vt:lpstr>k_2500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Löhmann, Oliver</dc:creator>
  <cp:lastModifiedBy>Löhmann, Oliver</cp:lastModifiedBy>
  <dcterms:created xsi:type="dcterms:W3CDTF">2015-06-05T18:19:34Z</dcterms:created>
  <dcterms:modified xsi:type="dcterms:W3CDTF">2021-02-09T13:15:05Z</dcterms:modified>
</cp:coreProperties>
</file>