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ooliverio/Downloads/__wrk-scrp/assay-tsa/tsa-flirtini-241126-r241112/"/>
    </mc:Choice>
  </mc:AlternateContent>
  <xr:revisionPtr revIDLastSave="0" documentId="13_ncr:1_{5F58D7F7-8CFC-744F-A48E-6D4E30ABC3CB}" xr6:coauthVersionLast="47" xr6:coauthVersionMax="47" xr10:uidLastSave="{00000000-0000-0000-0000-000000000000}"/>
  <bookViews>
    <workbookView xWindow="34400" yWindow="500" windowWidth="34400" windowHeight="26580" activeTab="2" xr2:uid="{00000000-000D-0000-FFFF-FFFF00000000}"/>
  </bookViews>
  <sheets>
    <sheet name="Protocol 241126" sheetId="1" r:id="rId1"/>
    <sheet name="Plate Map" sheetId="2" r:id="rId2"/>
    <sheet name="Raw Data" sheetId="3" r:id="rId3"/>
    <sheet name="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4" l="1"/>
  <c r="R36" i="4"/>
  <c r="Q36" i="4"/>
  <c r="P36" i="4"/>
  <c r="N36" i="4"/>
  <c r="M36" i="4"/>
  <c r="O36" i="4" s="1"/>
  <c r="G36" i="4"/>
  <c r="F36" i="4"/>
  <c r="H36" i="4" s="1"/>
  <c r="D36" i="4"/>
  <c r="C36" i="4"/>
  <c r="B36" i="4"/>
  <c r="O40" i="4" s="1"/>
  <c r="Q35" i="4"/>
  <c r="P35" i="4"/>
  <c r="R35" i="4" s="1"/>
  <c r="O35" i="4"/>
  <c r="N35" i="4"/>
  <c r="M35" i="4"/>
  <c r="G35" i="4"/>
  <c r="F35" i="4"/>
  <c r="H35" i="4" s="1"/>
  <c r="D35" i="4"/>
  <c r="C35" i="4"/>
  <c r="E35" i="4" s="1"/>
  <c r="B35" i="4"/>
  <c r="Q34" i="4"/>
  <c r="P34" i="4"/>
  <c r="R34" i="4" s="1"/>
  <c r="N34" i="4"/>
  <c r="M34" i="4"/>
  <c r="O34" i="4" s="1"/>
  <c r="H34" i="4"/>
  <c r="G34" i="4"/>
  <c r="F34" i="4"/>
  <c r="D34" i="4"/>
  <c r="C34" i="4"/>
  <c r="E34" i="4" s="1"/>
  <c r="B34" i="4"/>
  <c r="F40" i="4" s="1"/>
  <c r="R33" i="4"/>
  <c r="Q33" i="4"/>
  <c r="P33" i="4"/>
  <c r="N33" i="4"/>
  <c r="M33" i="4"/>
  <c r="O33" i="4" s="1"/>
  <c r="G33" i="4"/>
  <c r="F33" i="4"/>
  <c r="H33" i="4" s="1"/>
  <c r="E33" i="4"/>
  <c r="D33" i="4"/>
  <c r="C33" i="4"/>
  <c r="B33" i="4"/>
  <c r="K40" i="4" s="1"/>
  <c r="Q32" i="4"/>
  <c r="P32" i="4"/>
  <c r="N32" i="4"/>
  <c r="M32" i="4"/>
  <c r="G32" i="4"/>
  <c r="F32" i="4"/>
  <c r="H32" i="4" s="1"/>
  <c r="D32" i="4"/>
  <c r="C32" i="4"/>
  <c r="E32" i="4" s="1"/>
  <c r="B32" i="4"/>
  <c r="Q31" i="4"/>
  <c r="P31" i="4"/>
  <c r="N31" i="4"/>
  <c r="M31" i="4"/>
  <c r="H31" i="4"/>
  <c r="G31" i="4"/>
  <c r="F31" i="4"/>
  <c r="D31" i="4"/>
  <c r="C31" i="4"/>
  <c r="E31" i="4" s="1"/>
  <c r="B31" i="4"/>
  <c r="Q30" i="4"/>
  <c r="P30" i="4"/>
  <c r="R30" i="4" s="1"/>
  <c r="N30" i="4"/>
  <c r="M30" i="4"/>
  <c r="H30" i="4"/>
  <c r="G30" i="4"/>
  <c r="F30" i="4"/>
  <c r="E30" i="4"/>
  <c r="D30" i="4"/>
  <c r="C30" i="4"/>
  <c r="B30" i="4"/>
  <c r="Q29" i="4"/>
  <c r="P29" i="4"/>
  <c r="N29" i="4"/>
  <c r="M29" i="4"/>
  <c r="O29" i="4" s="1"/>
  <c r="G29" i="4"/>
  <c r="F29" i="4"/>
  <c r="D29" i="4"/>
  <c r="C29" i="4"/>
  <c r="E29" i="4" s="1"/>
  <c r="B29" i="4"/>
  <c r="R28" i="4"/>
  <c r="Q28" i="4"/>
  <c r="P28" i="4"/>
  <c r="N28" i="4"/>
  <c r="M28" i="4"/>
  <c r="L28" i="4"/>
  <c r="H28" i="4"/>
  <c r="G28" i="4"/>
  <c r="F28" i="4"/>
  <c r="D28" i="4"/>
  <c r="C28" i="4"/>
  <c r="E28" i="4" s="1"/>
  <c r="B28" i="4"/>
  <c r="Q27" i="4"/>
  <c r="P27" i="4"/>
  <c r="R27" i="4" s="1"/>
  <c r="N27" i="4"/>
  <c r="M27" i="4"/>
  <c r="L27" i="4"/>
  <c r="G27" i="4"/>
  <c r="F27" i="4"/>
  <c r="H27" i="4" s="1"/>
  <c r="E27" i="4"/>
  <c r="D27" i="4"/>
  <c r="C27" i="4"/>
  <c r="B27" i="4"/>
  <c r="Q26" i="4"/>
  <c r="P26" i="4"/>
  <c r="R26" i="4" s="1"/>
  <c r="N26" i="4"/>
  <c r="M26" i="4"/>
  <c r="L26" i="4"/>
  <c r="G26" i="4"/>
  <c r="F26" i="4"/>
  <c r="H26" i="4" s="1"/>
  <c r="D26" i="4"/>
  <c r="C26" i="4"/>
  <c r="E26" i="4" s="1"/>
  <c r="B26" i="4"/>
  <c r="Q25" i="4"/>
  <c r="P25" i="4"/>
  <c r="R25" i="4" s="1"/>
  <c r="N25" i="4"/>
  <c r="M25" i="4"/>
  <c r="O25" i="4" s="1"/>
  <c r="L25" i="4"/>
  <c r="G25" i="4"/>
  <c r="F25" i="4"/>
  <c r="D25" i="4"/>
  <c r="C25" i="4"/>
  <c r="E25" i="4" s="1"/>
  <c r="B25" i="4"/>
  <c r="R24" i="4"/>
  <c r="Q24" i="4"/>
  <c r="P24" i="4"/>
  <c r="N24" i="4"/>
  <c r="M24" i="4"/>
  <c r="L24" i="4"/>
  <c r="H24" i="4"/>
  <c r="G24" i="4"/>
  <c r="F24" i="4"/>
  <c r="D24" i="4"/>
  <c r="C24" i="4"/>
  <c r="E24" i="4" s="1"/>
  <c r="B24" i="4"/>
  <c r="T40" i="4" s="1"/>
  <c r="Q23" i="4"/>
  <c r="P23" i="4"/>
  <c r="R23" i="4" s="1"/>
  <c r="N23" i="4"/>
  <c r="M23" i="4"/>
  <c r="L23" i="4"/>
  <c r="Y40" i="4" s="1"/>
  <c r="G23" i="4"/>
  <c r="F23" i="4"/>
  <c r="H23" i="4" s="1"/>
  <c r="E23" i="4"/>
  <c r="D23" i="4"/>
  <c r="C23" i="4"/>
  <c r="B23" i="4"/>
  <c r="Q22" i="4"/>
  <c r="P22" i="4"/>
  <c r="R22" i="4" s="1"/>
  <c r="N22" i="4"/>
  <c r="M22" i="4"/>
  <c r="L22" i="4"/>
  <c r="G22" i="4"/>
  <c r="F22" i="4"/>
  <c r="H22" i="4" s="1"/>
  <c r="D22" i="4"/>
  <c r="C22" i="4"/>
  <c r="E22" i="4" s="1"/>
  <c r="B22" i="4"/>
  <c r="Q21" i="4"/>
  <c r="P21" i="4"/>
  <c r="R21" i="4" s="1"/>
  <c r="N21" i="4"/>
  <c r="M21" i="4"/>
  <c r="O28" i="4" s="1"/>
  <c r="L21" i="4"/>
  <c r="H21" i="4"/>
  <c r="G21" i="4"/>
  <c r="F21" i="4"/>
  <c r="H29" i="4" s="1"/>
  <c r="D21" i="4"/>
  <c r="C21" i="4"/>
  <c r="E21" i="4" s="1"/>
  <c r="B21" i="4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46" i="1"/>
  <c r="E44" i="1"/>
  <c r="F44" i="1" s="1"/>
  <c r="F45" i="1" s="1"/>
  <c r="F39" i="1"/>
  <c r="G39" i="1" s="1"/>
  <c r="E36" i="1"/>
  <c r="F36" i="1" s="1"/>
  <c r="G36" i="1" s="1"/>
  <c r="B36" i="1"/>
  <c r="F33" i="1"/>
  <c r="F31" i="1" s="1"/>
  <c r="G31" i="1" s="1"/>
  <c r="E30" i="1"/>
  <c r="F30" i="1" s="1"/>
  <c r="G30" i="1" s="1"/>
  <c r="D30" i="1"/>
  <c r="B30" i="1"/>
  <c r="F22" i="1"/>
  <c r="F21" i="1"/>
  <c r="F20" i="1"/>
  <c r="F19" i="1"/>
  <c r="F23" i="1" s="1"/>
  <c r="V9" i="1"/>
  <c r="W9" i="1" s="1"/>
  <c r="V8" i="1"/>
  <c r="W8" i="1" s="1"/>
  <c r="V7" i="1"/>
  <c r="W7" i="1" s="1"/>
  <c r="V6" i="1"/>
  <c r="W6" i="1" s="1"/>
  <c r="O6" i="1"/>
  <c r="D36" i="1" s="1"/>
  <c r="W5" i="1"/>
  <c r="V5" i="1"/>
  <c r="O26" i="4" l="1"/>
  <c r="F32" i="1"/>
  <c r="G32" i="1" s="1"/>
  <c r="E37" i="1"/>
  <c r="F37" i="1" s="1"/>
  <c r="G37" i="1" s="1"/>
  <c r="O23" i="4"/>
  <c r="H25" i="4"/>
  <c r="O27" i="4"/>
  <c r="O30" i="4"/>
  <c r="R31" i="4"/>
  <c r="E36" i="4"/>
  <c r="G33" i="1"/>
  <c r="O22" i="4"/>
  <c r="O32" i="4"/>
  <c r="O21" i="4"/>
  <c r="O31" i="4"/>
  <c r="R32" i="4"/>
  <c r="O24" i="4"/>
  <c r="R29" i="4"/>
  <c r="F38" i="1" l="1"/>
  <c r="G38" i="1" s="1"/>
</calcChain>
</file>

<file path=xl/sharedStrings.xml><?xml version="1.0" encoding="utf-8"?>
<sst xmlns="http://schemas.openxmlformats.org/spreadsheetml/2006/main" count="560" uniqueCount="266">
  <si>
    <t>APO</t>
  </si>
  <si>
    <t>DNA</t>
  </si>
  <si>
    <t>DMSO</t>
  </si>
  <si>
    <t>ST-0136747-01</t>
  </si>
  <si>
    <t>ST-0132734-01</t>
  </si>
  <si>
    <t>ST-0132702-01</t>
  </si>
  <si>
    <t>ST-0136755-01</t>
  </si>
  <si>
    <t>ST-0136759-01</t>
  </si>
  <si>
    <t>ST-0132897-01</t>
  </si>
  <si>
    <t>ST-0132742-01</t>
  </si>
  <si>
    <t>ST-0132900-01</t>
  </si>
  <si>
    <t>ST-0132717-01</t>
  </si>
  <si>
    <t>ST-0133702-01</t>
  </si>
  <si>
    <t>ST-0132743-01</t>
  </si>
  <si>
    <t>ST-0136649-01</t>
  </si>
  <si>
    <t>ST-0132715-01</t>
  </si>
  <si>
    <t>ST-0136748-01</t>
  </si>
  <si>
    <t>ST-0136761-01</t>
  </si>
  <si>
    <t>ST-0132895-01</t>
  </si>
  <si>
    <t>ST-0132901-01</t>
  </si>
  <si>
    <t>APO Tm</t>
  </si>
  <si>
    <t>APO SD</t>
  </si>
  <si>
    <t>APO dTm</t>
  </si>
  <si>
    <t>DNA Tm</t>
  </si>
  <si>
    <t>DNA SD</t>
  </si>
  <si>
    <t>DNA dTm</t>
  </si>
  <si>
    <t>ACA Tm</t>
  </si>
  <si>
    <t>ACA SD</t>
  </si>
  <si>
    <t>ACA dTm</t>
  </si>
  <si>
    <t>EXT1761646872</t>
  </si>
  <si>
    <t>ST-0074661</t>
  </si>
  <si>
    <t>EXT1396926765</t>
  </si>
  <si>
    <t>ST-0136747</t>
  </si>
  <si>
    <t>EXT2024253744</t>
  </si>
  <si>
    <t>ST-0074658</t>
  </si>
  <si>
    <t>EXT1109147497</t>
  </si>
  <si>
    <t>ST-0132901</t>
  </si>
  <si>
    <t>EXT0881364428</t>
  </si>
  <si>
    <t>ST-0133234</t>
  </si>
  <si>
    <t>EXT2017683812</t>
  </si>
  <si>
    <t>ST-0002483</t>
  </si>
  <si>
    <t>EXT2040609977</t>
  </si>
  <si>
    <t>ST-0135723</t>
  </si>
  <si>
    <t>#Positive Hit Settings: dTm Boltzmann: &gt; 2.0, dTm Derivative: &gt; 2.0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</si>
  <si>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</si>
  <si>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</si>
  <si>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</si>
  <si>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</si>
  <si>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</si>
  <si>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</si>
  <si>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</si>
  <si>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</si>
  <si>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</si>
  <si>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</si>
  <si>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</si>
  <si>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</si>
  <si>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Flag Indicator</t>
  </si>
  <si>
    <t>Single/Multiple</t>
  </si>
  <si>
    <t>Analysis Mode</t>
  </si>
  <si>
    <t>Tm D</t>
  </si>
  <si>
    <t>dTm D</t>
  </si>
  <si>
    <t>High Background</t>
  </si>
  <si>
    <t>High NPC</t>
  </si>
  <si>
    <t>Algorithm Failure</t>
  </si>
  <si>
    <t>Sparse Data</t>
  </si>
  <si>
    <t>Low Signal</t>
  </si>
  <si>
    <t>Poor Fit</t>
  </si>
  <si>
    <t>Replicate Mismatch</t>
  </si>
  <si>
    <t>Multiple Melts</t>
  </si>
  <si>
    <t>Reference Mismatch</t>
  </si>
  <si>
    <t>Analysis Group</t>
  </si>
  <si>
    <t>Experiment File Name</t>
  </si>
  <si>
    <t>A01</t>
  </si>
  <si>
    <t>Reference</t>
  </si>
  <si>
    <t>Single</t>
  </si>
  <si>
    <t>Auto</t>
  </si>
  <si>
    <t>AG 1</t>
  </si>
  <si>
    <t>A02</t>
  </si>
  <si>
    <t>A03</t>
  </si>
  <si>
    <t>A04</t>
  </si>
  <si>
    <t>A05</t>
  </si>
  <si>
    <t>AG 2</t>
  </si>
  <si>
    <t>A06</t>
  </si>
  <si>
    <t>A07</t>
  </si>
  <si>
    <t>A08</t>
  </si>
  <si>
    <t>B01</t>
  </si>
  <si>
    <t>Sample</t>
  </si>
  <si>
    <t>B02</t>
  </si>
  <si>
    <t>B03</t>
  </si>
  <si>
    <t>B04</t>
  </si>
  <si>
    <t>B05</t>
  </si>
  <si>
    <t>B06</t>
  </si>
  <si>
    <t>B07</t>
  </si>
  <si>
    <t>B08</t>
  </si>
  <si>
    <t>Yes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</si>
  <si>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</si>
  <si>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</si>
  <si>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</si>
  <si>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</si>
  <si>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</si>
  <si>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</si>
  <si>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</si>
  <si>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</si>
  <si>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</si>
  <si>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</si>
  <si>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</si>
  <si>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</si>
  <si>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</si>
  <si>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</si>
  <si>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</si>
  <si>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</si>
  <si>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</si>
  <si>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</si>
  <si>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</si>
  <si>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</si>
  <si>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</si>
  <si>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</si>
  <si>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</si>
  <si>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</si>
  <si>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Hits B</t>
  </si>
  <si>
    <t>Hits D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</si>
  <si>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</si>
  <si>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</si>
  <si>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</si>
  <si>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</si>
  <si>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</si>
  <si>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</si>
  <si>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</si>
  <si>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</si>
  <si>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</si>
  <si>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</si>
  <si>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</si>
  <si>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</si>
  <si>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</si>
  <si>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</si>
  <si>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</si>
  <si>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</si>
  <si>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</si>
  <si>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</si>
  <si>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</si>
  <si>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</si>
  <si>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</si>
  <si>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</si>
  <si>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</si>
  <si>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</si>
  <si>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</si>
  <si>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</si>
  <si>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</si>
  <si>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</si>
  <si>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</si>
  <si>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</si>
  <si>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</si>
  <si>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</si>
  <si>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</si>
  <si>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</si>
  <si>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</si>
  <si>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</si>
  <si>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</si>
  <si>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</si>
  <si>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</si>
  <si>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</si>
  <si>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</si>
  <si>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</si>
  <si>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</si>
  <si>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</si>
  <si>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Source plate (10 mM)</t>
  </si>
  <si>
    <t>1</t>
  </si>
  <si>
    <t>EXT1756863649</t>
  </si>
  <si>
    <t>ST-0176773-01</t>
  </si>
  <si>
    <t>EXT1325385666</t>
  </si>
  <si>
    <t>ST-0176936-01</t>
  </si>
  <si>
    <t>EXT0423767726</t>
  </si>
  <si>
    <t>ST-0136751-01</t>
  </si>
  <si>
    <t>Test compound/sequence effect by DSF</t>
  </si>
  <si>
    <t>Final Assay Conditions</t>
  </si>
  <si>
    <t>DNA information</t>
  </si>
  <si>
    <t>Protein Information</t>
  </si>
  <si>
    <t>nmoles</t>
  </si>
  <si>
    <t>[final]</t>
  </si>
  <si>
    <t>vol</t>
  </si>
  <si>
    <t>uL</t>
  </si>
  <si>
    <t>Reagent</t>
  </si>
  <si>
    <t>Vendor</t>
  </si>
  <si>
    <t>Product #</t>
  </si>
  <si>
    <t>[Final] in assay</t>
  </si>
  <si>
    <t>Oligo name</t>
  </si>
  <si>
    <t>Sequence</t>
  </si>
  <si>
    <t>Label</t>
  </si>
  <si>
    <t>Construct</t>
  </si>
  <si>
    <t>MW</t>
  </si>
  <si>
    <t>mg/mL</t>
  </si>
  <si>
    <t>uM</t>
  </si>
  <si>
    <t>Box</t>
  </si>
  <si>
    <t>ACA</t>
  </si>
  <si>
    <t>HEPES pH 7.4</t>
  </si>
  <si>
    <t>20 mM</t>
  </si>
  <si>
    <t>FXA1-10</t>
  </si>
  <si>
    <t>FOXA1.26</t>
  </si>
  <si>
    <t>150-350</t>
  </si>
  <si>
    <t>Box10p42</t>
  </si>
  <si>
    <t>CAG</t>
  </si>
  <si>
    <t>NaCl</t>
  </si>
  <si>
    <t>135 mM</t>
  </si>
  <si>
    <t>GTG</t>
  </si>
  <si>
    <t>DTT</t>
  </si>
  <si>
    <t>10 mM</t>
  </si>
  <si>
    <t>CTG</t>
  </si>
  <si>
    <t>Tween20</t>
  </si>
  <si>
    <t>Ctrl</t>
  </si>
  <si>
    <t>Sypro</t>
  </si>
  <si>
    <t>2.5x</t>
  </si>
  <si>
    <t>FOXA1</t>
  </si>
  <si>
    <t>10 uM</t>
  </si>
  <si>
    <t>Step</t>
  </si>
  <si>
    <t>1)</t>
  </si>
  <si>
    <t>Prepare buffer</t>
  </si>
  <si>
    <t>Units</t>
  </si>
  <si>
    <t>[Initial]</t>
  </si>
  <si>
    <t>[Final]</t>
  </si>
  <si>
    <t>Vol (uL)</t>
  </si>
  <si>
    <t>&gt; Prepare buffer</t>
  </si>
  <si>
    <t>mM</t>
  </si>
  <si>
    <t>&gt; Dispense compound for 50 uM final</t>
  </si>
  <si>
    <t>TCEP</t>
  </si>
  <si>
    <t>- 50 pL/well</t>
  </si>
  <si>
    <t>%</t>
  </si>
  <si>
    <t>Water</t>
  </si>
  <si>
    <t>Total</t>
  </si>
  <si>
    <t xml:space="preserve">2.) </t>
  </si>
  <si>
    <t>number of 
cmpds + dmso</t>
  </si>
  <si>
    <t>number of 
replicates</t>
  </si>
  <si>
    <t>Apo</t>
  </si>
  <si>
    <t>&gt; Dispense 7.5 uL protein+DNA into each well (6 replicates/oligo)</t>
  </si>
  <si>
    <t>1.33X</t>
  </si>
  <si>
    <t>&gt; Spin 1 min and seal</t>
  </si>
  <si>
    <t>&gt;Incubate 3 hrs</t>
  </si>
  <si>
    <t>SYPRO</t>
  </si>
  <si>
    <t>&gt; Dispense 2.5 uL SYPRO to each well (4x)</t>
  </si>
  <si>
    <t>4x</t>
  </si>
  <si>
    <t>X</t>
  </si>
  <si>
    <t>&gt; Run</t>
  </si>
  <si>
    <t>3.)</t>
  </si>
  <si>
    <t>Read</t>
  </si>
  <si>
    <t>Spin plate 1 min</t>
  </si>
  <si>
    <t>QS7 &gt; 384-well &gt; Melt Curves &gt; Other &gt; Standard</t>
  </si>
  <si>
    <t>Reporter = ROX, Quencher = None</t>
  </si>
  <si>
    <t>25C</t>
  </si>
  <si>
    <t>ramp 1.6 C/s</t>
  </si>
  <si>
    <t>25C-90C</t>
  </si>
  <si>
    <t>0.03 C/s</t>
  </si>
  <si>
    <t>50C</t>
  </si>
  <si>
    <t>Ref</t>
  </si>
  <si>
    <t>Mechanism of forkhead transcription factors binding to a novel palindromic DNA site</t>
  </si>
  <si>
    <t>Jun Li, Shuyan Dai, Xiaojuan Chen, Xujun Liang, Lingzhi Qu, Longying Jiang, Ming Guo, Zhan Zhou, Hudie Wei, Huajun Zhang, Zhuchu Chen, Lin Chen, Yongheng Chen</t>
  </si>
  <si>
    <t>Nucleic Acids Research, Volume 49, Issue 6, 6 April 2021, Pages 3573–3583,</t>
  </si>
  <si>
    <t>https://academic.oup.com/nar/article/49/6/3573/6134176</t>
  </si>
  <si>
    <t xml:space="preserve">DSF assays were performed using a LightCycler 480 real-time PCR device (Roche, Switzerland) as described previously (30). </t>
  </si>
  <si>
    <t xml:space="preserve">Protein (at a final concentration of 2.0 mg/ml) and SYPRO Orange (Sigma, USA, at a final concentration of 5.0 mg/ml) were mixed and placed into the instrument at a heating rate of 1°C/min. </t>
  </si>
  <si>
    <t xml:space="preserve">The fluorescence intensity versus temperature (melting curve) was measured, and a melting temperature (Tm) was calculated from the maximum value of the first derivative of the melt curve. </t>
  </si>
  <si>
    <t>The data were analyzed using the LightCycler 480 software, and graphics were produced using the program Origin 8.0.</t>
  </si>
  <si>
    <t>Stephanie Reeve protocol</t>
  </si>
  <si>
    <t>50mM Tris pH7.5, 50mM NaCl, and 0.1mM DTT</t>
  </si>
  <si>
    <t>Sypro Orange Dye is added to the protein in a ratio of 1uL dye for every 400uL protein</t>
  </si>
  <si>
    <t>**2.5X final [sypro], 10 uM FOXA1</t>
  </si>
  <si>
    <t>10 uL final volume</t>
  </si>
  <si>
    <t>241126-tsa-flirtini.eds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</si>
</sst>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00"/>
    <numFmt numFmtId="166" formatCode="yyyy\-mm\-dd"/>
    <numFmt numFmtId="167" formatCode="#,##0.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D1C1D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AFABAB"/>
      <name val="Calibri"/>
      <family val="2"/>
    </font>
    <font>
      <u/>
      <sz val="11"/>
      <color rgb="FF000000"/>
      <name val="Calibri"/>
      <family val="2"/>
    </font>
    <font>
      <sz val="10"/>
      <color rgb="FF212529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E7E6E6"/>
      </patternFill>
    </fill>
    <fill>
      <patternFill patternType="solid">
        <fgColor rgb="FFD9D9D9"/>
      </patternFill>
    </fill>
    <fill>
      <patternFill patternType="solid">
        <fgColor rgb="FFBFBFBF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3" fontId="0" fillId="0" borderId="0" xfId="0" applyNumberFormat="1"/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2" fillId="3" borderId="5" xfId="0" applyNumberFormat="1" applyFont="1" applyFill="1" applyBorder="1" applyAlignment="1">
      <alignment horizontal="left"/>
    </xf>
    <xf numFmtId="3" fontId="1" fillId="3" borderId="6" xfId="0" applyNumberFormat="1" applyFont="1" applyFill="1" applyBorder="1" applyAlignment="1">
      <alignment horizontal="left"/>
    </xf>
    <xf numFmtId="3" fontId="1" fillId="3" borderId="7" xfId="0" applyNumberFormat="1" applyFont="1" applyFill="1" applyBorder="1" applyAlignment="1">
      <alignment horizontal="left"/>
    </xf>
    <xf numFmtId="3" fontId="1" fillId="3" borderId="8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1" fillId="4" borderId="6" xfId="0" applyNumberFormat="1" applyFont="1" applyFill="1" applyBorder="1" applyAlignment="1">
      <alignment horizontal="left"/>
    </xf>
    <xf numFmtId="3" fontId="1" fillId="4" borderId="7" xfId="0" applyNumberFormat="1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left"/>
    </xf>
    <xf numFmtId="3" fontId="1" fillId="3" borderId="9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/>
    </xf>
    <xf numFmtId="3" fontId="1" fillId="3" borderId="10" xfId="0" applyNumberFormat="1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3" fontId="1" fillId="4" borderId="9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/>
    </xf>
    <xf numFmtId="3" fontId="1" fillId="4" borderId="12" xfId="0" applyNumberFormat="1" applyFont="1" applyFill="1" applyBorder="1" applyAlignment="1">
      <alignment horizontal="left"/>
    </xf>
    <xf numFmtId="3" fontId="1" fillId="4" borderId="11" xfId="0" applyNumberFormat="1" applyFont="1" applyFill="1" applyBorder="1" applyAlignment="1">
      <alignment horizontal="left"/>
    </xf>
    <xf numFmtId="3" fontId="1" fillId="4" borderId="10" xfId="0" applyNumberFormat="1" applyFont="1" applyFill="1" applyBorder="1" applyAlignment="1">
      <alignment horizontal="left"/>
    </xf>
    <xf numFmtId="3" fontId="1" fillId="4" borderId="13" xfId="0" applyNumberFormat="1" applyFont="1" applyFill="1" applyBorder="1" applyAlignment="1">
      <alignment horizontal="left"/>
    </xf>
    <xf numFmtId="3" fontId="1" fillId="4" borderId="14" xfId="0" applyNumberFormat="1" applyFont="1" applyFill="1" applyBorder="1" applyAlignment="1">
      <alignment horizontal="left"/>
    </xf>
    <xf numFmtId="3" fontId="1" fillId="4" borderId="15" xfId="0" applyNumberFormat="1" applyFont="1" applyFill="1" applyBorder="1" applyAlignment="1">
      <alignment horizontal="left"/>
    </xf>
    <xf numFmtId="3" fontId="1" fillId="4" borderId="16" xfId="0" applyNumberFormat="1" applyFont="1" applyFill="1" applyBorder="1" applyAlignment="1">
      <alignment horizontal="left"/>
    </xf>
    <xf numFmtId="3" fontId="1" fillId="4" borderId="17" xfId="0" applyNumberFormat="1" applyFont="1" applyFill="1" applyBorder="1" applyAlignment="1">
      <alignment horizontal="left"/>
    </xf>
    <xf numFmtId="3" fontId="1" fillId="4" borderId="18" xfId="0" applyNumberFormat="1" applyFont="1" applyFill="1" applyBorder="1" applyAlignment="1">
      <alignment horizontal="left"/>
    </xf>
    <xf numFmtId="3" fontId="1" fillId="4" borderId="19" xfId="0" applyNumberFormat="1" applyFont="1" applyFill="1" applyBorder="1" applyAlignment="1">
      <alignment horizontal="left"/>
    </xf>
    <xf numFmtId="3" fontId="1" fillId="4" borderId="9" xfId="0" applyNumberFormat="1" applyFont="1" applyFill="1" applyBorder="1" applyAlignment="1">
      <alignment horizontal="right"/>
    </xf>
    <xf numFmtId="3" fontId="1" fillId="4" borderId="20" xfId="0" applyNumberFormat="1" applyFont="1" applyFill="1" applyBorder="1" applyAlignment="1">
      <alignment horizontal="left"/>
    </xf>
    <xf numFmtId="3" fontId="1" fillId="4" borderId="13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3" fontId="4" fillId="0" borderId="2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4" fillId="0" borderId="24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left"/>
    </xf>
    <xf numFmtId="20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28" xfId="0" applyFont="1" applyBorder="1" applyAlignment="1">
      <alignment horizontal="left"/>
    </xf>
    <xf numFmtId="20" fontId="1" fillId="0" borderId="29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4" fontId="1" fillId="0" borderId="29" xfId="0" applyNumberFormat="1" applyFont="1" applyBorder="1" applyAlignment="1">
      <alignment horizontal="left"/>
    </xf>
    <xf numFmtId="4" fontId="1" fillId="0" borderId="30" xfId="0" applyNumberFormat="1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3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4" fontId="1" fillId="0" borderId="3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164" fontId="1" fillId="5" borderId="33" xfId="0" applyNumberFormat="1" applyFont="1" applyFill="1" applyBorder="1" applyAlignment="1">
      <alignment horizontal="left"/>
    </xf>
    <xf numFmtId="0" fontId="1" fillId="6" borderId="33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3" fontId="1" fillId="6" borderId="12" xfId="0" applyNumberFormat="1" applyFont="1" applyFill="1" applyBorder="1" applyAlignment="1">
      <alignment horizontal="left"/>
    </xf>
    <xf numFmtId="4" fontId="1" fillId="6" borderId="12" xfId="0" applyNumberFormat="1" applyFont="1" applyFill="1" applyBorder="1" applyAlignment="1">
      <alignment horizontal="left"/>
    </xf>
    <xf numFmtId="4" fontId="1" fillId="6" borderId="34" xfId="0" applyNumberFormat="1" applyFont="1" applyFill="1" applyBorder="1" applyAlignment="1">
      <alignment horizontal="left"/>
    </xf>
    <xf numFmtId="167" fontId="1" fillId="0" borderId="32" xfId="0" applyNumberFormat="1" applyFont="1" applyBorder="1" applyAlignment="1">
      <alignment horizontal="right"/>
    </xf>
    <xf numFmtId="4" fontId="1" fillId="0" borderId="32" xfId="0" applyNumberFormat="1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20" fontId="1" fillId="0" borderId="36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164" fontId="1" fillId="5" borderId="38" xfId="0" applyNumberFormat="1" applyFont="1" applyFill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4" fontId="1" fillId="0" borderId="36" xfId="0" applyNumberFormat="1" applyFont="1" applyBorder="1" applyAlignment="1">
      <alignment horizontal="left"/>
    </xf>
    <xf numFmtId="4" fontId="1" fillId="0" borderId="37" xfId="0" applyNumberFormat="1" applyFont="1" applyBorder="1" applyAlignment="1">
      <alignment horizontal="left"/>
    </xf>
    <xf numFmtId="20" fontId="1" fillId="0" borderId="4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0" fontId="1" fillId="5" borderId="4" xfId="0" applyNumberFormat="1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5" fillId="0" borderId="39" xfId="0" applyNumberFormat="1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3" fontId="1" fillId="0" borderId="40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20" fontId="6" fillId="0" borderId="4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164" fontId="1" fillId="0" borderId="40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20" fontId="1" fillId="0" borderId="3" xfId="0" applyNumberFormat="1" applyFont="1" applyBorder="1" applyAlignment="1">
      <alignment horizontal="left"/>
    </xf>
    <xf numFmtId="166" fontId="5" fillId="0" borderId="3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66" fontId="7" fillId="0" borderId="3" xfId="0" applyNumberFormat="1" applyFont="1" applyBorder="1" applyAlignment="1">
      <alignment horizontal="left"/>
    </xf>
    <xf numFmtId="166" fontId="8" fillId="0" borderId="3" xfId="0" applyNumberFormat="1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6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20" fontId="1" fillId="0" borderId="3" xfId="0" applyNumberFormat="1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 wrapText="1"/>
    </xf>
    <xf numFmtId="1" fontId="1" fillId="0" borderId="3" xfId="0" applyNumberFormat="1" applyFont="1" applyBorder="1" applyAlignment="1">
      <alignment horizontal="left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99"/>
  <sheetViews>
    <sheetView workbookViewId="0"/>
  </sheetViews>
  <sheetFormatPr baseColWidth="10" defaultColWidth="8.83203125" defaultRowHeight="15" x14ac:dyDescent="0.2"/>
  <cols>
    <col min="1" max="1" width="10.5" style="65" bestFit="1" customWidth="1"/>
    <col min="2" max="2" width="14.1640625" bestFit="1" customWidth="1"/>
    <col min="3" max="3" width="12.5" style="62" bestFit="1" customWidth="1"/>
    <col min="4" max="4" width="16.83203125" style="7" bestFit="1" customWidth="1"/>
    <col min="5" max="5" width="11.83203125" style="7" bestFit="1" customWidth="1"/>
    <col min="6" max="6" width="12" style="63" bestFit="1" customWidth="1"/>
    <col min="7" max="7" width="10.6640625" style="3" bestFit="1" customWidth="1"/>
    <col min="8" max="8" width="9.83203125" style="7" bestFit="1" customWidth="1"/>
    <col min="9" max="10" width="13" bestFit="1" customWidth="1"/>
    <col min="11" max="11" width="12.33203125" bestFit="1" customWidth="1"/>
    <col min="12" max="12" width="15.1640625" bestFit="1" customWidth="1"/>
    <col min="13" max="13" width="13" style="7" bestFit="1" customWidth="1"/>
    <col min="14" max="14" width="13" style="4" bestFit="1" customWidth="1"/>
    <col min="15" max="15" width="12" style="4" bestFit="1" customWidth="1"/>
    <col min="16" max="19" width="13" bestFit="1" customWidth="1"/>
    <col min="20" max="20" width="13" style="4" bestFit="1" customWidth="1"/>
    <col min="21" max="22" width="13" style="64" bestFit="1" customWidth="1"/>
    <col min="23" max="23" width="13" style="4" bestFit="1" customWidth="1"/>
  </cols>
  <sheetData>
    <row r="1" spans="1:23" ht="18" customHeight="1" x14ac:dyDescent="0.2">
      <c r="A1" s="61">
        <v>45622</v>
      </c>
      <c r="B1" t="s">
        <v>173</v>
      </c>
    </row>
    <row r="2" spans="1:23" ht="18" customHeight="1" x14ac:dyDescent="0.2">
      <c r="A2" s="61"/>
    </row>
    <row r="3" spans="1:23" ht="18" customHeight="1" x14ac:dyDescent="0.2"/>
    <row r="4" spans="1:23" ht="18" customHeight="1" x14ac:dyDescent="0.2">
      <c r="B4" t="s">
        <v>174</v>
      </c>
      <c r="G4" s="3" t="s">
        <v>175</v>
      </c>
      <c r="K4" t="s">
        <v>176</v>
      </c>
      <c r="T4" s="4" t="s">
        <v>177</v>
      </c>
      <c r="U4" s="64" t="s">
        <v>178</v>
      </c>
      <c r="V4" s="64" t="s">
        <v>179</v>
      </c>
      <c r="W4" s="4" t="s">
        <v>180</v>
      </c>
    </row>
    <row r="5" spans="1:23" ht="18.75" customHeight="1" x14ac:dyDescent="0.2">
      <c r="B5" s="66" t="s">
        <v>181</v>
      </c>
      <c r="C5" s="67" t="s">
        <v>182</v>
      </c>
      <c r="D5" s="68" t="s">
        <v>183</v>
      </c>
      <c r="E5" s="69" t="s">
        <v>184</v>
      </c>
      <c r="G5" s="70" t="s">
        <v>185</v>
      </c>
      <c r="H5" s="68" t="s">
        <v>186</v>
      </c>
      <c r="I5" s="71" t="s">
        <v>187</v>
      </c>
      <c r="K5" s="66" t="s">
        <v>46</v>
      </c>
      <c r="L5" s="72" t="s">
        <v>188</v>
      </c>
      <c r="M5" s="68" t="s">
        <v>189</v>
      </c>
      <c r="N5" s="73" t="s">
        <v>190</v>
      </c>
      <c r="O5" s="74" t="s">
        <v>191</v>
      </c>
      <c r="P5" t="s">
        <v>192</v>
      </c>
      <c r="S5" s="75" t="s">
        <v>193</v>
      </c>
      <c r="T5" s="6">
        <v>89.3</v>
      </c>
      <c r="U5" s="17">
        <v>1E-3</v>
      </c>
      <c r="V5" s="17">
        <f>(T5*10^-9)/U5</f>
        <v>8.9300000000000002E-5</v>
      </c>
      <c r="W5" s="6">
        <f>V5*10^6</f>
        <v>89.3</v>
      </c>
    </row>
    <row r="6" spans="1:23" ht="18" customHeight="1" x14ac:dyDescent="0.2">
      <c r="B6" s="75" t="s">
        <v>194</v>
      </c>
      <c r="E6" s="76" t="s">
        <v>195</v>
      </c>
      <c r="G6" s="77" t="s">
        <v>196</v>
      </c>
      <c r="H6" s="78" t="s">
        <v>193</v>
      </c>
      <c r="I6" s="79"/>
      <c r="K6" s="75" t="s">
        <v>197</v>
      </c>
      <c r="L6" t="s">
        <v>198</v>
      </c>
      <c r="M6" s="15">
        <v>26476</v>
      </c>
      <c r="N6" s="6">
        <v>4.76</v>
      </c>
      <c r="O6" s="80">
        <f>(N6/M6)*10^6</f>
        <v>179.78546608248979</v>
      </c>
      <c r="P6" s="81" t="s">
        <v>199</v>
      </c>
      <c r="S6" s="75" t="s">
        <v>200</v>
      </c>
      <c r="T6" s="6">
        <v>92.6</v>
      </c>
      <c r="U6" s="17">
        <v>1E-3</v>
      </c>
      <c r="V6" s="17">
        <f>(T6*10^-9)/U6</f>
        <v>9.2599999999999988E-5</v>
      </c>
      <c r="W6" s="6">
        <f>V6*10^6</f>
        <v>92.6</v>
      </c>
    </row>
    <row r="7" spans="1:23" ht="18" customHeight="1" x14ac:dyDescent="0.2">
      <c r="B7" s="75" t="s">
        <v>201</v>
      </c>
      <c r="E7" s="76" t="s">
        <v>202</v>
      </c>
      <c r="G7" s="82"/>
      <c r="I7" s="79"/>
      <c r="K7" s="83"/>
      <c r="L7" s="84"/>
      <c r="M7" s="85"/>
      <c r="N7" s="86"/>
      <c r="O7" s="87"/>
      <c r="P7" s="84"/>
      <c r="S7" s="75" t="s">
        <v>203</v>
      </c>
      <c r="T7" s="15">
        <v>81</v>
      </c>
      <c r="U7" s="17">
        <v>1E-3</v>
      </c>
      <c r="V7" s="17">
        <f>(T7*10^-9)/U7</f>
        <v>8.1000000000000004E-5</v>
      </c>
      <c r="W7" s="6">
        <f>V7*10^6</f>
        <v>81</v>
      </c>
    </row>
    <row r="8" spans="1:23" ht="18" customHeight="1" x14ac:dyDescent="0.2">
      <c r="B8" s="75" t="s">
        <v>204</v>
      </c>
      <c r="E8" s="76" t="s">
        <v>205</v>
      </c>
      <c r="G8" s="82"/>
      <c r="I8" s="79"/>
      <c r="K8" s="83"/>
      <c r="L8" s="84"/>
      <c r="M8" s="85"/>
      <c r="N8" s="86"/>
      <c r="O8" s="87"/>
      <c r="P8" s="84"/>
      <c r="S8" s="75" t="s">
        <v>206</v>
      </c>
      <c r="T8" s="6">
        <v>74.2</v>
      </c>
      <c r="U8" s="17">
        <v>1E-3</v>
      </c>
      <c r="V8" s="17">
        <f>(T8*10^-9)/U8</f>
        <v>7.4200000000000001E-5</v>
      </c>
      <c r="W8" s="6">
        <f>V8*10^6</f>
        <v>74.2</v>
      </c>
    </row>
    <row r="9" spans="1:23" ht="18" customHeight="1" x14ac:dyDescent="0.2">
      <c r="B9" s="75" t="s">
        <v>207</v>
      </c>
      <c r="E9" s="88">
        <v>1E-4</v>
      </c>
      <c r="G9" s="82"/>
      <c r="I9" s="79"/>
      <c r="K9" s="75"/>
      <c r="O9" s="89"/>
      <c r="S9" s="75" t="s">
        <v>208</v>
      </c>
      <c r="T9" s="6">
        <v>71.7</v>
      </c>
      <c r="U9" s="17">
        <v>1E-3</v>
      </c>
      <c r="V9" s="17">
        <f>(T9*10^-9)/U9</f>
        <v>7.1700000000000008E-5</v>
      </c>
      <c r="W9" s="6">
        <f>V9*10^6</f>
        <v>71.7</v>
      </c>
    </row>
    <row r="10" spans="1:23" ht="18" customHeight="1" x14ac:dyDescent="0.2">
      <c r="B10" s="75" t="s">
        <v>209</v>
      </c>
      <c r="E10" s="76" t="s">
        <v>210</v>
      </c>
      <c r="G10" s="82"/>
      <c r="I10" s="79"/>
      <c r="K10" s="75"/>
      <c r="O10" s="89"/>
    </row>
    <row r="11" spans="1:23" ht="18" customHeight="1" x14ac:dyDescent="0.2">
      <c r="B11" s="90" t="s">
        <v>211</v>
      </c>
      <c r="C11" s="91"/>
      <c r="D11" s="92"/>
      <c r="E11" s="93" t="s">
        <v>212</v>
      </c>
      <c r="G11" s="94"/>
      <c r="H11" s="92"/>
      <c r="I11" s="95"/>
      <c r="K11" s="90"/>
      <c r="L11" s="96"/>
      <c r="M11" s="92"/>
      <c r="N11" s="97"/>
      <c r="O11" s="98"/>
    </row>
    <row r="12" spans="1:23" ht="18.75" customHeight="1" x14ac:dyDescent="0.2"/>
    <row r="13" spans="1:23" ht="18" customHeight="1" x14ac:dyDescent="0.2"/>
    <row r="14" spans="1:23" ht="18" customHeight="1" x14ac:dyDescent="0.2"/>
    <row r="15" spans="1:23" ht="18" customHeight="1" x14ac:dyDescent="0.2">
      <c r="A15" s="65" t="s">
        <v>213</v>
      </c>
    </row>
    <row r="16" spans="1:23" ht="18" customHeight="1" x14ac:dyDescent="0.2">
      <c r="A16" s="65" t="s">
        <v>214</v>
      </c>
      <c r="B16" t="s">
        <v>215</v>
      </c>
    </row>
    <row r="17" spans="1:23" ht="18" customHeight="1" x14ac:dyDescent="0.2"/>
    <row r="18" spans="1:23" ht="18" customHeight="1" x14ac:dyDescent="0.2">
      <c r="B18" s="8" t="s">
        <v>181</v>
      </c>
      <c r="C18" s="99" t="s">
        <v>216</v>
      </c>
      <c r="D18" s="10" t="s">
        <v>217</v>
      </c>
      <c r="E18" s="10" t="s">
        <v>218</v>
      </c>
      <c r="F18" s="100" t="s">
        <v>219</v>
      </c>
      <c r="K18" t="s">
        <v>220</v>
      </c>
    </row>
    <row r="19" spans="1:23" ht="18" customHeight="1" x14ac:dyDescent="0.2">
      <c r="B19" s="8" t="s">
        <v>194</v>
      </c>
      <c r="C19" s="99" t="s">
        <v>221</v>
      </c>
      <c r="D19" s="101">
        <v>1000</v>
      </c>
      <c r="E19" s="101">
        <v>20</v>
      </c>
      <c r="F19" s="101">
        <f>(E19*$F$24)/D19</f>
        <v>100</v>
      </c>
    </row>
    <row r="20" spans="1:23" ht="18" customHeight="1" x14ac:dyDescent="0.2">
      <c r="B20" s="8" t="s">
        <v>201</v>
      </c>
      <c r="C20" s="99" t="s">
        <v>221</v>
      </c>
      <c r="D20" s="101">
        <v>5000</v>
      </c>
      <c r="E20" s="101">
        <v>150</v>
      </c>
      <c r="F20" s="101">
        <f>(E20*$F$24)/D20</f>
        <v>150</v>
      </c>
      <c r="K20" t="s">
        <v>222</v>
      </c>
    </row>
    <row r="21" spans="1:23" ht="18" customHeight="1" x14ac:dyDescent="0.2">
      <c r="B21" s="8" t="s">
        <v>223</v>
      </c>
      <c r="C21" s="99" t="s">
        <v>221</v>
      </c>
      <c r="D21" s="101">
        <v>500</v>
      </c>
      <c r="E21" s="102">
        <v>0.3</v>
      </c>
      <c r="F21" s="101">
        <f>(E21*$F$24)/D21</f>
        <v>3</v>
      </c>
      <c r="L21" t="s">
        <v>224</v>
      </c>
    </row>
    <row r="22" spans="1:23" ht="18" customHeight="1" x14ac:dyDescent="0.2">
      <c r="B22" s="8" t="s">
        <v>207</v>
      </c>
      <c r="C22" s="99" t="s">
        <v>225</v>
      </c>
      <c r="D22" s="101">
        <v>10</v>
      </c>
      <c r="E22" s="102">
        <v>5.0000000000000001E-3</v>
      </c>
      <c r="F22" s="102">
        <f>(E22*$F$24)/D22</f>
        <v>2.5</v>
      </c>
    </row>
    <row r="23" spans="1:23" ht="18" customHeight="1" x14ac:dyDescent="0.2">
      <c r="B23" s="8" t="s">
        <v>226</v>
      </c>
      <c r="C23" s="103"/>
      <c r="D23" s="104"/>
      <c r="E23" s="104"/>
      <c r="F23" s="102">
        <f>$F$24-SUM(F19:F22)</f>
        <v>4744.5</v>
      </c>
    </row>
    <row r="24" spans="1:23" ht="18.75" customHeight="1" x14ac:dyDescent="0.2">
      <c r="B24" s="8" t="s">
        <v>227</v>
      </c>
      <c r="C24" s="103"/>
      <c r="D24" s="104"/>
      <c r="E24" s="104"/>
      <c r="F24" s="101">
        <v>5000</v>
      </c>
    </row>
    <row r="25" spans="1:23" ht="18" customHeight="1" x14ac:dyDescent="0.2"/>
    <row r="26" spans="1:23" ht="18" customHeight="1" x14ac:dyDescent="0.2"/>
    <row r="27" spans="1:23" ht="18" customHeight="1" x14ac:dyDescent="0.2">
      <c r="A27" s="65" t="s">
        <v>228</v>
      </c>
      <c r="B27" t="s">
        <v>46</v>
      </c>
    </row>
    <row r="28" spans="1:23" s="105" customFormat="1" ht="57" customHeight="1" x14ac:dyDescent="0.2">
      <c r="A28" s="106"/>
      <c r="C28" s="107"/>
      <c r="D28" s="108"/>
      <c r="E28" s="108"/>
      <c r="F28" s="109"/>
      <c r="G28" s="110" t="s">
        <v>229</v>
      </c>
      <c r="H28" s="111" t="s">
        <v>230</v>
      </c>
      <c r="M28" s="108"/>
      <c r="N28" s="112"/>
      <c r="O28" s="112"/>
      <c r="T28" s="112"/>
      <c r="U28" s="113"/>
      <c r="V28" s="113"/>
      <c r="W28" s="112"/>
    </row>
    <row r="29" spans="1:23" ht="18" customHeight="1" x14ac:dyDescent="0.2">
      <c r="A29" s="65" t="s">
        <v>231</v>
      </c>
      <c r="B29" s="8" t="s">
        <v>181</v>
      </c>
      <c r="C29" s="99" t="s">
        <v>216</v>
      </c>
      <c r="D29" s="10" t="s">
        <v>217</v>
      </c>
      <c r="E29" s="10" t="s">
        <v>218</v>
      </c>
      <c r="F29" s="100" t="s">
        <v>219</v>
      </c>
      <c r="G29" s="114">
        <v>5</v>
      </c>
      <c r="H29" s="15">
        <v>4</v>
      </c>
      <c r="K29" t="s">
        <v>232</v>
      </c>
    </row>
    <row r="30" spans="1:23" ht="18.75" customHeight="1" x14ac:dyDescent="0.2">
      <c r="A30" s="115" t="s">
        <v>233</v>
      </c>
      <c r="B30" s="8" t="str">
        <f>K6</f>
        <v>FOXA1.26</v>
      </c>
      <c r="C30" s="99" t="s">
        <v>191</v>
      </c>
      <c r="D30" s="102">
        <f>O6</f>
        <v>179.78546608248979</v>
      </c>
      <c r="E30" s="102">
        <f>10*10/7.5</f>
        <v>13.333333333333334</v>
      </c>
      <c r="F30" s="102">
        <f>(E30*$F$33)/D30</f>
        <v>3.5597983193277312</v>
      </c>
      <c r="G30" s="12">
        <f>F30*G29</f>
        <v>17.798991596638658</v>
      </c>
      <c r="K30" t="s">
        <v>234</v>
      </c>
    </row>
    <row r="31" spans="1:23" ht="18.75" customHeight="1" x14ac:dyDescent="0.2">
      <c r="A31" s="115"/>
      <c r="B31" s="116" t="s">
        <v>1</v>
      </c>
      <c r="C31" s="117" t="s">
        <v>191</v>
      </c>
      <c r="D31" s="118">
        <v>1000</v>
      </c>
      <c r="E31" s="118">
        <v>0</v>
      </c>
      <c r="F31" s="118">
        <f>(E31*$F$33)/D31</f>
        <v>0</v>
      </c>
      <c r="G31" s="12">
        <f>F31*20</f>
        <v>0</v>
      </c>
    </row>
    <row r="32" spans="1:23" ht="18" customHeight="1" x14ac:dyDescent="0.2">
      <c r="B32" s="8" t="s">
        <v>48</v>
      </c>
      <c r="C32" s="103"/>
      <c r="D32" s="104"/>
      <c r="E32" s="104"/>
      <c r="F32" s="102">
        <f>$F$33-SUM(F30:F31)</f>
        <v>44.440201680672267</v>
      </c>
      <c r="G32" s="12">
        <f>F32*G29</f>
        <v>222.20100840336133</v>
      </c>
      <c r="K32" t="s">
        <v>235</v>
      </c>
    </row>
    <row r="33" spans="1:23" ht="18.75" customHeight="1" x14ac:dyDescent="0.2">
      <c r="B33" s="8" t="s">
        <v>227</v>
      </c>
      <c r="C33" s="103"/>
      <c r="D33" s="104"/>
      <c r="E33" s="104"/>
      <c r="F33" s="101">
        <f>7.5*(H29)*1.6</f>
        <v>48</v>
      </c>
      <c r="G33" s="12">
        <f>F33*G29</f>
        <v>240</v>
      </c>
    </row>
    <row r="34" spans="1:23" s="105" customFormat="1" ht="57" customHeight="1" x14ac:dyDescent="0.2">
      <c r="A34" s="106"/>
      <c r="C34" s="107"/>
      <c r="D34" s="108"/>
      <c r="E34" s="108"/>
      <c r="F34" s="109"/>
      <c r="G34" s="110" t="s">
        <v>229</v>
      </c>
      <c r="H34" s="111" t="s">
        <v>230</v>
      </c>
      <c r="M34" s="108"/>
      <c r="N34" s="112"/>
      <c r="O34" s="112"/>
      <c r="T34" s="112"/>
      <c r="U34" s="113"/>
      <c r="V34" s="113"/>
      <c r="W34" s="112"/>
    </row>
    <row r="35" spans="1:23" ht="18" customHeight="1" x14ac:dyDescent="0.2">
      <c r="A35" s="65" t="s">
        <v>193</v>
      </c>
      <c r="B35" s="8" t="s">
        <v>181</v>
      </c>
      <c r="C35" s="99" t="s">
        <v>216</v>
      </c>
      <c r="D35" s="10" t="s">
        <v>217</v>
      </c>
      <c r="E35" s="10" t="s">
        <v>218</v>
      </c>
      <c r="F35" s="100" t="s">
        <v>219</v>
      </c>
      <c r="G35" s="119">
        <v>5</v>
      </c>
      <c r="H35" s="15">
        <v>4</v>
      </c>
    </row>
    <row r="36" spans="1:23" ht="18.75" customHeight="1" x14ac:dyDescent="0.2">
      <c r="A36" s="115" t="s">
        <v>233</v>
      </c>
      <c r="B36" s="8" t="str">
        <f>K6</f>
        <v>FOXA1.26</v>
      </c>
      <c r="C36" s="99" t="s">
        <v>191</v>
      </c>
      <c r="D36" s="102">
        <f>O6</f>
        <v>179.78546608248979</v>
      </c>
      <c r="E36" s="102">
        <f>10*10/7.5</f>
        <v>13.333333333333334</v>
      </c>
      <c r="F36" s="102">
        <f>(E36*$F$33)/D36</f>
        <v>3.5597983193277312</v>
      </c>
      <c r="G36" s="12">
        <f>F36*G35</f>
        <v>17.798991596638658</v>
      </c>
    </row>
    <row r="37" spans="1:23" ht="18.75" customHeight="1" x14ac:dyDescent="0.2">
      <c r="A37" s="115"/>
      <c r="B37" s="8" t="s">
        <v>1</v>
      </c>
      <c r="C37" s="99" t="s">
        <v>191</v>
      </c>
      <c r="D37" s="101">
        <v>1000</v>
      </c>
      <c r="E37" s="101">
        <f>E36*3</f>
        <v>40</v>
      </c>
      <c r="F37" s="102">
        <f>(E37*$F$33)/D37</f>
        <v>1.92</v>
      </c>
      <c r="G37" s="12">
        <f>F37*G35</f>
        <v>9.6</v>
      </c>
    </row>
    <row r="38" spans="1:23" ht="18" customHeight="1" x14ac:dyDescent="0.2">
      <c r="B38" s="8" t="s">
        <v>48</v>
      </c>
      <c r="C38" s="103"/>
      <c r="D38" s="104"/>
      <c r="E38" s="104"/>
      <c r="F38" s="102">
        <f>$F$33-SUM(F36:F37)</f>
        <v>42.520201680672272</v>
      </c>
      <c r="G38" s="12">
        <f>F38*G35</f>
        <v>212.60100840336136</v>
      </c>
    </row>
    <row r="39" spans="1:23" ht="18" customHeight="1" x14ac:dyDescent="0.2">
      <c r="B39" s="8" t="s">
        <v>227</v>
      </c>
      <c r="C39" s="103"/>
      <c r="D39" s="104"/>
      <c r="E39" s="104"/>
      <c r="F39" s="101">
        <f>7.5*(H29)*1.6</f>
        <v>48</v>
      </c>
      <c r="G39" s="12">
        <f>F39*G35</f>
        <v>240</v>
      </c>
    </row>
    <row r="40" spans="1:23" ht="18" customHeight="1" x14ac:dyDescent="0.2"/>
    <row r="41" spans="1:23" ht="18" customHeight="1" x14ac:dyDescent="0.2">
      <c r="A41" s="65" t="s">
        <v>228</v>
      </c>
      <c r="B41" t="s">
        <v>236</v>
      </c>
    </row>
    <row r="42" spans="1:23" ht="18" customHeight="1" x14ac:dyDescent="0.2"/>
    <row r="43" spans="1:23" ht="18" customHeight="1" x14ac:dyDescent="0.2">
      <c r="B43" s="8" t="s">
        <v>181</v>
      </c>
      <c r="C43" s="99" t="s">
        <v>216</v>
      </c>
      <c r="D43" s="10" t="s">
        <v>217</v>
      </c>
      <c r="E43" s="10" t="s">
        <v>218</v>
      </c>
      <c r="F43" s="100" t="s">
        <v>219</v>
      </c>
      <c r="K43" t="s">
        <v>237</v>
      </c>
    </row>
    <row r="44" spans="1:23" ht="18" customHeight="1" x14ac:dyDescent="0.2">
      <c r="A44" s="115" t="s">
        <v>238</v>
      </c>
      <c r="B44" s="8" t="s">
        <v>209</v>
      </c>
      <c r="C44" s="99" t="s">
        <v>239</v>
      </c>
      <c r="D44" s="101">
        <v>1000</v>
      </c>
      <c r="E44" s="101">
        <f>2.5*10/2.5</f>
        <v>10</v>
      </c>
      <c r="F44" s="120">
        <f>(E44*$F$46)/D44</f>
        <v>3.3</v>
      </c>
    </row>
    <row r="45" spans="1:23" ht="18" customHeight="1" x14ac:dyDescent="0.2">
      <c r="B45" s="8" t="s">
        <v>48</v>
      </c>
      <c r="C45" s="103"/>
      <c r="D45" s="104"/>
      <c r="E45" s="104"/>
      <c r="F45" s="120">
        <f>$F$46-SUM(F44:F44)</f>
        <v>326.7</v>
      </c>
      <c r="K45" t="s">
        <v>240</v>
      </c>
    </row>
    <row r="46" spans="1:23" ht="18" customHeight="1" x14ac:dyDescent="0.2">
      <c r="B46" s="8" t="s">
        <v>227</v>
      </c>
      <c r="C46" s="103"/>
      <c r="D46" s="104"/>
      <c r="E46" s="104"/>
      <c r="F46" s="120">
        <f>2.5*(8*G35)*3.3</f>
        <v>330</v>
      </c>
    </row>
    <row r="47" spans="1:23" ht="18" customHeight="1" x14ac:dyDescent="0.2"/>
    <row r="48" spans="1:23" ht="18" customHeight="1" x14ac:dyDescent="0.2">
      <c r="A48" s="65" t="s">
        <v>241</v>
      </c>
      <c r="B48" t="s">
        <v>242</v>
      </c>
    </row>
    <row r="49" spans="1:7" ht="18" customHeight="1" x14ac:dyDescent="0.2"/>
    <row r="50" spans="1:7" ht="18" customHeight="1" x14ac:dyDescent="0.2">
      <c r="B50" t="s">
        <v>243</v>
      </c>
    </row>
    <row r="51" spans="1:7" ht="18" customHeight="1" x14ac:dyDescent="0.2"/>
    <row r="52" spans="1:7" ht="18" customHeight="1" x14ac:dyDescent="0.2">
      <c r="B52" t="s">
        <v>244</v>
      </c>
      <c r="F52" s="63" t="s">
        <v>245</v>
      </c>
    </row>
    <row r="53" spans="1:7" ht="18" customHeight="1" x14ac:dyDescent="0.2"/>
    <row r="54" spans="1:7" ht="18" customHeight="1" x14ac:dyDescent="0.2">
      <c r="B54" t="s">
        <v>246</v>
      </c>
      <c r="C54" s="121">
        <v>1.0833333333333333</v>
      </c>
      <c r="D54" s="7" t="s">
        <v>247</v>
      </c>
    </row>
    <row r="55" spans="1:7" ht="18" customHeight="1" x14ac:dyDescent="0.2">
      <c r="B55" t="s">
        <v>248</v>
      </c>
      <c r="D55" s="7" t="s">
        <v>249</v>
      </c>
    </row>
    <row r="56" spans="1:7" ht="18" customHeight="1" x14ac:dyDescent="0.2">
      <c r="B56" t="s">
        <v>250</v>
      </c>
      <c r="C56" s="121">
        <v>1.0833333333333333</v>
      </c>
    </row>
    <row r="57" spans="1:7" ht="18" customHeight="1" x14ac:dyDescent="0.2"/>
    <row r="58" spans="1:7" ht="18" customHeight="1" x14ac:dyDescent="0.2">
      <c r="A58" s="122" t="s">
        <v>251</v>
      </c>
    </row>
    <row r="59" spans="1:7" ht="18" customHeight="1" x14ac:dyDescent="0.2">
      <c r="A59" s="122" t="s">
        <v>252</v>
      </c>
    </row>
    <row r="60" spans="1:7" ht="18" customHeight="1" x14ac:dyDescent="0.2">
      <c r="A60" s="65" t="s">
        <v>253</v>
      </c>
    </row>
    <row r="61" spans="1:7" ht="18" customHeight="1" x14ac:dyDescent="0.2">
      <c r="A61" s="65" t="s">
        <v>254</v>
      </c>
      <c r="G61" s="123" t="s">
        <v>255</v>
      </c>
    </row>
    <row r="62" spans="1:7" ht="18" customHeight="1" x14ac:dyDescent="0.2">
      <c r="A62" s="124"/>
    </row>
    <row r="63" spans="1:7" ht="18" customHeight="1" x14ac:dyDescent="0.2">
      <c r="A63" s="65" t="s">
        <v>256</v>
      </c>
    </row>
    <row r="64" spans="1:7" ht="18" customHeight="1" x14ac:dyDescent="0.2">
      <c r="A64" s="65" t="s">
        <v>257</v>
      </c>
    </row>
    <row r="65" spans="1:23" ht="18" customHeight="1" x14ac:dyDescent="0.2">
      <c r="A65" s="65" t="s">
        <v>258</v>
      </c>
    </row>
    <row r="66" spans="1:23" ht="18" customHeight="1" x14ac:dyDescent="0.2">
      <c r="A66" s="65" t="s">
        <v>259</v>
      </c>
    </row>
    <row r="67" spans="1:23" ht="18" customHeight="1" x14ac:dyDescent="0.2"/>
    <row r="68" spans="1:23" ht="18" customHeight="1" x14ac:dyDescent="0.2"/>
    <row r="69" spans="1:23" ht="18" customHeight="1" x14ac:dyDescent="0.2"/>
    <row r="70" spans="1:23" ht="18" customHeight="1" x14ac:dyDescent="0.2"/>
    <row r="71" spans="1:23" ht="18" customHeight="1" x14ac:dyDescent="0.2"/>
    <row r="72" spans="1:23" ht="18" customHeight="1" x14ac:dyDescent="0.2"/>
    <row r="73" spans="1:23" ht="18" customHeight="1" x14ac:dyDescent="0.2"/>
    <row r="74" spans="1:23" s="105" customFormat="1" ht="18" customHeight="1" x14ac:dyDescent="0.2">
      <c r="A74" s="125"/>
      <c r="C74" s="107"/>
      <c r="D74" s="108"/>
      <c r="E74" s="108"/>
      <c r="F74" s="109"/>
      <c r="G74" s="126"/>
      <c r="H74" s="108"/>
      <c r="M74" s="108"/>
      <c r="N74" s="112"/>
      <c r="O74" s="112"/>
      <c r="T74" s="112"/>
      <c r="U74" s="113"/>
      <c r="V74" s="113"/>
      <c r="W74" s="112"/>
    </row>
    <row r="75" spans="1:23" ht="18" customHeight="1" x14ac:dyDescent="0.2"/>
    <row r="76" spans="1:23" ht="18" customHeight="1" x14ac:dyDescent="0.2"/>
    <row r="77" spans="1:23" ht="18" customHeight="1" x14ac:dyDescent="0.2"/>
    <row r="78" spans="1:23" ht="18" customHeight="1" x14ac:dyDescent="0.2"/>
    <row r="79" spans="1:23" ht="18" customHeight="1" x14ac:dyDescent="0.2"/>
    <row r="80" spans="1:23" ht="18" customHeight="1" x14ac:dyDescent="0.2"/>
    <row r="81" spans="1:23" ht="18" customHeight="1" x14ac:dyDescent="0.2"/>
    <row r="82" spans="1:23" ht="18" customHeight="1" x14ac:dyDescent="0.2"/>
    <row r="83" spans="1:23" ht="18" customHeight="1" x14ac:dyDescent="0.2"/>
    <row r="84" spans="1:23" s="105" customFormat="1" ht="18" customHeight="1" x14ac:dyDescent="0.2">
      <c r="A84" s="127"/>
      <c r="B84" s="128"/>
      <c r="C84" s="129"/>
      <c r="D84" s="130"/>
      <c r="E84" s="130"/>
      <c r="F84" s="131"/>
      <c r="G84" s="126"/>
      <c r="H84" s="108"/>
      <c r="M84" s="108"/>
      <c r="N84" s="112"/>
      <c r="O84" s="112"/>
      <c r="T84" s="112"/>
      <c r="U84" s="113"/>
      <c r="V84" s="113"/>
      <c r="W84" s="112"/>
    </row>
    <row r="85" spans="1:23" ht="18" customHeight="1" x14ac:dyDescent="0.2"/>
    <row r="86" spans="1:23" ht="18" customHeight="1" x14ac:dyDescent="0.2"/>
    <row r="87" spans="1:23" ht="18" customHeight="1" x14ac:dyDescent="0.2"/>
    <row r="88" spans="1:23" ht="18" customHeight="1" x14ac:dyDescent="0.2"/>
    <row r="89" spans="1:23" ht="18" customHeight="1" x14ac:dyDescent="0.2"/>
    <row r="90" spans="1:23" ht="18" customHeight="1" x14ac:dyDescent="0.2"/>
    <row r="91" spans="1:23" ht="18" customHeight="1" x14ac:dyDescent="0.2"/>
    <row r="92" spans="1:23" ht="18" customHeight="1" x14ac:dyDescent="0.2"/>
    <row r="93" spans="1:23" ht="18" customHeight="1" x14ac:dyDescent="0.2"/>
    <row r="94" spans="1:23" ht="18" customHeight="1" x14ac:dyDescent="0.2">
      <c r="A94" s="122" t="s">
        <v>260</v>
      </c>
    </row>
    <row r="95" spans="1:23" ht="18" customHeight="1" x14ac:dyDescent="0.2"/>
    <row r="96" spans="1:23" ht="18" customHeight="1" x14ac:dyDescent="0.2">
      <c r="A96" s="65" t="s">
        <v>261</v>
      </c>
    </row>
    <row r="97" spans="1:2" ht="18" customHeight="1" x14ac:dyDescent="0.2">
      <c r="A97" s="65" t="s">
        <v>262</v>
      </c>
    </row>
    <row r="98" spans="1:2" ht="18" customHeight="1" x14ac:dyDescent="0.2">
      <c r="B98" t="s">
        <v>263</v>
      </c>
    </row>
    <row r="99" spans="1:2" ht="18" customHeight="1" x14ac:dyDescent="0.2">
      <c r="B99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39"/>
  <sheetViews>
    <sheetView workbookViewId="0"/>
  </sheetViews>
  <sheetFormatPr baseColWidth="10" defaultColWidth="8.83203125" defaultRowHeight="15" x14ac:dyDescent="0.2"/>
  <cols>
    <col min="1" max="1" width="13" style="18" bestFit="1" customWidth="1"/>
    <col min="2" max="2" width="14.5" style="18" bestFit="1" customWidth="1"/>
    <col min="3" max="3" width="13.5" style="7" bestFit="1" customWidth="1"/>
    <col min="4" max="4" width="9.33203125" style="19" bestFit="1" customWidth="1"/>
    <col min="5" max="26" width="13" style="7" bestFit="1" customWidth="1"/>
  </cols>
  <sheetData>
    <row r="1" spans="1:26" ht="18" customHeight="1" x14ac:dyDescent="0.2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</row>
    <row r="2" spans="1:26" ht="18" customHeight="1" x14ac:dyDescent="0.2">
      <c r="C2" s="7" t="s">
        <v>0</v>
      </c>
      <c r="G2" s="7" t="s">
        <v>1</v>
      </c>
      <c r="K2" s="7" t="s">
        <v>0</v>
      </c>
      <c r="O2" s="7" t="s">
        <v>1</v>
      </c>
    </row>
    <row r="3" spans="1:26" ht="18" customHeight="1" x14ac:dyDescent="0.2">
      <c r="A3" s="18" t="s">
        <v>149</v>
      </c>
      <c r="C3" s="20" t="s">
        <v>2</v>
      </c>
      <c r="D3" s="21"/>
      <c r="E3" s="21"/>
      <c r="F3" s="22"/>
      <c r="G3" s="23"/>
      <c r="H3" s="21"/>
      <c r="I3" s="21"/>
      <c r="J3" s="22"/>
      <c r="K3" s="24" t="s">
        <v>2</v>
      </c>
      <c r="L3" s="25"/>
      <c r="M3" s="25"/>
      <c r="N3" s="26"/>
      <c r="O3" s="27"/>
      <c r="P3" s="25"/>
      <c r="Q3" s="25"/>
      <c r="R3" s="26"/>
      <c r="S3" s="27"/>
      <c r="T3" s="25"/>
      <c r="U3" s="25"/>
      <c r="V3" s="25"/>
      <c r="W3" s="26"/>
      <c r="X3" s="27"/>
      <c r="Y3" s="25"/>
      <c r="Z3" s="26"/>
    </row>
    <row r="4" spans="1:26" ht="18" customHeight="1" x14ac:dyDescent="0.2">
      <c r="A4" s="18" t="s">
        <v>150</v>
      </c>
      <c r="C4" s="28" t="str">
        <f>C24</f>
        <v>ST-0176773-01</v>
      </c>
      <c r="D4" s="29"/>
      <c r="E4" s="29"/>
      <c r="F4" s="30"/>
      <c r="G4" s="31"/>
      <c r="H4" s="29"/>
      <c r="I4" s="29"/>
      <c r="J4" s="30"/>
      <c r="K4" s="32"/>
      <c r="L4" s="33"/>
      <c r="M4" s="34"/>
      <c r="N4" s="33"/>
      <c r="O4" s="35"/>
      <c r="P4" s="33"/>
      <c r="Q4" s="33"/>
      <c r="R4" s="36"/>
      <c r="S4" s="35"/>
      <c r="T4" s="33"/>
      <c r="U4" s="33"/>
      <c r="V4" s="33"/>
      <c r="W4" s="36"/>
      <c r="X4" s="35"/>
      <c r="Y4" s="33"/>
      <c r="Z4" s="36"/>
    </row>
    <row r="5" spans="1:26" ht="18" customHeight="1" x14ac:dyDescent="0.2">
      <c r="A5" s="18" t="s">
        <v>151</v>
      </c>
      <c r="C5" s="28" t="str">
        <f>C25</f>
        <v>ST-0176936-01</v>
      </c>
      <c r="D5" s="29"/>
      <c r="E5" s="29"/>
      <c r="F5" s="30"/>
      <c r="G5" s="31"/>
      <c r="H5" s="29"/>
      <c r="I5" s="29"/>
      <c r="J5" s="30"/>
      <c r="K5" s="37"/>
      <c r="L5" s="38"/>
      <c r="M5" s="39"/>
      <c r="N5" s="38"/>
      <c r="O5" s="40"/>
      <c r="P5" s="38"/>
      <c r="Q5" s="38"/>
      <c r="R5" s="41"/>
      <c r="S5" s="35"/>
      <c r="T5" s="33"/>
      <c r="U5" s="33"/>
      <c r="V5" s="33"/>
      <c r="W5" s="36"/>
      <c r="X5" s="35"/>
      <c r="Y5" s="33"/>
      <c r="Z5" s="36"/>
    </row>
    <row r="6" spans="1:26" ht="18" customHeight="1" x14ac:dyDescent="0.2">
      <c r="A6" s="18" t="s">
        <v>152</v>
      </c>
      <c r="C6" s="28" t="str">
        <f>C26</f>
        <v>ST-0136751-01</v>
      </c>
      <c r="D6" s="29"/>
      <c r="E6" s="29"/>
      <c r="F6" s="30"/>
      <c r="G6" s="31"/>
      <c r="H6" s="29"/>
      <c r="I6" s="29"/>
      <c r="J6" s="30"/>
      <c r="K6" s="34"/>
      <c r="L6" s="42"/>
      <c r="M6" s="42"/>
      <c r="N6" s="42"/>
      <c r="O6" s="43"/>
      <c r="P6" s="42"/>
      <c r="Q6" s="42"/>
      <c r="R6" s="42"/>
      <c r="S6" s="33"/>
      <c r="T6" s="33"/>
      <c r="U6" s="33"/>
      <c r="V6" s="33"/>
      <c r="W6" s="36"/>
      <c r="X6" s="35"/>
      <c r="Y6" s="33"/>
      <c r="Z6" s="36"/>
    </row>
    <row r="7" spans="1:26" ht="18" customHeight="1" x14ac:dyDescent="0.2">
      <c r="A7" s="18" t="s">
        <v>153</v>
      </c>
      <c r="C7" s="28" t="str">
        <f>C27</f>
        <v>ST-0136747-01</v>
      </c>
      <c r="D7" s="29"/>
      <c r="E7" s="29"/>
      <c r="F7" s="30"/>
      <c r="G7" s="31"/>
      <c r="H7" s="29"/>
      <c r="I7" s="29"/>
      <c r="J7" s="30"/>
      <c r="K7" s="35"/>
      <c r="L7" s="33"/>
      <c r="M7" s="33"/>
      <c r="N7" s="33"/>
      <c r="O7" s="35"/>
      <c r="P7" s="33"/>
      <c r="Q7" s="33"/>
      <c r="R7" s="33"/>
      <c r="S7" s="33"/>
      <c r="T7" s="33"/>
      <c r="U7" s="33"/>
      <c r="V7" s="33"/>
      <c r="W7" s="36"/>
      <c r="X7" s="35"/>
      <c r="Y7" s="33"/>
      <c r="Z7" s="36"/>
    </row>
    <row r="8" spans="1:26" ht="18" customHeight="1" x14ac:dyDescent="0.2">
      <c r="A8" s="18" t="s">
        <v>154</v>
      </c>
      <c r="C8" s="44">
        <f>C30</f>
        <v>0</v>
      </c>
      <c r="D8" s="33"/>
      <c r="E8" s="33"/>
      <c r="F8" s="36"/>
      <c r="G8" s="35"/>
      <c r="H8" s="33"/>
      <c r="I8" s="33"/>
      <c r="J8" s="36"/>
      <c r="K8" s="35"/>
      <c r="L8" s="33"/>
      <c r="M8" s="33"/>
      <c r="N8" s="33"/>
      <c r="O8" s="35"/>
      <c r="P8" s="33"/>
      <c r="Q8" s="33"/>
      <c r="R8" s="33"/>
      <c r="S8" s="33"/>
      <c r="T8" s="33"/>
      <c r="U8" s="33"/>
      <c r="V8" s="33"/>
      <c r="W8" s="36"/>
      <c r="X8" s="35"/>
      <c r="Y8" s="33"/>
      <c r="Z8" s="36"/>
    </row>
    <row r="9" spans="1:26" ht="18" customHeight="1" x14ac:dyDescent="0.2">
      <c r="A9" s="18" t="s">
        <v>155</v>
      </c>
      <c r="C9" s="44">
        <f t="shared" ref="C9:C17" si="0">C32</f>
        <v>0</v>
      </c>
      <c r="D9" s="33"/>
      <c r="E9" s="33"/>
      <c r="F9" s="36"/>
      <c r="G9" s="35"/>
      <c r="H9" s="33"/>
      <c r="I9" s="33"/>
      <c r="J9" s="36"/>
      <c r="K9" s="35"/>
      <c r="L9" s="33"/>
      <c r="M9" s="33"/>
      <c r="N9" s="33"/>
      <c r="O9" s="35"/>
      <c r="P9" s="33"/>
      <c r="Q9" s="33"/>
      <c r="R9" s="33"/>
      <c r="S9" s="33"/>
      <c r="T9" s="33"/>
      <c r="U9" s="33"/>
      <c r="V9" s="33"/>
      <c r="W9" s="36"/>
      <c r="X9" s="35"/>
      <c r="Y9" s="33"/>
      <c r="Z9" s="36"/>
    </row>
    <row r="10" spans="1:26" ht="18" customHeight="1" x14ac:dyDescent="0.2">
      <c r="A10" s="18" t="s">
        <v>156</v>
      </c>
      <c r="C10" s="44">
        <f t="shared" si="0"/>
        <v>0</v>
      </c>
      <c r="D10" s="33"/>
      <c r="E10" s="33"/>
      <c r="F10" s="36"/>
      <c r="G10" s="35"/>
      <c r="H10" s="33"/>
      <c r="I10" s="33"/>
      <c r="J10" s="36"/>
      <c r="K10" s="35"/>
      <c r="L10" s="33"/>
      <c r="M10" s="33"/>
      <c r="N10" s="33"/>
      <c r="O10" s="35"/>
      <c r="P10" s="33"/>
      <c r="Q10" s="33"/>
      <c r="R10" s="33"/>
      <c r="S10" s="33"/>
      <c r="T10" s="33"/>
      <c r="U10" s="33"/>
      <c r="V10" s="33"/>
      <c r="W10" s="36"/>
      <c r="X10" s="35"/>
      <c r="Y10" s="33"/>
      <c r="Z10" s="36"/>
    </row>
    <row r="11" spans="1:26" ht="18" customHeight="1" x14ac:dyDescent="0.2">
      <c r="A11" s="18" t="s">
        <v>157</v>
      </c>
      <c r="C11" s="44">
        <f t="shared" si="0"/>
        <v>0</v>
      </c>
      <c r="D11" s="38"/>
      <c r="E11" s="38"/>
      <c r="F11" s="41"/>
      <c r="G11" s="40"/>
      <c r="H11" s="38"/>
      <c r="I11" s="38"/>
      <c r="J11" s="41"/>
      <c r="K11" s="43"/>
      <c r="L11" s="42"/>
      <c r="M11" s="42"/>
      <c r="N11" s="42"/>
      <c r="O11" s="33"/>
      <c r="P11" s="33"/>
      <c r="Q11" s="33"/>
      <c r="R11" s="33"/>
      <c r="S11" s="33"/>
      <c r="T11" s="33"/>
      <c r="U11" s="33"/>
      <c r="V11" s="33"/>
      <c r="W11" s="36"/>
      <c r="X11" s="35"/>
      <c r="Y11" s="33"/>
      <c r="Z11" s="36"/>
    </row>
    <row r="12" spans="1:26" ht="18" customHeight="1" x14ac:dyDescent="0.2">
      <c r="A12" s="18" t="s">
        <v>158</v>
      </c>
      <c r="C12" s="44">
        <f t="shared" si="0"/>
        <v>0</v>
      </c>
      <c r="D12" s="42"/>
      <c r="E12" s="42"/>
      <c r="F12" s="42"/>
      <c r="G12" s="42"/>
      <c r="H12" s="42"/>
      <c r="I12" s="42"/>
      <c r="J12" s="45"/>
      <c r="K12" s="35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6"/>
      <c r="X12" s="35"/>
      <c r="Y12" s="33"/>
      <c r="Z12" s="36"/>
    </row>
    <row r="13" spans="1:26" ht="18" customHeight="1" x14ac:dyDescent="0.2">
      <c r="A13" s="18" t="s">
        <v>159</v>
      </c>
      <c r="C13" s="44">
        <f t="shared" si="0"/>
        <v>0</v>
      </c>
      <c r="D13" s="33"/>
      <c r="E13" s="33"/>
      <c r="F13" s="33"/>
      <c r="G13" s="33"/>
      <c r="H13" s="33"/>
      <c r="I13" s="35"/>
      <c r="J13" s="36"/>
      <c r="K13" s="35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6"/>
      <c r="X13" s="35"/>
      <c r="Y13" s="33"/>
      <c r="Z13" s="36"/>
    </row>
    <row r="14" spans="1:26" ht="18" customHeight="1" x14ac:dyDescent="0.2">
      <c r="A14" s="18" t="s">
        <v>160</v>
      </c>
      <c r="C14" s="44">
        <f t="shared" si="0"/>
        <v>0</v>
      </c>
      <c r="D14" s="33"/>
      <c r="E14" s="33"/>
      <c r="F14" s="33"/>
      <c r="G14" s="33"/>
      <c r="H14" s="33"/>
      <c r="I14" s="35"/>
      <c r="J14" s="36"/>
      <c r="K14" s="35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6"/>
      <c r="X14" s="35"/>
      <c r="Y14" s="33"/>
      <c r="Z14" s="36"/>
    </row>
    <row r="15" spans="1:26" ht="18" customHeight="1" x14ac:dyDescent="0.2">
      <c r="A15" s="18" t="s">
        <v>161</v>
      </c>
      <c r="C15" s="44">
        <f t="shared" si="0"/>
        <v>0</v>
      </c>
      <c r="D15" s="33"/>
      <c r="E15" s="33"/>
      <c r="F15" s="33"/>
      <c r="G15" s="33"/>
      <c r="H15" s="33"/>
      <c r="I15" s="35"/>
      <c r="J15" s="36"/>
      <c r="K15" s="35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6"/>
      <c r="X15" s="35"/>
      <c r="Y15" s="33"/>
      <c r="Z15" s="36"/>
    </row>
    <row r="16" spans="1:26" ht="18" customHeight="1" x14ac:dyDescent="0.2">
      <c r="A16" s="18" t="s">
        <v>162</v>
      </c>
      <c r="C16" s="46">
        <f t="shared" si="0"/>
        <v>0</v>
      </c>
      <c r="D16" s="33"/>
      <c r="E16" s="33"/>
      <c r="F16" s="33"/>
      <c r="G16" s="33"/>
      <c r="H16" s="33"/>
      <c r="I16" s="40"/>
      <c r="J16" s="41"/>
      <c r="K16" s="4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41"/>
      <c r="X16" s="35"/>
      <c r="Y16" s="33"/>
      <c r="Z16" s="36"/>
    </row>
    <row r="17" spans="1:26" ht="18" customHeight="1" x14ac:dyDescent="0.2">
      <c r="A17" s="18" t="s">
        <v>163</v>
      </c>
      <c r="C17" s="47">
        <f t="shared" si="0"/>
        <v>0</v>
      </c>
      <c r="D17" s="33"/>
      <c r="E17" s="33"/>
      <c r="F17" s="33"/>
      <c r="G17" s="33"/>
      <c r="H17" s="33"/>
      <c r="I17" s="43"/>
      <c r="J17" s="45"/>
      <c r="K17" s="43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33"/>
      <c r="Y17" s="33"/>
      <c r="Z17" s="36"/>
    </row>
    <row r="18" spans="1:26" ht="18" customHeight="1" x14ac:dyDescent="0.2">
      <c r="A18" s="18" t="s">
        <v>164</v>
      </c>
      <c r="C18" s="48">
        <f>E24</f>
        <v>0</v>
      </c>
      <c r="D18" s="38"/>
      <c r="E18" s="38"/>
      <c r="F18" s="38"/>
      <c r="G18" s="38"/>
      <c r="H18" s="38"/>
      <c r="I18" s="40"/>
      <c r="J18" s="41"/>
      <c r="K18" s="4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41"/>
    </row>
    <row r="19" spans="1:26" ht="18" customHeight="1" x14ac:dyDescent="0.2"/>
    <row r="20" spans="1:26" ht="18" customHeight="1" x14ac:dyDescent="0.2"/>
    <row r="21" spans="1:26" ht="18" customHeight="1" x14ac:dyDescent="0.2"/>
    <row r="22" spans="1:26" ht="18" customHeight="1" x14ac:dyDescent="0.2">
      <c r="A22" s="18" t="s">
        <v>165</v>
      </c>
    </row>
    <row r="23" spans="1:26" ht="18" customHeight="1" x14ac:dyDescent="0.2">
      <c r="A23" s="49"/>
      <c r="B23" s="50" t="s">
        <v>166</v>
      </c>
      <c r="D23" s="51">
        <v>2</v>
      </c>
      <c r="I23" s="52"/>
    </row>
    <row r="24" spans="1:26" ht="18" customHeight="1" x14ac:dyDescent="0.2">
      <c r="A24" s="53" t="s">
        <v>149</v>
      </c>
      <c r="B24" s="14" t="s">
        <v>167</v>
      </c>
      <c r="C24" s="7" t="s">
        <v>168</v>
      </c>
      <c r="D24" s="54"/>
      <c r="I24" s="52"/>
    </row>
    <row r="25" spans="1:26" ht="18" customHeight="1" x14ac:dyDescent="0.2">
      <c r="A25" s="55" t="s">
        <v>150</v>
      </c>
      <c r="B25" s="16" t="s">
        <v>169</v>
      </c>
      <c r="C25" s="7" t="s">
        <v>170</v>
      </c>
      <c r="D25" s="56"/>
      <c r="I25" s="52"/>
    </row>
    <row r="26" spans="1:26" ht="18" customHeight="1" x14ac:dyDescent="0.2">
      <c r="A26" s="55" t="s">
        <v>151</v>
      </c>
      <c r="B26" s="16" t="s">
        <v>171</v>
      </c>
      <c r="C26" s="7" t="s">
        <v>172</v>
      </c>
      <c r="D26" s="56"/>
      <c r="I26" s="52"/>
    </row>
    <row r="27" spans="1:26" ht="18" customHeight="1" x14ac:dyDescent="0.2">
      <c r="A27" s="55" t="s">
        <v>152</v>
      </c>
      <c r="B27" s="57"/>
      <c r="C27" s="7" t="s">
        <v>3</v>
      </c>
      <c r="D27" s="56"/>
      <c r="I27" s="52"/>
    </row>
    <row r="28" spans="1:26" ht="18" customHeight="1" x14ac:dyDescent="0.2">
      <c r="A28" s="55" t="s">
        <v>153</v>
      </c>
      <c r="B28" s="57"/>
      <c r="D28" s="56"/>
    </row>
    <row r="29" spans="1:26" ht="18" customHeight="1" x14ac:dyDescent="0.2">
      <c r="A29" s="55" t="s">
        <v>154</v>
      </c>
      <c r="B29" s="57"/>
      <c r="D29" s="56"/>
    </row>
    <row r="30" spans="1:26" ht="18" customHeight="1" x14ac:dyDescent="0.2">
      <c r="A30" s="55" t="s">
        <v>155</v>
      </c>
      <c r="B30" s="57"/>
      <c r="D30" s="56"/>
    </row>
    <row r="31" spans="1:26" ht="18" customHeight="1" x14ac:dyDescent="0.2">
      <c r="A31" s="55" t="s">
        <v>156</v>
      </c>
      <c r="B31" s="57"/>
      <c r="D31" s="56"/>
    </row>
    <row r="32" spans="1:26" ht="18" customHeight="1" x14ac:dyDescent="0.2">
      <c r="A32" s="55" t="s">
        <v>157</v>
      </c>
      <c r="B32" s="57"/>
      <c r="D32" s="56"/>
    </row>
    <row r="33" spans="1:4" ht="18" customHeight="1" x14ac:dyDescent="0.2">
      <c r="A33" s="55" t="s">
        <v>158</v>
      </c>
      <c r="B33" s="57"/>
      <c r="D33" s="56"/>
    </row>
    <row r="34" spans="1:4" ht="18" customHeight="1" x14ac:dyDescent="0.2">
      <c r="A34" s="55" t="s">
        <v>159</v>
      </c>
      <c r="B34" s="57"/>
      <c r="D34" s="56"/>
    </row>
    <row r="35" spans="1:4" ht="18" customHeight="1" x14ac:dyDescent="0.2">
      <c r="A35" s="55" t="s">
        <v>160</v>
      </c>
      <c r="B35" s="57"/>
      <c r="D35" s="56"/>
    </row>
    <row r="36" spans="1:4" ht="18" customHeight="1" x14ac:dyDescent="0.2">
      <c r="A36" s="55" t="s">
        <v>161</v>
      </c>
      <c r="B36" s="57"/>
      <c r="D36" s="56"/>
    </row>
    <row r="37" spans="1:4" ht="18" customHeight="1" x14ac:dyDescent="0.2">
      <c r="A37" s="55" t="s">
        <v>162</v>
      </c>
      <c r="B37" s="57"/>
      <c r="D37" s="56"/>
    </row>
    <row r="38" spans="1:4" ht="18" customHeight="1" x14ac:dyDescent="0.2">
      <c r="A38" s="55" t="s">
        <v>163</v>
      </c>
      <c r="B38" s="57"/>
      <c r="D38" s="56"/>
    </row>
    <row r="39" spans="1:4" ht="18" customHeight="1" x14ac:dyDescent="0.2">
      <c r="A39" s="58" t="s">
        <v>164</v>
      </c>
      <c r="B39" s="59"/>
      <c r="D39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M49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1" spans="1:28" x14ac:dyDescent="0.2">
      <c r="A1" t="s">
        <v>43</v>
      </c>
    </row>
    <row r="3" spans="1:28" x14ac:dyDescent="0.2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</row>
    <row r="4" spans="1:28" x14ac:dyDescent="0.2">
      <c r="A4">
        <v>1</v>
      </c>
      <c r="B4" t="s">
        <v>72</v>
      </c>
      <c r="G4" t="s">
        <v>73</v>
      </c>
      <c r="H4">
        <v>42.99597</v>
      </c>
      <c r="I4">
        <v>-0.11345291</v>
      </c>
      <c r="J4">
        <v>1.3268063999999999</v>
      </c>
      <c r="K4">
        <v>25.208200000000001</v>
      </c>
      <c r="L4">
        <v>54.688600000000001</v>
      </c>
      <c r="M4">
        <v>0</v>
      </c>
      <c r="N4" t="s">
        <v>74</v>
      </c>
      <c r="O4" t="s">
        <v>75</v>
      </c>
      <c r="P4">
        <v>44.17483</v>
      </c>
      <c r="Q4">
        <v>-6.4952850000000006E-2</v>
      </c>
      <c r="AA4" t="s">
        <v>76</v>
      </c>
      <c r="AB4" t="s">
        <v>265</v>
      </c>
    </row>
    <row r="5" spans="1:28" x14ac:dyDescent="0.2">
      <c r="A5">
        <v>2</v>
      </c>
      <c r="B5" t="s">
        <v>77</v>
      </c>
      <c r="G5" t="s">
        <v>73</v>
      </c>
      <c r="H5">
        <v>43.044220000000003</v>
      </c>
      <c r="I5">
        <v>-6.5204620000000005E-2</v>
      </c>
      <c r="J5">
        <v>1.2784998000000001</v>
      </c>
      <c r="K5">
        <v>25.208200000000001</v>
      </c>
      <c r="L5">
        <v>54.199973999999997</v>
      </c>
      <c r="M5">
        <v>0</v>
      </c>
      <c r="N5" t="s">
        <v>74</v>
      </c>
      <c r="O5" t="s">
        <v>75</v>
      </c>
      <c r="P5">
        <v>44.044919999999998</v>
      </c>
      <c r="Q5">
        <v>-0.19486237000000001</v>
      </c>
      <c r="AA5" t="s">
        <v>76</v>
      </c>
      <c r="AB5" t="s">
        <v>265</v>
      </c>
    </row>
    <row r="6" spans="1:28" x14ac:dyDescent="0.2">
      <c r="A6">
        <v>3</v>
      </c>
      <c r="B6" t="s">
        <v>78</v>
      </c>
      <c r="G6" t="s">
        <v>73</v>
      </c>
      <c r="H6">
        <v>43.267246</v>
      </c>
      <c r="I6">
        <v>0.15782166</v>
      </c>
      <c r="J6">
        <v>1.2889980000000001</v>
      </c>
      <c r="K6">
        <v>25.208200000000001</v>
      </c>
      <c r="L6">
        <v>54.362850000000002</v>
      </c>
      <c r="M6">
        <v>0</v>
      </c>
      <c r="N6" t="s">
        <v>74</v>
      </c>
      <c r="O6" t="s">
        <v>75</v>
      </c>
      <c r="P6">
        <v>44.304737000000003</v>
      </c>
      <c r="Q6">
        <v>6.4952850000000006E-2</v>
      </c>
      <c r="AA6" t="s">
        <v>76</v>
      </c>
      <c r="AB6" t="s">
        <v>265</v>
      </c>
    </row>
    <row r="7" spans="1:28" x14ac:dyDescent="0.2">
      <c r="A7">
        <v>4</v>
      </c>
      <c r="B7" t="s">
        <v>79</v>
      </c>
      <c r="G7" t="s">
        <v>73</v>
      </c>
      <c r="H7">
        <v>43.13026</v>
      </c>
      <c r="I7">
        <v>2.0835876E-2</v>
      </c>
      <c r="J7">
        <v>1.3127789999999999</v>
      </c>
      <c r="K7">
        <v>25.208200000000001</v>
      </c>
      <c r="L7">
        <v>54.362850000000002</v>
      </c>
      <c r="M7">
        <v>0</v>
      </c>
      <c r="N7" t="s">
        <v>74</v>
      </c>
      <c r="O7" t="s">
        <v>75</v>
      </c>
      <c r="P7">
        <v>44.434646999999998</v>
      </c>
      <c r="Q7">
        <v>0.19486237000000001</v>
      </c>
      <c r="AA7" t="s">
        <v>76</v>
      </c>
      <c r="AB7" t="s">
        <v>265</v>
      </c>
    </row>
    <row r="8" spans="1:28" x14ac:dyDescent="0.2">
      <c r="A8">
        <v>5</v>
      </c>
      <c r="B8" t="s">
        <v>80</v>
      </c>
      <c r="G8" t="s">
        <v>73</v>
      </c>
      <c r="H8">
        <v>60.992012000000003</v>
      </c>
      <c r="I8">
        <v>0.22089386</v>
      </c>
      <c r="J8">
        <v>1.470898</v>
      </c>
      <c r="K8">
        <v>47.522095</v>
      </c>
      <c r="L8">
        <v>67.06711</v>
      </c>
      <c r="M8">
        <v>0</v>
      </c>
      <c r="N8" t="s">
        <v>74</v>
      </c>
      <c r="O8" t="s">
        <v>75</v>
      </c>
      <c r="P8">
        <v>61.322741999999998</v>
      </c>
      <c r="Q8">
        <v>6.4956664999999997E-2</v>
      </c>
      <c r="AA8" t="s">
        <v>81</v>
      </c>
      <c r="AB8" t="s">
        <v>265</v>
      </c>
    </row>
    <row r="9" spans="1:28" x14ac:dyDescent="0.2">
      <c r="A9">
        <v>6</v>
      </c>
      <c r="B9" t="s">
        <v>82</v>
      </c>
      <c r="G9" t="s">
        <v>73</v>
      </c>
      <c r="H9">
        <v>60.950187999999997</v>
      </c>
      <c r="I9">
        <v>0.17906952000000001</v>
      </c>
      <c r="J9">
        <v>1.4614528</v>
      </c>
      <c r="K9">
        <v>42.147213000000001</v>
      </c>
      <c r="L9">
        <v>67.392859999999999</v>
      </c>
      <c r="M9">
        <v>0</v>
      </c>
      <c r="N9" t="s">
        <v>74</v>
      </c>
      <c r="O9" t="s">
        <v>75</v>
      </c>
      <c r="P9">
        <v>61.452649999999998</v>
      </c>
      <c r="Q9">
        <v>0.19486237000000001</v>
      </c>
      <c r="AA9" t="s">
        <v>81</v>
      </c>
      <c r="AB9" t="s">
        <v>265</v>
      </c>
    </row>
    <row r="10" spans="1:28" x14ac:dyDescent="0.2">
      <c r="A10">
        <v>7</v>
      </c>
      <c r="B10" t="s">
        <v>83</v>
      </c>
      <c r="G10" t="s">
        <v>73</v>
      </c>
      <c r="H10">
        <v>60.599939999999997</v>
      </c>
      <c r="I10">
        <v>-0.17117690999999999</v>
      </c>
      <c r="J10">
        <v>1.4937973</v>
      </c>
      <c r="K10">
        <v>41.984336999999996</v>
      </c>
      <c r="L10">
        <v>66.904235999999997</v>
      </c>
      <c r="M10">
        <v>0</v>
      </c>
      <c r="N10" t="s">
        <v>74</v>
      </c>
      <c r="O10" t="s">
        <v>75</v>
      </c>
      <c r="P10">
        <v>61.192833</v>
      </c>
      <c r="Q10">
        <v>-6.4952850000000006E-2</v>
      </c>
      <c r="AA10" t="s">
        <v>81</v>
      </c>
      <c r="AB10" t="s">
        <v>265</v>
      </c>
    </row>
    <row r="11" spans="1:28" x14ac:dyDescent="0.2">
      <c r="A11">
        <v>8</v>
      </c>
      <c r="B11" t="s">
        <v>84</v>
      </c>
      <c r="G11" t="s">
        <v>73</v>
      </c>
      <c r="H11">
        <v>60.54233</v>
      </c>
      <c r="I11">
        <v>-0.22878646999999999</v>
      </c>
      <c r="J11">
        <v>1.4695967000000001</v>
      </c>
      <c r="K11">
        <v>43.775967000000001</v>
      </c>
      <c r="L11">
        <v>66.741355999999996</v>
      </c>
      <c r="M11">
        <v>0</v>
      </c>
      <c r="N11" t="s">
        <v>74</v>
      </c>
      <c r="O11" t="s">
        <v>75</v>
      </c>
      <c r="P11">
        <v>61.062922999999998</v>
      </c>
      <c r="Q11">
        <v>-0.19486237000000001</v>
      </c>
      <c r="AA11" t="s">
        <v>81</v>
      </c>
      <c r="AB11" t="s">
        <v>265</v>
      </c>
    </row>
    <row r="12" spans="1:28" x14ac:dyDescent="0.2">
      <c r="A12">
        <v>9</v>
      </c>
      <c r="B12" t="s">
        <v>85</v>
      </c>
      <c r="G12" t="s">
        <v>86</v>
      </c>
      <c r="H12">
        <v>38.443809999999999</v>
      </c>
      <c r="I12">
        <v>-4.6656149999999998</v>
      </c>
      <c r="J12">
        <v>1.1285574</v>
      </c>
      <c r="K12">
        <v>25.208200000000001</v>
      </c>
      <c r="L12">
        <v>49.802345000000003</v>
      </c>
      <c r="M12">
        <v>0</v>
      </c>
      <c r="N12" t="s">
        <v>74</v>
      </c>
      <c r="O12" t="s">
        <v>75</v>
      </c>
      <c r="P12">
        <v>39.108401999999998</v>
      </c>
      <c r="Q12">
        <v>-5.1313820000000003</v>
      </c>
      <c r="AA12" t="s">
        <v>76</v>
      </c>
      <c r="AB12" t="s">
        <v>265</v>
      </c>
    </row>
    <row r="13" spans="1:28" x14ac:dyDescent="0.2">
      <c r="A13">
        <v>10</v>
      </c>
      <c r="B13" t="s">
        <v>87</v>
      </c>
      <c r="G13" t="s">
        <v>86</v>
      </c>
      <c r="H13">
        <v>38.409492</v>
      </c>
      <c r="I13">
        <v>-4.6999320000000004</v>
      </c>
      <c r="J13">
        <v>1.0973248</v>
      </c>
      <c r="K13">
        <v>25.208200000000001</v>
      </c>
      <c r="L13">
        <v>49.639470000000003</v>
      </c>
      <c r="M13">
        <v>0</v>
      </c>
      <c r="N13" t="s">
        <v>74</v>
      </c>
      <c r="O13" t="s">
        <v>75</v>
      </c>
      <c r="P13">
        <v>38.328949999999999</v>
      </c>
      <c r="Q13">
        <v>-5.9108352999999996</v>
      </c>
      <c r="AA13" t="s">
        <v>76</v>
      </c>
      <c r="AB13" t="s">
        <v>265</v>
      </c>
    </row>
    <row r="14" spans="1:28" x14ac:dyDescent="0.2">
      <c r="A14">
        <v>11</v>
      </c>
      <c r="B14" t="s">
        <v>88</v>
      </c>
      <c r="G14" t="s">
        <v>86</v>
      </c>
      <c r="H14">
        <v>38.728029999999997</v>
      </c>
      <c r="I14">
        <v>-4.3813934000000003</v>
      </c>
      <c r="J14">
        <v>1.0313393</v>
      </c>
      <c r="K14">
        <v>25.208200000000001</v>
      </c>
      <c r="L14">
        <v>51.268219999999999</v>
      </c>
      <c r="M14">
        <v>0</v>
      </c>
      <c r="N14" t="s">
        <v>74</v>
      </c>
      <c r="O14" t="s">
        <v>75</v>
      </c>
      <c r="P14">
        <v>38.458860000000001</v>
      </c>
      <c r="Q14">
        <v>-5.7809258000000003</v>
      </c>
      <c r="AA14" t="s">
        <v>76</v>
      </c>
      <c r="AB14" t="s">
        <v>265</v>
      </c>
    </row>
    <row r="15" spans="1:28" x14ac:dyDescent="0.2">
      <c r="A15">
        <v>12</v>
      </c>
      <c r="B15" t="s">
        <v>89</v>
      </c>
      <c r="G15" t="s">
        <v>86</v>
      </c>
      <c r="H15">
        <v>37.378825999999997</v>
      </c>
      <c r="I15">
        <v>-5.7305983999999999</v>
      </c>
      <c r="J15">
        <v>1.0316732</v>
      </c>
      <c r="K15">
        <v>25.208200000000001</v>
      </c>
      <c r="L15">
        <v>49.802345000000003</v>
      </c>
      <c r="M15">
        <v>0</v>
      </c>
      <c r="N15" t="s">
        <v>74</v>
      </c>
      <c r="O15" t="s">
        <v>75</v>
      </c>
      <c r="P15">
        <v>37.289684000000001</v>
      </c>
      <c r="Q15">
        <v>-6.9500999999999999</v>
      </c>
      <c r="AA15" t="s">
        <v>76</v>
      </c>
      <c r="AB15" t="s">
        <v>265</v>
      </c>
    </row>
    <row r="16" spans="1:28" x14ac:dyDescent="0.2">
      <c r="A16">
        <v>13</v>
      </c>
      <c r="B16" t="s">
        <v>90</v>
      </c>
      <c r="G16" t="s">
        <v>86</v>
      </c>
      <c r="H16">
        <v>59.810200000000002</v>
      </c>
      <c r="I16">
        <v>-0.96091839999999995</v>
      </c>
      <c r="J16">
        <v>1.9507992000000001</v>
      </c>
      <c r="K16">
        <v>37.912460000000003</v>
      </c>
      <c r="L16">
        <v>66.904235999999997</v>
      </c>
      <c r="M16">
        <v>1</v>
      </c>
      <c r="N16" t="s">
        <v>74</v>
      </c>
      <c r="O16" t="s">
        <v>75</v>
      </c>
      <c r="P16">
        <v>60.413383000000003</v>
      </c>
      <c r="Q16">
        <v>-0.84440230000000005</v>
      </c>
      <c r="W16" t="s">
        <v>94</v>
      </c>
      <c r="AA16" t="s">
        <v>81</v>
      </c>
      <c r="AB16" t="s">
        <v>265</v>
      </c>
    </row>
    <row r="17" spans="1:28" x14ac:dyDescent="0.2">
      <c r="A17">
        <v>14</v>
      </c>
      <c r="B17" t="s">
        <v>91</v>
      </c>
      <c r="G17" t="s">
        <v>86</v>
      </c>
      <c r="H17">
        <v>57.502704999999999</v>
      </c>
      <c r="I17">
        <v>-3.2684134999999999</v>
      </c>
      <c r="J17">
        <v>1.3320517999999999</v>
      </c>
      <c r="K17">
        <v>25.208200000000001</v>
      </c>
      <c r="L17">
        <v>65.601234000000005</v>
      </c>
      <c r="M17">
        <v>1</v>
      </c>
      <c r="N17" t="s">
        <v>74</v>
      </c>
      <c r="O17" t="s">
        <v>75</v>
      </c>
      <c r="P17">
        <v>60.023654999999998</v>
      </c>
      <c r="Q17">
        <v>-1.2341309</v>
      </c>
      <c r="Y17" t="s">
        <v>94</v>
      </c>
      <c r="AA17" t="s">
        <v>81</v>
      </c>
      <c r="AB17" t="s">
        <v>265</v>
      </c>
    </row>
    <row r="18" spans="1:28" x14ac:dyDescent="0.2">
      <c r="A18">
        <v>15</v>
      </c>
      <c r="B18" t="s">
        <v>92</v>
      </c>
      <c r="G18" t="s">
        <v>86</v>
      </c>
      <c r="H18">
        <v>59.200274999999998</v>
      </c>
      <c r="I18">
        <v>-1.5708427</v>
      </c>
      <c r="J18">
        <v>1.7822102</v>
      </c>
      <c r="K18">
        <v>29.93158</v>
      </c>
      <c r="L18">
        <v>66.089860000000002</v>
      </c>
      <c r="M18">
        <v>1</v>
      </c>
      <c r="N18" t="s">
        <v>74</v>
      </c>
      <c r="O18" t="s">
        <v>75</v>
      </c>
      <c r="P18">
        <v>60.023654999999998</v>
      </c>
      <c r="Q18">
        <v>-1.2341309</v>
      </c>
      <c r="W18" t="s">
        <v>94</v>
      </c>
      <c r="AA18" t="s">
        <v>81</v>
      </c>
      <c r="AB18" t="s">
        <v>265</v>
      </c>
    </row>
    <row r="19" spans="1:28" x14ac:dyDescent="0.2">
      <c r="A19">
        <v>16</v>
      </c>
      <c r="B19" t="s">
        <v>93</v>
      </c>
      <c r="G19" t="s">
        <v>86</v>
      </c>
      <c r="H19">
        <v>59.486201999999999</v>
      </c>
      <c r="I19">
        <v>-1.2849159000000001</v>
      </c>
      <c r="J19">
        <v>1.6134369</v>
      </c>
      <c r="K19">
        <v>42.310090000000002</v>
      </c>
      <c r="L19">
        <v>66.415610000000001</v>
      </c>
      <c r="M19">
        <v>2</v>
      </c>
      <c r="N19" t="s">
        <v>74</v>
      </c>
      <c r="O19" t="s">
        <v>75</v>
      </c>
      <c r="P19">
        <v>60.283473999999998</v>
      </c>
      <c r="Q19">
        <v>-0.97431179999999995</v>
      </c>
      <c r="W19" t="s">
        <v>94</v>
      </c>
      <c r="Y19" t="s">
        <v>94</v>
      </c>
      <c r="AA19" t="s">
        <v>81</v>
      </c>
      <c r="AB19" t="s">
        <v>265</v>
      </c>
    </row>
    <row r="20" spans="1:28" x14ac:dyDescent="0.2">
      <c r="A20">
        <v>17</v>
      </c>
      <c r="B20" t="s">
        <v>95</v>
      </c>
      <c r="G20" t="s">
        <v>86</v>
      </c>
      <c r="H20">
        <v>41.951434999999996</v>
      </c>
      <c r="I20">
        <v>-1.1579895</v>
      </c>
      <c r="J20">
        <v>1.2697349</v>
      </c>
      <c r="K20">
        <v>25.208200000000001</v>
      </c>
      <c r="L20">
        <v>53.385596999999997</v>
      </c>
      <c r="M20">
        <v>0</v>
      </c>
      <c r="N20" t="s">
        <v>74</v>
      </c>
      <c r="O20" t="s">
        <v>75</v>
      </c>
      <c r="P20">
        <v>43.265472000000003</v>
      </c>
      <c r="Q20">
        <v>-0.97431179999999995</v>
      </c>
      <c r="AA20" t="s">
        <v>76</v>
      </c>
      <c r="AB20" t="s">
        <v>265</v>
      </c>
    </row>
    <row r="21" spans="1:28" x14ac:dyDescent="0.2">
      <c r="A21">
        <v>18</v>
      </c>
      <c r="B21" t="s">
        <v>96</v>
      </c>
      <c r="G21" t="s">
        <v>86</v>
      </c>
      <c r="H21">
        <v>41.936070000000001</v>
      </c>
      <c r="I21">
        <v>-1.1733551</v>
      </c>
      <c r="J21">
        <v>1.2887963</v>
      </c>
      <c r="K21">
        <v>25.208200000000001</v>
      </c>
      <c r="L21">
        <v>53.222720000000002</v>
      </c>
      <c r="M21">
        <v>0</v>
      </c>
      <c r="N21" t="s">
        <v>74</v>
      </c>
      <c r="O21" t="s">
        <v>75</v>
      </c>
      <c r="P21">
        <v>43.265472000000003</v>
      </c>
      <c r="Q21">
        <v>-0.97431179999999995</v>
      </c>
      <c r="AA21" t="s">
        <v>76</v>
      </c>
      <c r="AB21" t="s">
        <v>265</v>
      </c>
    </row>
    <row r="22" spans="1:28" x14ac:dyDescent="0.2">
      <c r="A22">
        <v>19</v>
      </c>
      <c r="B22" t="s">
        <v>97</v>
      </c>
      <c r="G22" t="s">
        <v>86</v>
      </c>
      <c r="H22">
        <v>41.812362999999998</v>
      </c>
      <c r="I22">
        <v>-1.2970619000000001</v>
      </c>
      <c r="J22">
        <v>1.2679467</v>
      </c>
      <c r="K22">
        <v>25.208200000000001</v>
      </c>
      <c r="L22">
        <v>53.059849999999997</v>
      </c>
      <c r="M22">
        <v>0</v>
      </c>
      <c r="N22" t="s">
        <v>74</v>
      </c>
      <c r="O22" t="s">
        <v>75</v>
      </c>
      <c r="P22">
        <v>43.135562999999998</v>
      </c>
      <c r="Q22">
        <v>-1.1042213000000001</v>
      </c>
      <c r="AA22" t="s">
        <v>76</v>
      </c>
      <c r="AB22" t="s">
        <v>265</v>
      </c>
    </row>
    <row r="23" spans="1:28" x14ac:dyDescent="0.2">
      <c r="A23">
        <v>20</v>
      </c>
      <c r="B23" t="s">
        <v>98</v>
      </c>
      <c r="G23" t="s">
        <v>86</v>
      </c>
      <c r="H23">
        <v>42.531723</v>
      </c>
      <c r="I23">
        <v>-0.57770157</v>
      </c>
      <c r="J23">
        <v>1.3077652</v>
      </c>
      <c r="K23">
        <v>25.208200000000001</v>
      </c>
      <c r="L23">
        <v>53.874220000000001</v>
      </c>
      <c r="M23">
        <v>0</v>
      </c>
      <c r="N23" t="s">
        <v>74</v>
      </c>
      <c r="O23" t="s">
        <v>75</v>
      </c>
      <c r="P23">
        <v>43.655197000000001</v>
      </c>
      <c r="Q23">
        <v>-0.58458710000000003</v>
      </c>
      <c r="AA23" t="s">
        <v>76</v>
      </c>
      <c r="AB23" t="s">
        <v>265</v>
      </c>
    </row>
    <row r="24" spans="1:28" x14ac:dyDescent="0.2">
      <c r="A24">
        <v>21</v>
      </c>
      <c r="B24" t="s">
        <v>99</v>
      </c>
      <c r="G24" t="s">
        <v>86</v>
      </c>
      <c r="H24">
        <v>59.755367</v>
      </c>
      <c r="I24">
        <v>-1.0157509</v>
      </c>
      <c r="J24">
        <v>1.5423393999999999</v>
      </c>
      <c r="K24">
        <v>36.935209999999998</v>
      </c>
      <c r="L24">
        <v>66.25273</v>
      </c>
      <c r="M24">
        <v>1</v>
      </c>
      <c r="N24" t="s">
        <v>74</v>
      </c>
      <c r="O24" t="s">
        <v>75</v>
      </c>
      <c r="P24">
        <v>60.413383000000003</v>
      </c>
      <c r="Q24">
        <v>-0.84440230000000005</v>
      </c>
      <c r="W24" t="s">
        <v>94</v>
      </c>
      <c r="AA24" t="s">
        <v>81</v>
      </c>
      <c r="AB24" t="s">
        <v>265</v>
      </c>
    </row>
    <row r="25" spans="1:28" x14ac:dyDescent="0.2">
      <c r="A25">
        <v>22</v>
      </c>
      <c r="B25" t="s">
        <v>100</v>
      </c>
      <c r="G25" t="s">
        <v>86</v>
      </c>
      <c r="H25">
        <v>59.597499999999997</v>
      </c>
      <c r="I25">
        <v>-1.1736183</v>
      </c>
      <c r="J25">
        <v>1.6221506999999999</v>
      </c>
      <c r="K25">
        <v>31.397455000000001</v>
      </c>
      <c r="L25">
        <v>66.25273</v>
      </c>
      <c r="M25">
        <v>1</v>
      </c>
      <c r="N25" t="s">
        <v>74</v>
      </c>
      <c r="O25" t="s">
        <v>75</v>
      </c>
      <c r="P25">
        <v>60.413383000000003</v>
      </c>
      <c r="Q25">
        <v>-0.84440230000000005</v>
      </c>
      <c r="W25" t="s">
        <v>94</v>
      </c>
      <c r="AA25" t="s">
        <v>81</v>
      </c>
      <c r="AB25" t="s">
        <v>265</v>
      </c>
    </row>
    <row r="26" spans="1:28" x14ac:dyDescent="0.2">
      <c r="A26">
        <v>23</v>
      </c>
      <c r="B26" t="s">
        <v>101</v>
      </c>
      <c r="G26" t="s">
        <v>86</v>
      </c>
      <c r="H26">
        <v>59.653506999999998</v>
      </c>
      <c r="I26">
        <v>-1.1176109000000001</v>
      </c>
      <c r="J26">
        <v>1.5878222</v>
      </c>
      <c r="K26">
        <v>37.098083000000003</v>
      </c>
      <c r="L26">
        <v>66.25273</v>
      </c>
      <c r="M26">
        <v>1</v>
      </c>
      <c r="N26" t="s">
        <v>74</v>
      </c>
      <c r="O26" t="s">
        <v>75</v>
      </c>
      <c r="P26">
        <v>60.413383000000003</v>
      </c>
      <c r="Q26">
        <v>-0.84440230000000005</v>
      </c>
      <c r="W26" t="s">
        <v>94</v>
      </c>
      <c r="AA26" t="s">
        <v>81</v>
      </c>
      <c r="AB26" t="s">
        <v>265</v>
      </c>
    </row>
    <row r="27" spans="1:28" x14ac:dyDescent="0.2">
      <c r="A27">
        <v>24</v>
      </c>
      <c r="B27" t="s">
        <v>102</v>
      </c>
      <c r="G27" t="s">
        <v>86</v>
      </c>
      <c r="H27">
        <v>59.60575</v>
      </c>
      <c r="I27">
        <v>-1.1653671000000001</v>
      </c>
      <c r="J27">
        <v>1.4912531</v>
      </c>
      <c r="K27">
        <v>41.169964</v>
      </c>
      <c r="L27">
        <v>66.089860000000002</v>
      </c>
      <c r="M27">
        <v>0</v>
      </c>
      <c r="N27" t="s">
        <v>74</v>
      </c>
      <c r="O27" t="s">
        <v>75</v>
      </c>
      <c r="P27">
        <v>60.283473999999998</v>
      </c>
      <c r="Q27">
        <v>-0.97431179999999995</v>
      </c>
      <c r="AA27" t="s">
        <v>81</v>
      </c>
      <c r="AB27" t="s">
        <v>265</v>
      </c>
    </row>
    <row r="28" spans="1:28" x14ac:dyDescent="0.2">
      <c r="A28">
        <v>25</v>
      </c>
      <c r="B28" t="s">
        <v>103</v>
      </c>
      <c r="G28" t="s">
        <v>86</v>
      </c>
      <c r="H28">
        <v>41.135460000000002</v>
      </c>
      <c r="I28">
        <v>-1.9739647</v>
      </c>
      <c r="J28">
        <v>1.2185036</v>
      </c>
      <c r="K28">
        <v>25.208200000000001</v>
      </c>
      <c r="L28">
        <v>52.896973000000003</v>
      </c>
      <c r="M28">
        <v>0</v>
      </c>
      <c r="N28" t="s">
        <v>74</v>
      </c>
      <c r="O28" t="s">
        <v>75</v>
      </c>
      <c r="P28">
        <v>42.486020000000003</v>
      </c>
      <c r="Q28">
        <v>-1.7537651000000001</v>
      </c>
      <c r="AA28" t="s">
        <v>76</v>
      </c>
      <c r="AB28" t="s">
        <v>265</v>
      </c>
    </row>
    <row r="29" spans="1:28" x14ac:dyDescent="0.2">
      <c r="A29">
        <v>26</v>
      </c>
      <c r="B29" t="s">
        <v>104</v>
      </c>
      <c r="G29" t="s">
        <v>86</v>
      </c>
      <c r="H29">
        <v>41.566850000000002</v>
      </c>
      <c r="I29">
        <v>-1.5425758000000001</v>
      </c>
      <c r="J29">
        <v>1.2125553</v>
      </c>
      <c r="K29">
        <v>25.208200000000001</v>
      </c>
      <c r="L29">
        <v>52.734096999999998</v>
      </c>
      <c r="M29">
        <v>0</v>
      </c>
      <c r="N29" t="s">
        <v>74</v>
      </c>
      <c r="O29" t="s">
        <v>75</v>
      </c>
      <c r="P29">
        <v>42.615929999999999</v>
      </c>
      <c r="Q29">
        <v>-1.6238556</v>
      </c>
      <c r="AA29" t="s">
        <v>76</v>
      </c>
      <c r="AB29" t="s">
        <v>265</v>
      </c>
    </row>
    <row r="30" spans="1:28" x14ac:dyDescent="0.2">
      <c r="A30">
        <v>27</v>
      </c>
      <c r="B30" t="s">
        <v>105</v>
      </c>
      <c r="G30" t="s">
        <v>86</v>
      </c>
      <c r="H30">
        <v>41.243645000000001</v>
      </c>
      <c r="I30">
        <v>-1.8657798999999999</v>
      </c>
      <c r="J30">
        <v>1.1886941</v>
      </c>
      <c r="K30">
        <v>25.208200000000001</v>
      </c>
      <c r="L30">
        <v>52.734096999999998</v>
      </c>
      <c r="M30">
        <v>0</v>
      </c>
      <c r="N30" t="s">
        <v>74</v>
      </c>
      <c r="O30" t="s">
        <v>75</v>
      </c>
      <c r="P30">
        <v>42.096294</v>
      </c>
      <c r="Q30">
        <v>-2.1434897999999998</v>
      </c>
      <c r="AA30" t="s">
        <v>76</v>
      </c>
      <c r="AB30" t="s">
        <v>265</v>
      </c>
    </row>
    <row r="31" spans="1:28" x14ac:dyDescent="0.2">
      <c r="A31">
        <v>28</v>
      </c>
      <c r="B31" t="s">
        <v>106</v>
      </c>
      <c r="G31" t="s">
        <v>86</v>
      </c>
      <c r="H31">
        <v>42.022120000000001</v>
      </c>
      <c r="I31">
        <v>-1.0873032</v>
      </c>
      <c r="J31">
        <v>1.2555133999999999</v>
      </c>
      <c r="K31">
        <v>25.208200000000001</v>
      </c>
      <c r="L31">
        <v>55.3401</v>
      </c>
      <c r="M31">
        <v>0</v>
      </c>
      <c r="N31" t="s">
        <v>74</v>
      </c>
      <c r="O31" t="s">
        <v>75</v>
      </c>
      <c r="P31">
        <v>43.135562999999998</v>
      </c>
      <c r="Q31">
        <v>-1.1042213000000001</v>
      </c>
      <c r="AA31" t="s">
        <v>76</v>
      </c>
      <c r="AB31" t="s">
        <v>265</v>
      </c>
    </row>
    <row r="32" spans="1:28" x14ac:dyDescent="0.2">
      <c r="A32">
        <v>29</v>
      </c>
      <c r="B32" t="s">
        <v>107</v>
      </c>
      <c r="G32" t="s">
        <v>86</v>
      </c>
      <c r="H32">
        <v>60.138660000000002</v>
      </c>
      <c r="I32">
        <v>-0.63245773000000005</v>
      </c>
      <c r="J32">
        <v>1.5357444</v>
      </c>
      <c r="K32">
        <v>41.495711999999997</v>
      </c>
      <c r="L32">
        <v>66.741355999999996</v>
      </c>
      <c r="M32">
        <v>1</v>
      </c>
      <c r="N32" t="s">
        <v>74</v>
      </c>
      <c r="O32" t="s">
        <v>75</v>
      </c>
      <c r="P32">
        <v>60.803109999999997</v>
      </c>
      <c r="Q32">
        <v>-0.45467758000000003</v>
      </c>
      <c r="W32" t="s">
        <v>94</v>
      </c>
      <c r="AA32" t="s">
        <v>81</v>
      </c>
      <c r="AB32" t="s">
        <v>265</v>
      </c>
    </row>
    <row r="33" spans="1:39" x14ac:dyDescent="0.2">
      <c r="A33">
        <v>30</v>
      </c>
      <c r="B33" t="s">
        <v>108</v>
      </c>
      <c r="G33" t="s">
        <v>86</v>
      </c>
      <c r="H33">
        <v>60.323566</v>
      </c>
      <c r="I33">
        <v>-0.44755172999999998</v>
      </c>
      <c r="J33">
        <v>1.5833634999999999</v>
      </c>
      <c r="K33">
        <v>39.378337999999999</v>
      </c>
      <c r="L33">
        <v>67.06711</v>
      </c>
      <c r="M33">
        <v>1</v>
      </c>
      <c r="N33" t="s">
        <v>74</v>
      </c>
      <c r="O33" t="s">
        <v>75</v>
      </c>
      <c r="P33">
        <v>60.933014</v>
      </c>
      <c r="Q33">
        <v>-0.32477188000000001</v>
      </c>
      <c r="W33" t="s">
        <v>94</v>
      </c>
      <c r="AA33" t="s">
        <v>81</v>
      </c>
      <c r="AB33" t="s">
        <v>265</v>
      </c>
    </row>
    <row r="34" spans="1:39" x14ac:dyDescent="0.2">
      <c r="A34">
        <v>31</v>
      </c>
      <c r="B34" t="s">
        <v>109</v>
      </c>
      <c r="G34" t="s">
        <v>86</v>
      </c>
      <c r="H34">
        <v>60.005470000000003</v>
      </c>
      <c r="I34">
        <v>-0.76564790000000005</v>
      </c>
      <c r="J34">
        <v>1.5896912999999999</v>
      </c>
      <c r="K34">
        <v>38.889710000000001</v>
      </c>
      <c r="L34">
        <v>66.578479999999999</v>
      </c>
      <c r="M34">
        <v>1</v>
      </c>
      <c r="N34" t="s">
        <v>74</v>
      </c>
      <c r="O34" t="s">
        <v>75</v>
      </c>
      <c r="P34">
        <v>60.673200000000001</v>
      </c>
      <c r="Q34">
        <v>-0.58458710000000003</v>
      </c>
      <c r="W34" t="s">
        <v>94</v>
      </c>
      <c r="AA34" t="s">
        <v>81</v>
      </c>
      <c r="AB34" t="s">
        <v>265</v>
      </c>
    </row>
    <row r="35" spans="1:39" x14ac:dyDescent="0.2">
      <c r="A35">
        <v>32</v>
      </c>
      <c r="B35" t="s">
        <v>110</v>
      </c>
      <c r="G35" t="s">
        <v>86</v>
      </c>
      <c r="H35">
        <v>60.301341999999998</v>
      </c>
      <c r="I35">
        <v>-0.46977615</v>
      </c>
      <c r="J35">
        <v>1.5363614999999999</v>
      </c>
      <c r="K35">
        <v>41.658589999999997</v>
      </c>
      <c r="L35">
        <v>66.904235999999997</v>
      </c>
      <c r="M35">
        <v>1</v>
      </c>
      <c r="N35" t="s">
        <v>74</v>
      </c>
      <c r="O35" t="s">
        <v>75</v>
      </c>
      <c r="P35">
        <v>60.933014</v>
      </c>
      <c r="Q35">
        <v>-0.32477188000000001</v>
      </c>
      <c r="W35" t="s">
        <v>94</v>
      </c>
      <c r="AA35" t="s">
        <v>81</v>
      </c>
      <c r="AB35" t="s">
        <v>265</v>
      </c>
    </row>
    <row r="36" spans="1:39" x14ac:dyDescent="0.2">
      <c r="A36">
        <v>33</v>
      </c>
      <c r="B36" t="s">
        <v>111</v>
      </c>
      <c r="G36" t="s">
        <v>86</v>
      </c>
      <c r="H36">
        <v>39.946922000000001</v>
      </c>
      <c r="I36">
        <v>-3.1625022999999999</v>
      </c>
      <c r="J36">
        <v>1.1095809000000001</v>
      </c>
      <c r="K36">
        <v>25.208200000000001</v>
      </c>
      <c r="L36">
        <v>52.082596000000002</v>
      </c>
      <c r="M36">
        <v>0</v>
      </c>
      <c r="N36" t="s">
        <v>74</v>
      </c>
      <c r="O36" t="s">
        <v>75</v>
      </c>
      <c r="P36">
        <v>40.277576000000003</v>
      </c>
      <c r="Q36">
        <v>-3.9622077999999998</v>
      </c>
      <c r="AA36" t="s">
        <v>76</v>
      </c>
      <c r="AB36" t="s">
        <v>265</v>
      </c>
    </row>
    <row r="37" spans="1:39" x14ac:dyDescent="0.2">
      <c r="A37">
        <v>34</v>
      </c>
      <c r="B37" t="s">
        <v>112</v>
      </c>
      <c r="G37" t="s">
        <v>86</v>
      </c>
      <c r="H37">
        <v>40.187280000000001</v>
      </c>
      <c r="I37">
        <v>-2.9221458</v>
      </c>
      <c r="J37">
        <v>1.1238859999999999</v>
      </c>
      <c r="K37">
        <v>25.208200000000001</v>
      </c>
      <c r="L37">
        <v>52.082596000000002</v>
      </c>
      <c r="M37">
        <v>0</v>
      </c>
      <c r="N37" t="s">
        <v>74</v>
      </c>
      <c r="O37" t="s">
        <v>75</v>
      </c>
      <c r="P37">
        <v>41.057026</v>
      </c>
      <c r="Q37">
        <v>-3.1827583000000002</v>
      </c>
      <c r="AA37" t="s">
        <v>76</v>
      </c>
      <c r="AB37" t="s">
        <v>265</v>
      </c>
    </row>
    <row r="38" spans="1:39" x14ac:dyDescent="0.2">
      <c r="A38">
        <v>35</v>
      </c>
      <c r="B38" t="s">
        <v>113</v>
      </c>
      <c r="G38" t="s">
        <v>86</v>
      </c>
      <c r="H38">
        <v>40.430579999999999</v>
      </c>
      <c r="I38">
        <v>-2.6788444999999999</v>
      </c>
      <c r="J38">
        <v>1.1421106000000001</v>
      </c>
      <c r="K38">
        <v>25.208200000000001</v>
      </c>
      <c r="L38">
        <v>52.245471999999999</v>
      </c>
      <c r="M38">
        <v>0</v>
      </c>
      <c r="N38" t="s">
        <v>74</v>
      </c>
      <c r="O38" t="s">
        <v>75</v>
      </c>
      <c r="P38">
        <v>41.186934999999998</v>
      </c>
      <c r="Q38">
        <v>-3.0528488</v>
      </c>
      <c r="AA38" t="s">
        <v>76</v>
      </c>
      <c r="AB38" t="s">
        <v>265</v>
      </c>
    </row>
    <row r="39" spans="1:39" x14ac:dyDescent="0.2">
      <c r="A39">
        <v>36</v>
      </c>
      <c r="B39" t="s">
        <v>114</v>
      </c>
      <c r="G39" t="s">
        <v>86</v>
      </c>
      <c r="H39">
        <v>39.608240000000002</v>
      </c>
      <c r="I39">
        <v>-3.5011863999999999</v>
      </c>
      <c r="J39">
        <v>1.1289473999999999</v>
      </c>
      <c r="K39">
        <v>25.208200000000001</v>
      </c>
      <c r="L39">
        <v>51.756847</v>
      </c>
      <c r="M39">
        <v>0</v>
      </c>
      <c r="N39" t="s">
        <v>74</v>
      </c>
      <c r="O39" t="s">
        <v>75</v>
      </c>
      <c r="P39">
        <v>41.836480000000002</v>
      </c>
      <c r="Q39">
        <v>-2.403305</v>
      </c>
      <c r="AA39" t="s">
        <v>76</v>
      </c>
      <c r="AB39" t="s">
        <v>265</v>
      </c>
    </row>
    <row r="40" spans="1:39" x14ac:dyDescent="0.2">
      <c r="A40">
        <v>37</v>
      </c>
      <c r="B40" t="s">
        <v>115</v>
      </c>
      <c r="G40" t="s">
        <v>86</v>
      </c>
      <c r="H40">
        <v>61.566647000000003</v>
      </c>
      <c r="I40">
        <v>0.79552840000000002</v>
      </c>
      <c r="J40">
        <v>1.5679055</v>
      </c>
      <c r="K40">
        <v>33.514830000000003</v>
      </c>
      <c r="L40">
        <v>67.881484999999998</v>
      </c>
      <c r="M40">
        <v>1</v>
      </c>
      <c r="N40" t="s">
        <v>74</v>
      </c>
      <c r="O40" t="s">
        <v>75</v>
      </c>
      <c r="P40">
        <v>62.232100000000003</v>
      </c>
      <c r="Q40">
        <v>0.97431564000000004</v>
      </c>
      <c r="W40" t="s">
        <v>94</v>
      </c>
      <c r="AA40" t="s">
        <v>81</v>
      </c>
      <c r="AB40" t="s">
        <v>265</v>
      </c>
    </row>
    <row r="41" spans="1:39" x14ac:dyDescent="0.2">
      <c r="A41">
        <v>38</v>
      </c>
      <c r="B41" t="s">
        <v>116</v>
      </c>
      <c r="G41" t="s">
        <v>86</v>
      </c>
      <c r="H41">
        <v>61.618298000000003</v>
      </c>
      <c r="I41">
        <v>0.84717940000000003</v>
      </c>
      <c r="J41">
        <v>1.4654799000000001</v>
      </c>
      <c r="K41">
        <v>43.124465999999998</v>
      </c>
      <c r="L41">
        <v>68.207239999999999</v>
      </c>
      <c r="M41">
        <v>0</v>
      </c>
      <c r="N41" t="s">
        <v>74</v>
      </c>
      <c r="O41" t="s">
        <v>75</v>
      </c>
      <c r="P41">
        <v>62.232100000000003</v>
      </c>
      <c r="Q41">
        <v>0.97431564000000004</v>
      </c>
      <c r="AA41" t="s">
        <v>81</v>
      </c>
      <c r="AB41" t="s">
        <v>265</v>
      </c>
    </row>
    <row r="42" spans="1:39" x14ac:dyDescent="0.2">
      <c r="A42">
        <v>39</v>
      </c>
      <c r="B42" t="s">
        <v>117</v>
      </c>
      <c r="G42" t="s">
        <v>86</v>
      </c>
      <c r="H42">
        <v>61.492798000000001</v>
      </c>
      <c r="I42">
        <v>0.72167970000000004</v>
      </c>
      <c r="J42">
        <v>1.4125373000000001</v>
      </c>
      <c r="K42">
        <v>41.007088000000003</v>
      </c>
      <c r="L42">
        <v>68.044359999999998</v>
      </c>
      <c r="M42">
        <v>0</v>
      </c>
      <c r="N42" t="s">
        <v>74</v>
      </c>
      <c r="O42" t="s">
        <v>75</v>
      </c>
      <c r="P42">
        <v>62.232100000000003</v>
      </c>
      <c r="Q42">
        <v>0.97431564000000004</v>
      </c>
      <c r="AA42" t="s">
        <v>81</v>
      </c>
      <c r="AB42" t="s">
        <v>265</v>
      </c>
    </row>
    <row r="43" spans="1:39" x14ac:dyDescent="0.2">
      <c r="A43">
        <v>40</v>
      </c>
      <c r="B43" t="s">
        <v>118</v>
      </c>
      <c r="G43" t="s">
        <v>86</v>
      </c>
      <c r="H43">
        <v>61.630386000000001</v>
      </c>
      <c r="I43">
        <v>0.85926820000000004</v>
      </c>
      <c r="J43">
        <v>1.5138886</v>
      </c>
      <c r="K43">
        <v>41.984336999999996</v>
      </c>
      <c r="L43">
        <v>68.207239999999999</v>
      </c>
      <c r="M43">
        <v>1</v>
      </c>
      <c r="N43" t="s">
        <v>74</v>
      </c>
      <c r="O43" t="s">
        <v>75</v>
      </c>
      <c r="P43">
        <v>62.232100000000003</v>
      </c>
      <c r="Q43">
        <v>0.97431564000000004</v>
      </c>
      <c r="W43" t="s">
        <v>94</v>
      </c>
      <c r="AA43" t="s">
        <v>81</v>
      </c>
      <c r="AB43" t="s">
        <v>265</v>
      </c>
    </row>
    <row r="45" spans="1:39" x14ac:dyDescent="0.2">
      <c r="A45" t="s">
        <v>44</v>
      </c>
      <c r="B45" t="s">
        <v>119</v>
      </c>
      <c r="C45" t="s">
        <v>120</v>
      </c>
      <c r="D45" t="s">
        <v>46</v>
      </c>
      <c r="E45" t="s">
        <v>47</v>
      </c>
      <c r="F45" t="s">
        <v>48</v>
      </c>
      <c r="G45" t="s">
        <v>49</v>
      </c>
      <c r="H45" t="s">
        <v>50</v>
      </c>
      <c r="I45" t="s">
        <v>70</v>
      </c>
      <c r="J45" t="s">
        <v>67</v>
      </c>
      <c r="K45" t="s">
        <v>69</v>
      </c>
      <c r="L45" t="s">
        <v>121</v>
      </c>
      <c r="M45" t="s">
        <v>122</v>
      </c>
      <c r="N45" t="s">
        <v>123</v>
      </c>
      <c r="O45" t="s">
        <v>124</v>
      </c>
      <c r="P45" t="s">
        <v>125</v>
      </c>
      <c r="Q45" t="s">
        <v>126</v>
      </c>
      <c r="R45" t="s">
        <v>127</v>
      </c>
      <c r="S45" t="s">
        <v>128</v>
      </c>
      <c r="T45" t="s">
        <v>129</v>
      </c>
      <c r="U45" t="s">
        <v>130</v>
      </c>
      <c r="V45" t="s">
        <v>131</v>
      </c>
      <c r="W45" t="s">
        <v>132</v>
      </c>
      <c r="X45" t="s">
        <v>133</v>
      </c>
      <c r="Y45" t="s">
        <v>134</v>
      </c>
      <c r="Z45" t="s">
        <v>135</v>
      </c>
      <c r="AA45" t="s">
        <v>136</v>
      </c>
      <c r="AB45" t="s">
        <v>137</v>
      </c>
      <c r="AC45" t="s">
        <v>138</v>
      </c>
      <c r="AD45" t="s">
        <v>139</v>
      </c>
      <c r="AE45" t="s">
        <v>140</v>
      </c>
      <c r="AF45" t="s">
        <v>141</v>
      </c>
      <c r="AG45" t="s">
        <v>142</v>
      </c>
      <c r="AH45" t="s">
        <v>143</v>
      </c>
      <c r="AI45" t="s">
        <v>144</v>
      </c>
      <c r="AJ45" t="s">
        <v>145</v>
      </c>
      <c r="AK45" t="s">
        <v>146</v>
      </c>
      <c r="AL45" t="s">
        <v>147</v>
      </c>
      <c r="AM45" t="s">
        <v>148</v>
      </c>
    </row>
    <row r="46" spans="1:39" x14ac:dyDescent="0.2">
      <c r="A46">
        <v>1</v>
      </c>
      <c r="H46" t="s">
        <v>86</v>
      </c>
      <c r="I46" t="s">
        <v>76</v>
      </c>
      <c r="L46">
        <v>40.458300000000001</v>
      </c>
      <c r="M46">
        <v>39.620429999999999</v>
      </c>
      <c r="N46">
        <v>41.296173000000003</v>
      </c>
      <c r="O46">
        <v>40.78302</v>
      </c>
      <c r="P46">
        <v>0.39310017000000003</v>
      </c>
      <c r="Q46">
        <v>37.378825999999997</v>
      </c>
      <c r="R46">
        <v>42.531723</v>
      </c>
      <c r="S46">
        <v>-2.6511219000000001</v>
      </c>
      <c r="T46">
        <v>-3.4889944000000002</v>
      </c>
      <c r="U46">
        <v>-1.8132493000000001</v>
      </c>
      <c r="V46">
        <v>-2.3264046</v>
      </c>
      <c r="W46">
        <v>0.39310017000000003</v>
      </c>
      <c r="X46">
        <v>-5.7305983999999999</v>
      </c>
      <c r="Y46">
        <v>-0.57770157</v>
      </c>
      <c r="Z46">
        <v>41.324962999999997</v>
      </c>
      <c r="AA46">
        <v>40.233229999999999</v>
      </c>
      <c r="AB46">
        <v>42.416694999999997</v>
      </c>
      <c r="AC46">
        <v>41.966385000000002</v>
      </c>
      <c r="AD46">
        <v>0.51220140000000003</v>
      </c>
      <c r="AE46">
        <v>37.289684000000001</v>
      </c>
      <c r="AF46">
        <v>43.655197000000001</v>
      </c>
      <c r="AG46">
        <v>-2.9148204</v>
      </c>
      <c r="AH46">
        <v>-4.006551</v>
      </c>
      <c r="AI46">
        <v>-1.8230898</v>
      </c>
      <c r="AJ46">
        <v>-2.2733973999999999</v>
      </c>
      <c r="AK46">
        <v>0.51220136999999999</v>
      </c>
      <c r="AL46">
        <v>-6.9500999999999999</v>
      </c>
      <c r="AM46">
        <v>-0.58458710000000003</v>
      </c>
    </row>
    <row r="47" spans="1:39" x14ac:dyDescent="0.2">
      <c r="A47">
        <v>2</v>
      </c>
      <c r="H47" t="s">
        <v>73</v>
      </c>
      <c r="I47" t="s">
        <v>76</v>
      </c>
      <c r="L47">
        <v>43.109425000000002</v>
      </c>
      <c r="M47">
        <v>42.920110000000001</v>
      </c>
      <c r="N47">
        <v>43.298740000000002</v>
      </c>
      <c r="O47">
        <v>43.087242000000003</v>
      </c>
      <c r="P47">
        <v>5.9487402000000002E-2</v>
      </c>
      <c r="Q47">
        <v>42.99597</v>
      </c>
      <c r="R47">
        <v>43.267246</v>
      </c>
      <c r="S47">
        <v>0</v>
      </c>
      <c r="T47">
        <v>-0.18931509999999999</v>
      </c>
      <c r="U47">
        <v>0.18931509999999999</v>
      </c>
      <c r="V47">
        <v>-2.2184372000000001E-2</v>
      </c>
      <c r="W47">
        <v>5.9487402000000002E-2</v>
      </c>
      <c r="X47">
        <v>-0.11345291</v>
      </c>
      <c r="Y47">
        <v>0.15782166</v>
      </c>
      <c r="Z47">
        <v>44.239784</v>
      </c>
      <c r="AA47">
        <v>43.972920000000002</v>
      </c>
      <c r="AB47">
        <v>44.50665</v>
      </c>
      <c r="AC47">
        <v>44.239784</v>
      </c>
      <c r="AD47">
        <v>8.3855239999999998E-2</v>
      </c>
      <c r="AE47">
        <v>44.044919999999998</v>
      </c>
      <c r="AF47">
        <v>44.434646999999998</v>
      </c>
      <c r="AG47">
        <v>0</v>
      </c>
      <c r="AH47">
        <v>-0.26686427000000001</v>
      </c>
      <c r="AI47">
        <v>0.26686427000000001</v>
      </c>
      <c r="AJ47">
        <v>0</v>
      </c>
      <c r="AK47">
        <v>8.3855239999999998E-2</v>
      </c>
      <c r="AL47">
        <v>-0.19486237000000001</v>
      </c>
      <c r="AM47">
        <v>0.19486237000000001</v>
      </c>
    </row>
    <row r="48" spans="1:39" x14ac:dyDescent="0.2">
      <c r="A48">
        <v>3</v>
      </c>
      <c r="H48" t="s">
        <v>86</v>
      </c>
      <c r="I48" t="s">
        <v>81</v>
      </c>
      <c r="L48">
        <v>60.105539999999998</v>
      </c>
      <c r="M48">
        <v>59.527200000000001</v>
      </c>
      <c r="N48">
        <v>60.683883999999999</v>
      </c>
      <c r="O48">
        <v>59.907837000000001</v>
      </c>
      <c r="P48">
        <v>0.27133774999999999</v>
      </c>
      <c r="Q48">
        <v>57.502704999999999</v>
      </c>
      <c r="R48">
        <v>61.630386000000001</v>
      </c>
      <c r="S48">
        <v>-0.66557599999999995</v>
      </c>
      <c r="T48">
        <v>-1.2439183</v>
      </c>
      <c r="U48">
        <v>-8.7233660000000005E-2</v>
      </c>
      <c r="V48">
        <v>-0.86328316000000005</v>
      </c>
      <c r="W48">
        <v>0.27133774999999999</v>
      </c>
      <c r="X48">
        <v>-3.2684134999999999</v>
      </c>
      <c r="Y48">
        <v>0.85926820000000004</v>
      </c>
      <c r="Z48">
        <v>60.908656999999998</v>
      </c>
      <c r="AA48">
        <v>60.464893000000004</v>
      </c>
      <c r="AB48">
        <v>61.352420000000002</v>
      </c>
      <c r="AC48">
        <v>60.543289999999999</v>
      </c>
      <c r="AD48">
        <v>0.20819799999999999</v>
      </c>
      <c r="AE48">
        <v>60.023654999999998</v>
      </c>
      <c r="AF48">
        <v>62.232100000000003</v>
      </c>
      <c r="AG48">
        <v>-0.34912753000000002</v>
      </c>
      <c r="AH48">
        <v>-0.79289069999999995</v>
      </c>
      <c r="AI48">
        <v>9.4635664999999994E-2</v>
      </c>
      <c r="AJ48">
        <v>-0.71449470000000004</v>
      </c>
      <c r="AK48">
        <v>0.20819799999999999</v>
      </c>
      <c r="AL48">
        <v>-1.2341309</v>
      </c>
      <c r="AM48">
        <v>0.97431564000000004</v>
      </c>
    </row>
    <row r="49" spans="1:39" x14ac:dyDescent="0.2">
      <c r="A49">
        <v>4</v>
      </c>
      <c r="H49" t="s">
        <v>73</v>
      </c>
      <c r="I49" t="s">
        <v>81</v>
      </c>
      <c r="L49">
        <v>60.771120000000003</v>
      </c>
      <c r="M49">
        <v>60.400776</v>
      </c>
      <c r="N49">
        <v>61.141460000000002</v>
      </c>
      <c r="O49">
        <v>60.775063000000003</v>
      </c>
      <c r="P49">
        <v>0.11637038</v>
      </c>
      <c r="Q49">
        <v>60.54233</v>
      </c>
      <c r="R49">
        <v>60.992012000000003</v>
      </c>
      <c r="S49">
        <v>0</v>
      </c>
      <c r="T49">
        <v>-0.37034175000000003</v>
      </c>
      <c r="U49">
        <v>0.37034175000000003</v>
      </c>
      <c r="V49">
        <v>3.9463043E-3</v>
      </c>
      <c r="W49">
        <v>0.11637038</v>
      </c>
      <c r="X49">
        <v>-0.22878646999999999</v>
      </c>
      <c r="Y49">
        <v>0.22089386</v>
      </c>
      <c r="Z49">
        <v>61.257786000000003</v>
      </c>
      <c r="AA49">
        <v>60.990920000000003</v>
      </c>
      <c r="AB49">
        <v>61.524650000000001</v>
      </c>
      <c r="AC49">
        <v>61.25779</v>
      </c>
      <c r="AD49">
        <v>8.3855495000000002E-2</v>
      </c>
      <c r="AE49">
        <v>61.062922999999998</v>
      </c>
      <c r="AF49">
        <v>61.452649999999998</v>
      </c>
      <c r="AG49" s="132">
        <v>9.5367430000000002E-7</v>
      </c>
      <c r="AH49">
        <v>-0.26686411999999998</v>
      </c>
      <c r="AI49">
        <v>0.26686602999999998</v>
      </c>
      <c r="AJ49" s="132">
        <v>1.9073486E-6</v>
      </c>
      <c r="AK49">
        <v>8.3855495000000002E-2</v>
      </c>
      <c r="AL49">
        <v>-0.19486237000000001</v>
      </c>
      <c r="AM49">
        <v>0.19486237000000001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Y40"/>
  <sheetViews>
    <sheetView workbookViewId="0">
      <selection activeCell="K44" sqref="K44"/>
    </sheetView>
  </sheetViews>
  <sheetFormatPr baseColWidth="10" defaultColWidth="8.83203125" defaultRowHeight="15" x14ac:dyDescent="0.2"/>
  <cols>
    <col min="1" max="1" width="13" bestFit="1" customWidth="1"/>
    <col min="2" max="2" width="24.5" bestFit="1" customWidth="1"/>
    <col min="3" max="8" width="13" style="3" bestFit="1" customWidth="1"/>
    <col min="9" max="10" width="13" style="4" bestFit="1" customWidth="1"/>
    <col min="11" max="11" width="13" bestFit="1" customWidth="1"/>
    <col min="12" max="12" width="19.6640625" style="7" bestFit="1" customWidth="1"/>
    <col min="13" max="18" width="13" style="3" bestFit="1" customWidth="1"/>
    <col min="19" max="20" width="13" style="4" bestFit="1" customWidth="1"/>
    <col min="21" max="25" width="13" bestFit="1" customWidth="1"/>
  </cols>
  <sheetData>
    <row r="1" spans="2:20" ht="18" customHeight="1" x14ac:dyDescent="0.2">
      <c r="B1" s="1"/>
      <c r="C1" s="2" t="s">
        <v>0</v>
      </c>
      <c r="D1" s="2"/>
      <c r="E1" s="2"/>
      <c r="F1" s="2"/>
      <c r="G1" s="3" t="s">
        <v>1</v>
      </c>
      <c r="L1" s="5"/>
      <c r="M1" s="2" t="s">
        <v>0</v>
      </c>
      <c r="N1" s="2"/>
      <c r="O1" s="2"/>
      <c r="P1" s="2"/>
      <c r="Q1" s="3" t="s">
        <v>1</v>
      </c>
    </row>
    <row r="2" spans="2:20" ht="18" customHeight="1" x14ac:dyDescent="0.2">
      <c r="B2" t="s">
        <v>2</v>
      </c>
      <c r="C2" s="6">
        <v>43.121966999999998</v>
      </c>
      <c r="D2" s="6">
        <v>42.73263</v>
      </c>
      <c r="E2" s="6">
        <v>42.73263</v>
      </c>
      <c r="F2" s="6">
        <v>42.862409999999997</v>
      </c>
      <c r="G2" s="6">
        <v>60.901657</v>
      </c>
      <c r="H2" s="6">
        <v>60.901657</v>
      </c>
      <c r="I2" s="6">
        <v>60.901657</v>
      </c>
      <c r="J2" s="6">
        <v>60.771877000000003</v>
      </c>
      <c r="L2" s="7" t="s">
        <v>2</v>
      </c>
      <c r="M2" s="6">
        <v>42.73263</v>
      </c>
      <c r="N2" s="6">
        <v>43.641083000000002</v>
      </c>
      <c r="O2" s="6">
        <v>43.641083000000002</v>
      </c>
      <c r="P2" s="6">
        <v>43.900641999999998</v>
      </c>
      <c r="Q2" s="6">
        <v>61.420772999999997</v>
      </c>
      <c r="R2" s="6">
        <v>61.420772999999997</v>
      </c>
      <c r="S2" s="6">
        <v>61.290993</v>
      </c>
      <c r="T2" s="6">
        <v>61.290993</v>
      </c>
    </row>
    <row r="3" spans="2:20" ht="18" customHeight="1" x14ac:dyDescent="0.2">
      <c r="B3" t="s">
        <v>3</v>
      </c>
      <c r="C3" s="6">
        <v>40.137059999999998</v>
      </c>
      <c r="D3" s="6">
        <v>40.526394000000003</v>
      </c>
      <c r="E3" s="6">
        <v>40.396614</v>
      </c>
      <c r="F3" s="6">
        <v>40.007280000000002</v>
      </c>
      <c r="G3" s="6">
        <v>61.810110000000002</v>
      </c>
      <c r="H3" s="6">
        <v>61.810110000000002</v>
      </c>
      <c r="I3" s="6">
        <v>61.939888000000003</v>
      </c>
      <c r="J3" s="6">
        <v>61.939888000000003</v>
      </c>
      <c r="L3" s="7" t="s">
        <v>4</v>
      </c>
      <c r="M3" s="6">
        <v>39.747720000000001</v>
      </c>
      <c r="N3" s="6">
        <v>38.709490000000002</v>
      </c>
      <c r="O3" s="6">
        <v>38.709490000000002</v>
      </c>
      <c r="P3" s="6">
        <v>39.488163</v>
      </c>
      <c r="Q3" s="6">
        <v>61.420772999999997</v>
      </c>
      <c r="R3" s="6">
        <v>61.290993</v>
      </c>
      <c r="S3" s="6">
        <v>61.290993</v>
      </c>
      <c r="T3" s="6">
        <v>61.290993</v>
      </c>
    </row>
    <row r="4" spans="2:20" ht="18" customHeight="1" x14ac:dyDescent="0.2">
      <c r="B4" t="s">
        <v>5</v>
      </c>
      <c r="C4" s="6">
        <v>35.984135000000002</v>
      </c>
      <c r="D4" s="6">
        <v>35.724580000000003</v>
      </c>
      <c r="E4" s="6">
        <v>35.724580000000003</v>
      </c>
      <c r="F4" s="6">
        <v>35.85436</v>
      </c>
      <c r="G4" s="6">
        <v>60.901657</v>
      </c>
      <c r="H4" s="6">
        <v>60.901657</v>
      </c>
      <c r="I4" s="6">
        <v>60.771877000000003</v>
      </c>
      <c r="J4" s="6">
        <v>61.031436999999997</v>
      </c>
      <c r="L4" s="7" t="s">
        <v>6</v>
      </c>
      <c r="M4" s="6">
        <v>40.007280000000002</v>
      </c>
      <c r="N4" s="6">
        <v>40.266834000000003</v>
      </c>
      <c r="O4" s="6">
        <v>39.877499999999998</v>
      </c>
      <c r="P4" s="6">
        <v>39.617942999999997</v>
      </c>
      <c r="Q4" s="6">
        <v>62.84834</v>
      </c>
      <c r="R4" s="6">
        <v>62.84834</v>
      </c>
      <c r="S4" s="6">
        <v>62.978119999999997</v>
      </c>
      <c r="T4" s="6">
        <v>62.588782999999999</v>
      </c>
    </row>
    <row r="5" spans="2:20" ht="18" customHeight="1" x14ac:dyDescent="0.2">
      <c r="B5" t="s">
        <v>7</v>
      </c>
      <c r="C5" s="6">
        <v>38.839267999999997</v>
      </c>
      <c r="D5" s="6">
        <v>38.709490000000002</v>
      </c>
      <c r="E5" s="6">
        <v>39.098827</v>
      </c>
      <c r="F5" s="6">
        <v>39.488163</v>
      </c>
      <c r="G5" s="6">
        <v>61.290993</v>
      </c>
      <c r="H5" s="6">
        <v>61.550552000000003</v>
      </c>
      <c r="I5" s="6">
        <v>61.550552000000003</v>
      </c>
      <c r="J5" s="6">
        <v>61.680332</v>
      </c>
    </row>
    <row r="6" spans="2:20" ht="18" customHeight="1" x14ac:dyDescent="0.2">
      <c r="B6" t="s">
        <v>8</v>
      </c>
      <c r="C6" s="6">
        <v>37.671259999999997</v>
      </c>
      <c r="D6" s="6">
        <v>37.671259999999997</v>
      </c>
      <c r="E6" s="6">
        <v>38.060595999999997</v>
      </c>
      <c r="F6" s="6">
        <v>38.839267999999997</v>
      </c>
      <c r="G6" s="6">
        <v>60.382539999999999</v>
      </c>
      <c r="H6" s="6">
        <v>60.382539999999999</v>
      </c>
      <c r="I6" s="6">
        <v>60.382539999999999</v>
      </c>
      <c r="J6" s="6">
        <v>60.252766000000001</v>
      </c>
    </row>
    <row r="7" spans="2:20" ht="18" customHeight="1" x14ac:dyDescent="0.2">
      <c r="B7" t="s">
        <v>9</v>
      </c>
      <c r="C7" s="6">
        <v>42.343296000000002</v>
      </c>
      <c r="D7" s="6">
        <v>42.213515999999998</v>
      </c>
      <c r="E7" s="6">
        <v>41.953960000000002</v>
      </c>
      <c r="F7" s="6">
        <v>41.824179999999998</v>
      </c>
      <c r="G7" s="6">
        <v>61.031436999999997</v>
      </c>
      <c r="H7" s="6">
        <v>61.161217000000001</v>
      </c>
      <c r="I7" s="6">
        <v>61.161217000000001</v>
      </c>
      <c r="J7" s="6">
        <v>61.161217000000001</v>
      </c>
    </row>
    <row r="8" spans="2:20" ht="18" customHeight="1" x14ac:dyDescent="0.2">
      <c r="B8" t="s">
        <v>10</v>
      </c>
      <c r="C8" s="6">
        <v>41.175285000000002</v>
      </c>
      <c r="D8" s="6">
        <v>40.78595</v>
      </c>
      <c r="E8" s="6">
        <v>41.694400000000002</v>
      </c>
      <c r="F8" s="6">
        <v>41.04551</v>
      </c>
      <c r="G8" s="6">
        <v>61.290993</v>
      </c>
      <c r="H8" s="6">
        <v>61.420772999999997</v>
      </c>
      <c r="I8" s="6">
        <v>61.161217000000001</v>
      </c>
      <c r="J8" s="6">
        <v>61.031436999999997</v>
      </c>
    </row>
    <row r="9" spans="2:20" ht="18" customHeight="1" x14ac:dyDescent="0.2">
      <c r="B9" t="s">
        <v>11</v>
      </c>
      <c r="C9" s="6">
        <v>44.679313999999998</v>
      </c>
      <c r="D9" s="6">
        <v>44.160200000000003</v>
      </c>
      <c r="E9" s="6">
        <v>43.511302999999998</v>
      </c>
      <c r="F9" s="6">
        <v>43.381526999999998</v>
      </c>
      <c r="G9" s="6">
        <v>61.161217000000001</v>
      </c>
      <c r="H9" s="6">
        <v>61.290993</v>
      </c>
      <c r="I9" s="6">
        <v>61.290993</v>
      </c>
      <c r="J9" s="6">
        <v>61.161217000000001</v>
      </c>
    </row>
    <row r="10" spans="2:20" ht="18" customHeight="1" x14ac:dyDescent="0.2">
      <c r="B10" t="s">
        <v>12</v>
      </c>
      <c r="C10" s="6">
        <v>41.824179999999998</v>
      </c>
      <c r="D10" s="6">
        <v>41.694400000000002</v>
      </c>
      <c r="E10" s="6">
        <v>41.04551</v>
      </c>
      <c r="F10" s="6">
        <v>41.824179999999998</v>
      </c>
      <c r="G10" s="6">
        <v>60.771877000000003</v>
      </c>
      <c r="H10" s="6">
        <v>60.771877000000003</v>
      </c>
      <c r="I10" s="6">
        <v>60.771877000000003</v>
      </c>
      <c r="J10" s="6">
        <v>60.771877000000003</v>
      </c>
    </row>
    <row r="11" spans="2:20" ht="18" customHeight="1" x14ac:dyDescent="0.2">
      <c r="B11" t="s">
        <v>13</v>
      </c>
      <c r="C11" s="6">
        <v>41.694400000000002</v>
      </c>
      <c r="D11" s="6">
        <v>41.175285000000002</v>
      </c>
      <c r="E11" s="6">
        <v>41.04551</v>
      </c>
      <c r="F11" s="6">
        <v>40.78595</v>
      </c>
      <c r="G11" s="6">
        <v>61.031436999999997</v>
      </c>
      <c r="H11" s="6">
        <v>61.161217000000001</v>
      </c>
      <c r="I11" s="6">
        <v>61.161217000000001</v>
      </c>
      <c r="J11" s="6">
        <v>61.161217000000001</v>
      </c>
    </row>
    <row r="12" spans="2:20" ht="18" customHeight="1" x14ac:dyDescent="0.2">
      <c r="B12" t="s">
        <v>14</v>
      </c>
      <c r="C12" s="6">
        <v>39.228606999999997</v>
      </c>
      <c r="D12" s="6">
        <v>38.839267999999997</v>
      </c>
      <c r="E12" s="6">
        <v>38.839267999999997</v>
      </c>
      <c r="F12" s="6">
        <v>38.839267999999997</v>
      </c>
      <c r="G12" s="6">
        <v>61.290993</v>
      </c>
      <c r="H12" s="6">
        <v>61.290993</v>
      </c>
      <c r="I12" s="6">
        <v>61.161217000000001</v>
      </c>
      <c r="J12" s="6">
        <v>61.161217000000001</v>
      </c>
    </row>
    <row r="13" spans="2:20" ht="18" customHeight="1" x14ac:dyDescent="0.2">
      <c r="B13" t="s">
        <v>15</v>
      </c>
      <c r="C13" s="6">
        <v>41.175285000000002</v>
      </c>
      <c r="D13" s="6">
        <v>40.915730000000003</v>
      </c>
      <c r="E13" s="6">
        <v>41.305064999999999</v>
      </c>
      <c r="F13" s="6">
        <v>41.434845000000003</v>
      </c>
      <c r="G13" s="6">
        <v>61.290993</v>
      </c>
      <c r="H13" s="6">
        <v>61.290993</v>
      </c>
      <c r="I13" s="6">
        <v>61.161217000000001</v>
      </c>
      <c r="J13" s="6">
        <v>61.290993</v>
      </c>
    </row>
    <row r="14" spans="2:20" ht="18" customHeight="1" x14ac:dyDescent="0.2">
      <c r="B14" t="s">
        <v>16</v>
      </c>
      <c r="C14" s="6">
        <v>39.488163</v>
      </c>
      <c r="D14" s="6">
        <v>39.098827</v>
      </c>
      <c r="E14" s="6">
        <v>39.617942999999997</v>
      </c>
      <c r="F14" s="6">
        <v>39.358383000000003</v>
      </c>
      <c r="G14" s="6">
        <v>61.550552000000003</v>
      </c>
      <c r="H14" s="6">
        <v>61.420772999999997</v>
      </c>
      <c r="I14" s="6">
        <v>61.550552000000003</v>
      </c>
      <c r="J14" s="6">
        <v>61.420772999999997</v>
      </c>
    </row>
    <row r="15" spans="2:20" ht="18" customHeight="1" x14ac:dyDescent="0.2">
      <c r="B15" t="s">
        <v>17</v>
      </c>
      <c r="C15" s="6">
        <v>37.930816999999998</v>
      </c>
      <c r="D15" s="6">
        <v>38.190376000000001</v>
      </c>
      <c r="E15" s="6">
        <v>38.839267999999997</v>
      </c>
      <c r="F15" s="6">
        <v>38.320152</v>
      </c>
      <c r="G15" s="6">
        <v>61.810110000000002</v>
      </c>
      <c r="H15" s="6">
        <v>61.680332</v>
      </c>
      <c r="I15" s="6">
        <v>61.680332</v>
      </c>
      <c r="J15" s="6">
        <v>61.939888000000003</v>
      </c>
    </row>
    <row r="16" spans="2:20" ht="18" customHeight="1" x14ac:dyDescent="0.2">
      <c r="B16" t="s">
        <v>18</v>
      </c>
      <c r="C16" s="6">
        <v>39.877499999999998</v>
      </c>
      <c r="D16" s="6">
        <v>39.488163</v>
      </c>
      <c r="E16" s="6">
        <v>39.617942999999997</v>
      </c>
      <c r="F16" s="6">
        <v>39.747720000000001</v>
      </c>
      <c r="G16" s="6">
        <v>61.031436999999997</v>
      </c>
      <c r="H16" s="6">
        <v>61.031436999999997</v>
      </c>
      <c r="I16" s="6">
        <v>61.031436999999997</v>
      </c>
      <c r="J16" s="6">
        <v>61.031436999999997</v>
      </c>
    </row>
    <row r="17" spans="2:22" ht="18" customHeight="1" x14ac:dyDescent="0.2">
      <c r="B17" t="s">
        <v>19</v>
      </c>
      <c r="C17" s="6">
        <v>43.770862999999999</v>
      </c>
      <c r="D17" s="6">
        <v>44.030419999999999</v>
      </c>
      <c r="E17" s="6">
        <v>43.641083000000002</v>
      </c>
      <c r="F17" s="6">
        <v>42.73263</v>
      </c>
      <c r="G17" s="6">
        <v>61.290993</v>
      </c>
      <c r="H17" s="6">
        <v>61.420772999999997</v>
      </c>
      <c r="I17" s="6">
        <v>61.290993</v>
      </c>
      <c r="J17" s="6">
        <v>61.550552000000003</v>
      </c>
    </row>
    <row r="18" spans="2:22" ht="18" customHeight="1" x14ac:dyDescent="0.2"/>
    <row r="19" spans="2:22" ht="18" customHeight="1" x14ac:dyDescent="0.2"/>
    <row r="20" spans="2:22" ht="18" customHeight="1" x14ac:dyDescent="0.2">
      <c r="B20" s="8"/>
      <c r="C20" s="9" t="s">
        <v>20</v>
      </c>
      <c r="D20" s="9" t="s">
        <v>21</v>
      </c>
      <c r="E20" s="9" t="s">
        <v>22</v>
      </c>
      <c r="F20" s="9" t="s">
        <v>23</v>
      </c>
      <c r="G20" s="9" t="s">
        <v>24</v>
      </c>
      <c r="H20" s="9" t="s">
        <v>25</v>
      </c>
      <c r="L20" s="10"/>
      <c r="M20" s="9" t="s">
        <v>20</v>
      </c>
      <c r="N20" s="9" t="s">
        <v>21</v>
      </c>
      <c r="O20" s="9" t="s">
        <v>22</v>
      </c>
      <c r="P20" s="9" t="s">
        <v>26</v>
      </c>
      <c r="Q20" s="9" t="s">
        <v>27</v>
      </c>
      <c r="R20" s="9" t="s">
        <v>28</v>
      </c>
    </row>
    <row r="21" spans="2:22" ht="18" customHeight="1" x14ac:dyDescent="0.2">
      <c r="B21" t="str">
        <f t="shared" ref="B21:B36" si="0">B2</f>
        <v>DMSO</v>
      </c>
      <c r="C21" s="11">
        <f t="shared" ref="C21:C36" si="1">AVERAGE(C2:F2)</f>
        <v>42.862409249999999</v>
      </c>
      <c r="D21" s="11">
        <f t="shared" ref="D21:D36" si="2">STDEV(C2:F2)</f>
        <v>0.18353522191189783</v>
      </c>
      <c r="E21" s="11">
        <f t="shared" ref="E21:E36" si="3">C21-$C$21</f>
        <v>0</v>
      </c>
      <c r="F21" s="11">
        <f t="shared" ref="F21:F36" si="4">AVERAGE(G2:J2)</f>
        <v>60.869212000000005</v>
      </c>
      <c r="G21" s="11">
        <f t="shared" ref="G21:G36" si="5">STDEV(G2:J2)</f>
        <v>6.4889999999998338E-2</v>
      </c>
      <c r="H21" s="11">
        <f t="shared" ref="H21:H36" si="6">F21-$F$21</f>
        <v>0</v>
      </c>
      <c r="J21" s="12"/>
      <c r="L21" s="7" t="str">
        <f t="shared" ref="L21:L28" si="7">L2</f>
        <v>DMSO</v>
      </c>
      <c r="M21" s="11">
        <f t="shared" ref="M21:M36" si="8">AVERAGE(M2:P2)</f>
        <v>43.478859500000006</v>
      </c>
      <c r="N21" s="11">
        <f t="shared" ref="N21:N36" si="9">STDEV(M2:P2)</f>
        <v>0.51231236301075767</v>
      </c>
      <c r="O21" s="11">
        <f t="shared" ref="O21:O36" si="10">M21-$M$21</f>
        <v>0</v>
      </c>
      <c r="P21" s="11">
        <f t="shared" ref="P21:P36" si="11">AVERAGE(Q2:T2)</f>
        <v>61.355883000000006</v>
      </c>
      <c r="Q21" s="11">
        <f t="shared" ref="Q21:Q36" si="12">STDEV(Q2:T2)</f>
        <v>7.4928517935427721E-2</v>
      </c>
      <c r="R21" s="11">
        <f t="shared" ref="R21:R36" si="13">P21-$P$21</f>
        <v>0</v>
      </c>
      <c r="T21" s="12"/>
    </row>
    <row r="22" spans="2:22" ht="18" customHeight="1" x14ac:dyDescent="0.2">
      <c r="B22" t="str">
        <f t="shared" si="0"/>
        <v>ST-0136747-01</v>
      </c>
      <c r="C22" s="11">
        <f t="shared" si="1"/>
        <v>40.266837000000002</v>
      </c>
      <c r="D22" s="11">
        <f t="shared" si="2"/>
        <v>0.23694149204392304</v>
      </c>
      <c r="E22" s="11">
        <f t="shared" si="3"/>
        <v>-2.5955722499999965</v>
      </c>
      <c r="F22" s="11">
        <f t="shared" si="4"/>
        <v>61.874999000000003</v>
      </c>
      <c r="G22" s="11">
        <f t="shared" si="5"/>
        <v>7.4927363234892241E-2</v>
      </c>
      <c r="H22" s="13">
        <f t="shared" si="6"/>
        <v>1.005786999999998</v>
      </c>
      <c r="J22" s="12"/>
      <c r="L22" s="7" t="str">
        <f t="shared" si="7"/>
        <v>ST-0132734-01</v>
      </c>
      <c r="M22" s="11">
        <f t="shared" si="8"/>
        <v>39.163715750000001</v>
      </c>
      <c r="N22" s="11">
        <f t="shared" si="9"/>
        <v>0.5350915952671863</v>
      </c>
      <c r="O22" s="11">
        <f t="shared" si="10"/>
        <v>-4.3151437500000043</v>
      </c>
      <c r="P22" s="11">
        <f t="shared" si="11"/>
        <v>61.323437999999996</v>
      </c>
      <c r="Q22" s="11">
        <f t="shared" si="12"/>
        <v>6.4889999999998338E-2</v>
      </c>
      <c r="R22" s="11">
        <f t="shared" si="13"/>
        <v>-3.2445000000009827E-2</v>
      </c>
      <c r="T22" s="12"/>
    </row>
    <row r="23" spans="2:22" ht="18" customHeight="1" x14ac:dyDescent="0.2">
      <c r="B23" t="str">
        <f t="shared" si="0"/>
        <v>ST-0132702-01</v>
      </c>
      <c r="C23" s="11">
        <f t="shared" si="1"/>
        <v>35.821913750000007</v>
      </c>
      <c r="D23" s="11">
        <f t="shared" si="2"/>
        <v>0.12425271408001438</v>
      </c>
      <c r="E23" s="11">
        <f t="shared" si="3"/>
        <v>-7.0404954999999916</v>
      </c>
      <c r="F23" s="11">
        <f t="shared" si="4"/>
        <v>60.901657</v>
      </c>
      <c r="G23" s="11">
        <f t="shared" si="5"/>
        <v>0.10596492627279758</v>
      </c>
      <c r="H23" s="11">
        <f t="shared" si="6"/>
        <v>3.2444999999995616E-2</v>
      </c>
      <c r="L23" s="7" t="str">
        <f t="shared" si="7"/>
        <v>ST-0136755-01</v>
      </c>
      <c r="M23" s="11">
        <f t="shared" si="8"/>
        <v>39.942389249999998</v>
      </c>
      <c r="N23" s="11">
        <f t="shared" si="9"/>
        <v>0.27015501052960589</v>
      </c>
      <c r="O23" s="11">
        <f t="shared" si="10"/>
        <v>-3.5364702500000078</v>
      </c>
      <c r="P23" s="11">
        <f t="shared" si="11"/>
        <v>62.815895750000003</v>
      </c>
      <c r="Q23" s="11">
        <f t="shared" si="12"/>
        <v>0.1633015280768976</v>
      </c>
      <c r="R23" s="13">
        <f t="shared" si="13"/>
        <v>1.4600127499999971</v>
      </c>
      <c r="U23" s="14" t="s">
        <v>29</v>
      </c>
      <c r="V23" t="s">
        <v>30</v>
      </c>
    </row>
    <row r="24" spans="2:22" ht="18" customHeight="1" x14ac:dyDescent="0.2">
      <c r="B24" t="str">
        <f t="shared" si="0"/>
        <v>ST-0136759-01</v>
      </c>
      <c r="C24" s="11">
        <f t="shared" si="1"/>
        <v>39.033936999999995</v>
      </c>
      <c r="D24" s="11">
        <f t="shared" si="2"/>
        <v>0.34336270742272901</v>
      </c>
      <c r="E24" s="11">
        <f t="shared" si="3"/>
        <v>-3.8284722500000044</v>
      </c>
      <c r="F24" s="11">
        <f t="shared" si="4"/>
        <v>61.51810725</v>
      </c>
      <c r="G24" s="11">
        <f t="shared" si="5"/>
        <v>0.16330245524868905</v>
      </c>
      <c r="H24" s="13">
        <f t="shared" si="6"/>
        <v>0.64889524999999537</v>
      </c>
      <c r="L24" s="15">
        <f t="shared" si="7"/>
        <v>0</v>
      </c>
      <c r="M24" s="9" t="e">
        <f t="shared" si="8"/>
        <v>#DIV/0!</v>
      </c>
      <c r="N24" s="9" t="e">
        <f t="shared" si="9"/>
        <v>#DIV/0!</v>
      </c>
      <c r="O24" s="9" t="e">
        <f t="shared" si="10"/>
        <v>#DIV/0!</v>
      </c>
      <c r="P24" s="9" t="e">
        <f t="shared" si="11"/>
        <v>#DIV/0!</v>
      </c>
      <c r="Q24" s="9" t="e">
        <f t="shared" si="12"/>
        <v>#DIV/0!</v>
      </c>
      <c r="R24" s="9" t="e">
        <f t="shared" si="13"/>
        <v>#DIV/0!</v>
      </c>
      <c r="U24" s="16" t="s">
        <v>31</v>
      </c>
      <c r="V24" t="s">
        <v>32</v>
      </c>
    </row>
    <row r="25" spans="2:22" ht="18" customHeight="1" x14ac:dyDescent="0.2">
      <c r="B25" t="str">
        <f t="shared" si="0"/>
        <v>ST-0132897-01</v>
      </c>
      <c r="C25" s="11">
        <f t="shared" si="1"/>
        <v>38.060595999999997</v>
      </c>
      <c r="D25" s="11">
        <f t="shared" si="2"/>
        <v>0.55060425152009151</v>
      </c>
      <c r="E25" s="11">
        <f t="shared" si="3"/>
        <v>-4.8018132500000021</v>
      </c>
      <c r="F25" s="11">
        <f t="shared" si="4"/>
        <v>60.350096499999999</v>
      </c>
      <c r="G25" s="11">
        <f t="shared" si="5"/>
        <v>6.4886999999998807E-2</v>
      </c>
      <c r="H25" s="11">
        <f t="shared" si="6"/>
        <v>-0.51911550000000517</v>
      </c>
      <c r="L25" s="15">
        <f t="shared" si="7"/>
        <v>0</v>
      </c>
      <c r="M25" s="9" t="e">
        <f t="shared" si="8"/>
        <v>#DIV/0!</v>
      </c>
      <c r="N25" s="9" t="e">
        <f t="shared" si="9"/>
        <v>#DIV/0!</v>
      </c>
      <c r="O25" s="9" t="e">
        <f t="shared" si="10"/>
        <v>#DIV/0!</v>
      </c>
      <c r="P25" s="9" t="e">
        <f t="shared" si="11"/>
        <v>#DIV/0!</v>
      </c>
      <c r="Q25" s="9" t="e">
        <f t="shared" si="12"/>
        <v>#DIV/0!</v>
      </c>
      <c r="R25" s="9" t="e">
        <f t="shared" si="13"/>
        <v>#DIV/0!</v>
      </c>
      <c r="U25" s="16" t="s">
        <v>33</v>
      </c>
      <c r="V25" t="s">
        <v>34</v>
      </c>
    </row>
    <row r="26" spans="2:22" ht="18" customHeight="1" x14ac:dyDescent="0.2">
      <c r="B26" t="str">
        <f t="shared" si="0"/>
        <v>ST-0132742-01</v>
      </c>
      <c r="C26" s="11">
        <f t="shared" si="1"/>
        <v>42.083737999999997</v>
      </c>
      <c r="D26" s="11">
        <f t="shared" si="2"/>
        <v>0.23694258748763106</v>
      </c>
      <c r="E26" s="11">
        <f t="shared" si="3"/>
        <v>-0.77867125000000215</v>
      </c>
      <c r="F26" s="11">
        <f t="shared" si="4"/>
        <v>61.128771999999998</v>
      </c>
      <c r="G26" s="11">
        <f t="shared" si="5"/>
        <v>6.4890000000001891E-2</v>
      </c>
      <c r="H26" s="11">
        <f t="shared" si="6"/>
        <v>0.25955999999999335</v>
      </c>
      <c r="L26" s="15">
        <f t="shared" si="7"/>
        <v>0</v>
      </c>
      <c r="M26" s="9" t="e">
        <f t="shared" si="8"/>
        <v>#DIV/0!</v>
      </c>
      <c r="N26" s="9" t="e">
        <f t="shared" si="9"/>
        <v>#DIV/0!</v>
      </c>
      <c r="O26" s="9" t="e">
        <f t="shared" si="10"/>
        <v>#DIV/0!</v>
      </c>
      <c r="P26" s="9" t="e">
        <f t="shared" si="11"/>
        <v>#DIV/0!</v>
      </c>
      <c r="Q26" s="9" t="e">
        <f t="shared" si="12"/>
        <v>#DIV/0!</v>
      </c>
      <c r="R26" s="9" t="e">
        <f t="shared" si="13"/>
        <v>#DIV/0!</v>
      </c>
      <c r="U26" s="16" t="s">
        <v>35</v>
      </c>
      <c r="V26" t="s">
        <v>36</v>
      </c>
    </row>
    <row r="27" spans="2:22" ht="18" customHeight="1" x14ac:dyDescent="0.2">
      <c r="B27" t="str">
        <f t="shared" si="0"/>
        <v>ST-0132900-01</v>
      </c>
      <c r="C27" s="11">
        <f t="shared" si="1"/>
        <v>41.175286249999999</v>
      </c>
      <c r="D27" s="11">
        <f t="shared" si="2"/>
        <v>0.38205744597235286</v>
      </c>
      <c r="E27" s="11">
        <f t="shared" si="3"/>
        <v>-1.6871229999999997</v>
      </c>
      <c r="F27" s="11">
        <f t="shared" si="4"/>
        <v>61.226105000000004</v>
      </c>
      <c r="G27" s="11">
        <f t="shared" si="5"/>
        <v>0.16754319396899814</v>
      </c>
      <c r="H27" s="11">
        <f t="shared" si="6"/>
        <v>0.35689299999999946</v>
      </c>
      <c r="L27" s="15">
        <f t="shared" si="7"/>
        <v>0</v>
      </c>
      <c r="M27" s="9" t="e">
        <f t="shared" si="8"/>
        <v>#DIV/0!</v>
      </c>
      <c r="N27" s="9" t="e">
        <f t="shared" si="9"/>
        <v>#DIV/0!</v>
      </c>
      <c r="O27" s="9" t="e">
        <f t="shared" si="10"/>
        <v>#DIV/0!</v>
      </c>
      <c r="P27" s="9" t="e">
        <f t="shared" si="11"/>
        <v>#DIV/0!</v>
      </c>
      <c r="Q27" s="9" t="e">
        <f t="shared" si="12"/>
        <v>#DIV/0!</v>
      </c>
      <c r="R27" s="9" t="e">
        <f t="shared" si="13"/>
        <v>#DIV/0!</v>
      </c>
      <c r="U27" s="16" t="s">
        <v>37</v>
      </c>
      <c r="V27" t="s">
        <v>38</v>
      </c>
    </row>
    <row r="28" spans="2:22" ht="18" customHeight="1" x14ac:dyDescent="0.2">
      <c r="B28" t="str">
        <f t="shared" si="0"/>
        <v>ST-0132717-01</v>
      </c>
      <c r="C28" s="11">
        <f t="shared" si="1"/>
        <v>43.933086000000003</v>
      </c>
      <c r="D28" s="11">
        <f t="shared" si="2"/>
        <v>0.60292487828086894</v>
      </c>
      <c r="E28" s="11">
        <f t="shared" si="3"/>
        <v>1.0706767500000041</v>
      </c>
      <c r="F28" s="11">
        <f t="shared" si="4"/>
        <v>61.226104999999997</v>
      </c>
      <c r="G28" s="11">
        <f t="shared" si="5"/>
        <v>7.4926208534352681E-2</v>
      </c>
      <c r="H28" s="11">
        <f t="shared" si="6"/>
        <v>0.35689299999999236</v>
      </c>
      <c r="J28" s="12"/>
      <c r="L28" s="15">
        <f t="shared" si="7"/>
        <v>0</v>
      </c>
      <c r="M28" s="9" t="e">
        <f t="shared" si="8"/>
        <v>#DIV/0!</v>
      </c>
      <c r="N28" s="9" t="e">
        <f t="shared" si="9"/>
        <v>#DIV/0!</v>
      </c>
      <c r="O28" s="9" t="e">
        <f t="shared" si="10"/>
        <v>#DIV/0!</v>
      </c>
      <c r="P28" s="9" t="e">
        <f t="shared" si="11"/>
        <v>#DIV/0!</v>
      </c>
      <c r="Q28" s="9" t="e">
        <f t="shared" si="12"/>
        <v>#DIV/0!</v>
      </c>
      <c r="R28" s="9" t="e">
        <f t="shared" si="13"/>
        <v>#DIV/0!</v>
      </c>
      <c r="T28" s="12"/>
      <c r="U28" s="16" t="s">
        <v>39</v>
      </c>
      <c r="V28" t="s">
        <v>40</v>
      </c>
    </row>
    <row r="29" spans="2:22" ht="18" customHeight="1" x14ac:dyDescent="0.2">
      <c r="B29" t="str">
        <f t="shared" si="0"/>
        <v>ST-0133702-01</v>
      </c>
      <c r="C29" s="11">
        <f t="shared" si="1"/>
        <v>41.597067499999994</v>
      </c>
      <c r="D29" s="11">
        <f t="shared" si="2"/>
        <v>0.37275973793450323</v>
      </c>
      <c r="E29" s="11">
        <f t="shared" si="3"/>
        <v>-1.2653417500000046</v>
      </c>
      <c r="F29" s="11">
        <f t="shared" si="4"/>
        <v>60.771877000000003</v>
      </c>
      <c r="G29" s="11">
        <f t="shared" si="5"/>
        <v>0</v>
      </c>
      <c r="H29" s="11">
        <f t="shared" si="6"/>
        <v>-9.733500000000106E-2</v>
      </c>
      <c r="M29" s="9" t="e">
        <f t="shared" si="8"/>
        <v>#DIV/0!</v>
      </c>
      <c r="N29" s="9" t="e">
        <f t="shared" si="9"/>
        <v>#DIV/0!</v>
      </c>
      <c r="O29" s="9" t="e">
        <f t="shared" si="10"/>
        <v>#DIV/0!</v>
      </c>
      <c r="P29" s="9" t="e">
        <f t="shared" si="11"/>
        <v>#DIV/0!</v>
      </c>
      <c r="Q29" s="9" t="e">
        <f t="shared" si="12"/>
        <v>#DIV/0!</v>
      </c>
      <c r="R29" s="9" t="e">
        <f t="shared" si="13"/>
        <v>#DIV/0!</v>
      </c>
      <c r="U29" s="16" t="s">
        <v>41</v>
      </c>
      <c r="V29" t="s">
        <v>42</v>
      </c>
    </row>
    <row r="30" spans="2:22" ht="18" customHeight="1" x14ac:dyDescent="0.2">
      <c r="B30" t="str">
        <f t="shared" si="0"/>
        <v>ST-0132743-01</v>
      </c>
      <c r="C30" s="11">
        <f t="shared" si="1"/>
        <v>41.175286249999999</v>
      </c>
      <c r="D30" s="11">
        <f t="shared" si="2"/>
        <v>0.3820574459723528</v>
      </c>
      <c r="E30" s="11">
        <f t="shared" si="3"/>
        <v>-1.6871229999999997</v>
      </c>
      <c r="F30" s="11">
        <f t="shared" si="4"/>
        <v>61.128771999999998</v>
      </c>
      <c r="G30" s="11">
        <f t="shared" si="5"/>
        <v>6.4890000000001891E-2</v>
      </c>
      <c r="H30" s="11">
        <f t="shared" si="6"/>
        <v>0.25955999999999335</v>
      </c>
      <c r="M30" s="9" t="e">
        <f t="shared" si="8"/>
        <v>#DIV/0!</v>
      </c>
      <c r="N30" s="9" t="e">
        <f t="shared" si="9"/>
        <v>#DIV/0!</v>
      </c>
      <c r="O30" s="9" t="e">
        <f t="shared" si="10"/>
        <v>#DIV/0!</v>
      </c>
      <c r="P30" s="9" t="e">
        <f t="shared" si="11"/>
        <v>#DIV/0!</v>
      </c>
      <c r="Q30" s="9" t="e">
        <f t="shared" si="12"/>
        <v>#DIV/0!</v>
      </c>
      <c r="R30" s="9" t="e">
        <f t="shared" si="13"/>
        <v>#DIV/0!</v>
      </c>
    </row>
    <row r="31" spans="2:22" ht="18" customHeight="1" x14ac:dyDescent="0.2">
      <c r="B31" t="str">
        <f t="shared" si="0"/>
        <v>ST-0136649-01</v>
      </c>
      <c r="C31" s="11">
        <f t="shared" si="1"/>
        <v>38.936602749999999</v>
      </c>
      <c r="D31" s="11">
        <f t="shared" si="2"/>
        <v>0.1946694999999998</v>
      </c>
      <c r="E31" s="11">
        <f t="shared" si="3"/>
        <v>-3.9258065000000002</v>
      </c>
      <c r="F31" s="11">
        <f t="shared" si="4"/>
        <v>61.226104999999997</v>
      </c>
      <c r="G31" s="11">
        <f t="shared" si="5"/>
        <v>7.4926208534352681E-2</v>
      </c>
      <c r="H31" s="11">
        <f t="shared" si="6"/>
        <v>0.35689299999999236</v>
      </c>
      <c r="M31" s="9" t="e">
        <f t="shared" si="8"/>
        <v>#DIV/0!</v>
      </c>
      <c r="N31" s="9" t="e">
        <f t="shared" si="9"/>
        <v>#DIV/0!</v>
      </c>
      <c r="O31" s="9" t="e">
        <f t="shared" si="10"/>
        <v>#DIV/0!</v>
      </c>
      <c r="P31" s="9" t="e">
        <f t="shared" si="11"/>
        <v>#DIV/0!</v>
      </c>
      <c r="Q31" s="9" t="e">
        <f t="shared" si="12"/>
        <v>#DIV/0!</v>
      </c>
      <c r="R31" s="9" t="e">
        <f t="shared" si="13"/>
        <v>#DIV/0!</v>
      </c>
    </row>
    <row r="32" spans="2:22" ht="18" customHeight="1" x14ac:dyDescent="0.2">
      <c r="B32" t="str">
        <f t="shared" si="0"/>
        <v>ST-0132715-01</v>
      </c>
      <c r="C32" s="11">
        <f t="shared" si="1"/>
        <v>41.207731250000002</v>
      </c>
      <c r="D32" s="11">
        <f t="shared" si="2"/>
        <v>0.2216393492957639</v>
      </c>
      <c r="E32" s="11">
        <f t="shared" si="3"/>
        <v>-1.654677999999997</v>
      </c>
      <c r="F32" s="11">
        <f t="shared" si="4"/>
        <v>61.258549000000002</v>
      </c>
      <c r="G32" s="11">
        <f t="shared" si="5"/>
        <v>6.4887999999999835E-2</v>
      </c>
      <c r="H32" s="11">
        <f t="shared" si="6"/>
        <v>0.3893369999999976</v>
      </c>
      <c r="M32" s="9" t="e">
        <f t="shared" si="8"/>
        <v>#DIV/0!</v>
      </c>
      <c r="N32" s="9" t="e">
        <f t="shared" si="9"/>
        <v>#DIV/0!</v>
      </c>
      <c r="O32" s="9" t="e">
        <f t="shared" si="10"/>
        <v>#DIV/0!</v>
      </c>
      <c r="P32" s="9" t="e">
        <f t="shared" si="11"/>
        <v>#DIV/0!</v>
      </c>
      <c r="Q32" s="9" t="e">
        <f t="shared" si="12"/>
        <v>#DIV/0!</v>
      </c>
      <c r="R32" s="9" t="e">
        <f t="shared" si="13"/>
        <v>#DIV/0!</v>
      </c>
    </row>
    <row r="33" spans="1:25" ht="18" customHeight="1" x14ac:dyDescent="0.2">
      <c r="B33" t="str">
        <f t="shared" si="0"/>
        <v>ST-0136748-01</v>
      </c>
      <c r="C33" s="11">
        <f t="shared" si="1"/>
        <v>39.390828999999997</v>
      </c>
      <c r="D33" s="11">
        <f t="shared" si="2"/>
        <v>0.22163978844963608</v>
      </c>
      <c r="E33" s="11">
        <f t="shared" si="3"/>
        <v>-3.4715802500000024</v>
      </c>
      <c r="F33" s="11">
        <f t="shared" si="4"/>
        <v>61.485662500000004</v>
      </c>
      <c r="G33" s="11">
        <f t="shared" si="5"/>
        <v>7.4927940585164082E-2</v>
      </c>
      <c r="H33" s="13">
        <f t="shared" si="6"/>
        <v>0.61645049999999912</v>
      </c>
      <c r="M33" s="9" t="e">
        <f t="shared" si="8"/>
        <v>#DIV/0!</v>
      </c>
      <c r="N33" s="9" t="e">
        <f t="shared" si="9"/>
        <v>#DIV/0!</v>
      </c>
      <c r="O33" s="9" t="e">
        <f t="shared" si="10"/>
        <v>#DIV/0!</v>
      </c>
      <c r="P33" s="9" t="e">
        <f t="shared" si="11"/>
        <v>#DIV/0!</v>
      </c>
      <c r="Q33" s="9" t="e">
        <f t="shared" si="12"/>
        <v>#DIV/0!</v>
      </c>
      <c r="R33" s="9" t="e">
        <f t="shared" si="13"/>
        <v>#DIV/0!</v>
      </c>
    </row>
    <row r="34" spans="1:25" ht="18" customHeight="1" x14ac:dyDescent="0.2">
      <c r="B34" t="str">
        <f t="shared" si="0"/>
        <v>ST-0136761-01</v>
      </c>
      <c r="C34" s="11">
        <f t="shared" si="1"/>
        <v>38.320153250000004</v>
      </c>
      <c r="D34" s="11">
        <f t="shared" si="2"/>
        <v>0.38205801210930806</v>
      </c>
      <c r="E34" s="11">
        <f t="shared" si="3"/>
        <v>-4.5422559999999947</v>
      </c>
      <c r="F34" s="11">
        <f t="shared" si="4"/>
        <v>61.777665499999998</v>
      </c>
      <c r="G34" s="11">
        <f t="shared" si="5"/>
        <v>0.12425297519040369</v>
      </c>
      <c r="H34" s="13">
        <f t="shared" si="6"/>
        <v>0.90845349999999314</v>
      </c>
      <c r="M34" s="9" t="e">
        <f t="shared" si="8"/>
        <v>#DIV/0!</v>
      </c>
      <c r="N34" s="9" t="e">
        <f t="shared" si="9"/>
        <v>#DIV/0!</v>
      </c>
      <c r="O34" s="9" t="e">
        <f t="shared" si="10"/>
        <v>#DIV/0!</v>
      </c>
      <c r="P34" s="9" t="e">
        <f t="shared" si="11"/>
        <v>#DIV/0!</v>
      </c>
      <c r="Q34" s="9" t="e">
        <f t="shared" si="12"/>
        <v>#DIV/0!</v>
      </c>
      <c r="R34" s="9" t="e">
        <f t="shared" si="13"/>
        <v>#DIV/0!</v>
      </c>
    </row>
    <row r="35" spans="1:25" ht="18" customHeight="1" x14ac:dyDescent="0.2">
      <c r="B35" t="str">
        <f t="shared" si="0"/>
        <v>ST-0132895-01</v>
      </c>
      <c r="C35" s="11">
        <f t="shared" si="1"/>
        <v>39.682831499999999</v>
      </c>
      <c r="D35" s="11">
        <f t="shared" si="2"/>
        <v>0.16754371036538457</v>
      </c>
      <c r="E35" s="11">
        <f t="shared" si="3"/>
        <v>-3.17957775</v>
      </c>
      <c r="F35" s="11">
        <f t="shared" si="4"/>
        <v>61.031436999999997</v>
      </c>
      <c r="G35" s="11">
        <f t="shared" si="5"/>
        <v>0</v>
      </c>
      <c r="H35" s="11">
        <f t="shared" si="6"/>
        <v>0.16222499999999229</v>
      </c>
      <c r="M35" s="9" t="e">
        <f t="shared" si="8"/>
        <v>#DIV/0!</v>
      </c>
      <c r="N35" s="9" t="e">
        <f t="shared" si="9"/>
        <v>#DIV/0!</v>
      </c>
      <c r="O35" s="9" t="e">
        <f t="shared" si="10"/>
        <v>#DIV/0!</v>
      </c>
      <c r="P35" s="9" t="e">
        <f t="shared" si="11"/>
        <v>#DIV/0!</v>
      </c>
      <c r="Q35" s="9" t="e">
        <f t="shared" si="12"/>
        <v>#DIV/0!</v>
      </c>
      <c r="R35" s="9" t="e">
        <f t="shared" si="13"/>
        <v>#DIV/0!</v>
      </c>
    </row>
    <row r="36" spans="1:25" ht="18" customHeight="1" x14ac:dyDescent="0.2">
      <c r="B36" t="str">
        <f t="shared" si="0"/>
        <v>ST-0132901-01</v>
      </c>
      <c r="C36" s="11">
        <f t="shared" si="1"/>
        <v>43.543748999999998</v>
      </c>
      <c r="D36" s="11">
        <f t="shared" si="2"/>
        <v>0.5644517608423234</v>
      </c>
      <c r="E36" s="13">
        <f t="shared" si="3"/>
        <v>0.68133974999999936</v>
      </c>
      <c r="F36" s="11">
        <f t="shared" si="4"/>
        <v>61.388327750000002</v>
      </c>
      <c r="G36" s="11">
        <f t="shared" si="5"/>
        <v>0.12425445485072256</v>
      </c>
      <c r="H36" s="13">
        <f t="shared" si="6"/>
        <v>0.51911574999999743</v>
      </c>
      <c r="M36" s="9" t="e">
        <f t="shared" si="8"/>
        <v>#DIV/0!</v>
      </c>
      <c r="N36" s="9" t="e">
        <f t="shared" si="9"/>
        <v>#DIV/0!</v>
      </c>
      <c r="O36" s="9" t="e">
        <f t="shared" si="10"/>
        <v>#DIV/0!</v>
      </c>
      <c r="P36" s="9" t="e">
        <f t="shared" si="11"/>
        <v>#DIV/0!</v>
      </c>
      <c r="Q36" s="9" t="e">
        <f t="shared" si="12"/>
        <v>#DIV/0!</v>
      </c>
      <c r="R36" s="9" t="e">
        <f t="shared" si="13"/>
        <v>#DIV/0!</v>
      </c>
    </row>
    <row r="37" spans="1:25" ht="18" customHeight="1" x14ac:dyDescent="0.2"/>
    <row r="38" spans="1:25" ht="18" customHeight="1" x14ac:dyDescent="0.2"/>
    <row r="39" spans="1:25" ht="18" customHeight="1" x14ac:dyDescent="0.2"/>
    <row r="40" spans="1:25" ht="18" customHeight="1" x14ac:dyDescent="0.2">
      <c r="A40" t="str">
        <f>B22</f>
        <v>ST-0136747-01</v>
      </c>
      <c r="F40" s="3" t="str">
        <f>B34</f>
        <v>ST-0136761-01</v>
      </c>
      <c r="K40" t="str">
        <f>B33</f>
        <v>ST-0136748-01</v>
      </c>
      <c r="O40" s="3" t="str">
        <f>B36</f>
        <v>ST-0132901-01</v>
      </c>
      <c r="T40" s="4" t="str">
        <f>B24</f>
        <v>ST-0136759-01</v>
      </c>
      <c r="Y40" t="str">
        <f>L23</f>
        <v>ST-0136755-01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 241126</vt:lpstr>
      <vt:lpstr>Plate Map</vt:lpstr>
      <vt:lpstr>Raw Data</vt:lpstr>
      <vt:lpstr>Analysis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Oliverio</cp:lastModifiedBy>
  <dcterms:created xsi:type="dcterms:W3CDTF">2024-12-11T18:27:03Z</dcterms:created>
  <dcterms:modified xsi:type="dcterms:W3CDTF">2024-12-11T18:31:39Z</dcterms:modified>
</cp:coreProperties>
</file>