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Postfächer_alle\Schmidt Oliver\1000_praxisphase_bachelorarbeit\Wandler_Projekt\100_Gemeinsame_Daten\120_Technische_Notizen\122_tabellen\"/>
    </mc:Choice>
  </mc:AlternateContent>
  <xr:revisionPtr revIDLastSave="0" documentId="13_ncr:1_{83199E1C-B50F-47E4-9B84-14637779CD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_aller_wandler" sheetId="2" r:id="rId1"/>
    <sheet name="Tabel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/>
  <c r="O21" i="2"/>
  <c r="O20" i="2"/>
  <c r="O19" i="2"/>
  <c r="O18" i="2"/>
  <c r="O17" i="2"/>
  <c r="O16" i="2"/>
  <c r="O15" i="2"/>
  <c r="O37" i="2"/>
  <c r="O36" i="2"/>
  <c r="O35" i="2"/>
  <c r="O34" i="2"/>
  <c r="O33" i="2"/>
  <c r="O32" i="2"/>
  <c r="O31" i="2"/>
  <c r="O30" i="2"/>
  <c r="O29" i="2"/>
  <c r="O28" i="2"/>
</calcChain>
</file>

<file path=xl/sharedStrings.xml><?xml version="1.0" encoding="utf-8"?>
<sst xmlns="http://schemas.openxmlformats.org/spreadsheetml/2006/main" count="355" uniqueCount="112">
  <si>
    <t>Hersteller</t>
  </si>
  <si>
    <t>Preis</t>
  </si>
  <si>
    <t>Link</t>
  </si>
  <si>
    <t>Ritz</t>
  </si>
  <si>
    <t>CELSA</t>
  </si>
  <si>
    <t>MBS</t>
  </si>
  <si>
    <t>Produktname an den Hersteller</t>
  </si>
  <si>
    <t>800/5</t>
  </si>
  <si>
    <t>1000/5</t>
  </si>
  <si>
    <t>1250/5</t>
  </si>
  <si>
    <t>1600/5</t>
  </si>
  <si>
    <t>2000/5</t>
  </si>
  <si>
    <t>2500/5</t>
  </si>
  <si>
    <t>3200/5</t>
  </si>
  <si>
    <t>4000/5</t>
  </si>
  <si>
    <t>5000/5</t>
  </si>
  <si>
    <t>4000/5 Feldkompensierte</t>
  </si>
  <si>
    <t>5000/5 Feldkompensierte</t>
  </si>
  <si>
    <t>Übersetzung in A</t>
  </si>
  <si>
    <t>600/5</t>
  </si>
  <si>
    <t>KSO 361</t>
  </si>
  <si>
    <t>Nicht in Quelle enthalten</t>
  </si>
  <si>
    <t>KSO 86</t>
  </si>
  <si>
    <t>KSO 812</t>
  </si>
  <si>
    <t>TSO 250</t>
  </si>
  <si>
    <t>TSO 285</t>
  </si>
  <si>
    <t>-</t>
  </si>
  <si>
    <t>ASK 51.4</t>
  </si>
  <si>
    <t>ASK 101.4</t>
  </si>
  <si>
    <t>Hersteller Strom in A</t>
  </si>
  <si>
    <t>Hersteller Anzahl Schienen</t>
  </si>
  <si>
    <t>Hersteller Breite in mm</t>
  </si>
  <si>
    <t>Hersteller Höhe in mm</t>
  </si>
  <si>
    <t>Rolf J. Strom</t>
  </si>
  <si>
    <t>Rolf J. Anzahl Schienen</t>
  </si>
  <si>
    <t>Rolf J. Breite Schiene in mm</t>
  </si>
  <si>
    <t>Rolf J. Höhe Schiene in mm</t>
  </si>
  <si>
    <t>ASK 41.4</t>
  </si>
  <si>
    <t>Rolf Janssen Teilenummer</t>
  </si>
  <si>
    <t>54-0858</t>
  </si>
  <si>
    <t>Geprüft</t>
  </si>
  <si>
    <t xml:space="preserve">54-0859 </t>
  </si>
  <si>
    <t>Ja</t>
  </si>
  <si>
    <t>Hersteller Teilenummer</t>
  </si>
  <si>
    <t>ASK 63.6</t>
  </si>
  <si>
    <t>54-2559</t>
  </si>
  <si>
    <t>54-1180</t>
  </si>
  <si>
    <t>ASK 105.6</t>
  </si>
  <si>
    <t>54-1492</t>
  </si>
  <si>
    <t>Bürde in VA</t>
  </si>
  <si>
    <t>ASK 129.10</t>
  </si>
  <si>
    <t>ASK 127.6</t>
  </si>
  <si>
    <t>54-1802</t>
  </si>
  <si>
    <t>3200/1</t>
  </si>
  <si>
    <t>ALO 4012</t>
  </si>
  <si>
    <t>ALO 5012</t>
  </si>
  <si>
    <t>ALO 6015.8</t>
  </si>
  <si>
    <t>ALO 10030-(K)</t>
  </si>
  <si>
    <t>54-3064</t>
  </si>
  <si>
    <t>54-3066</t>
  </si>
  <si>
    <t>54-2961</t>
  </si>
  <si>
    <t>54-2643</t>
  </si>
  <si>
    <t>54-2657</t>
  </si>
  <si>
    <t>54-2659</t>
  </si>
  <si>
    <t>54-2687</t>
  </si>
  <si>
    <t>54-2690</t>
  </si>
  <si>
    <t>70142-0758-0500</t>
  </si>
  <si>
    <t>0800/1</t>
  </si>
  <si>
    <t>0800/5</t>
  </si>
  <si>
    <t>1000/1</t>
  </si>
  <si>
    <t>600/1</t>
  </si>
  <si>
    <t>54-3063</t>
  </si>
  <si>
    <t>Datenblatt ALO 4012</t>
  </si>
  <si>
    <t>800/1</t>
  </si>
  <si>
    <t>54-3065</t>
  </si>
  <si>
    <t>Datenblatt ALO 5012</t>
  </si>
  <si>
    <t>54-2823</t>
  </si>
  <si>
    <t>Datenblatt ALO 6015.8</t>
  </si>
  <si>
    <t>1250/1</t>
  </si>
  <si>
    <t>n.n. vergeben</t>
  </si>
  <si>
    <t>1600/1</t>
  </si>
  <si>
    <t>Datenblatt ALO 10030</t>
  </si>
  <si>
    <t>54-2642</t>
  </si>
  <si>
    <t>54-2644</t>
  </si>
  <si>
    <t>ALO 1056-K</t>
  </si>
  <si>
    <t>54-2658</t>
  </si>
  <si>
    <t>Datenblatt ALO 1056 K</t>
  </si>
  <si>
    <t>ALO 1272-K</t>
  </si>
  <si>
    <t>54-2686</t>
  </si>
  <si>
    <t>Datenblatt ALO 1272 K</t>
  </si>
  <si>
    <t>ALO 1659H-K</t>
  </si>
  <si>
    <t>54-2688</t>
  </si>
  <si>
    <t>Datenblatt ALO 1659H K</t>
  </si>
  <si>
    <t>54-0858 Datenblatt ASK 41.4</t>
  </si>
  <si>
    <t>54-0859 Datenblatt ASK 51.4</t>
  </si>
  <si>
    <t>54-2559 Datenblatt ASK 63.6</t>
  </si>
  <si>
    <t>54-1180 Datenblatt ASK 101.4</t>
  </si>
  <si>
    <t>54-1482 Datenblatt ASK 105.6</t>
  </si>
  <si>
    <t>Datenblatt ASK 105.6</t>
  </si>
  <si>
    <t>Datenblatt ASK 127.6</t>
  </si>
  <si>
    <t>54-1180 Datenblatt ASK 129.10</t>
  </si>
  <si>
    <t>70142-0767-1000</t>
  </si>
  <si>
    <t>ALO 6040</t>
  </si>
  <si>
    <t>70142-1110-1000</t>
  </si>
  <si>
    <t>70142-1112-1000</t>
  </si>
  <si>
    <t>70142-0396-0500</t>
  </si>
  <si>
    <t>70142-0588-1000</t>
  </si>
  <si>
    <t>ALO 10030</t>
  </si>
  <si>
    <t>70142-0952-1000</t>
  </si>
  <si>
    <t>70142-1535-1000</t>
  </si>
  <si>
    <t>ALO 12070</t>
  </si>
  <si>
    <t xml:space="preserve">Nicht Vorhanden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</si>
</sst>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1"/>
    <xf numFmtId="17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20A21-731F-48E3-B4C9-B9F6420D5F68}" name="Tabelle2" displayName="Tabelle2" ref="A1:Q39" totalsRowShown="0" headerRowDxfId="12">
  <autoFilter ref="A1:Q39" xr:uid="{04720A21-731F-48E3-B4C9-B9F6420D5F68}"/>
  <tableColumns count="17">
    <tableColumn id="1" xr3:uid="{607F134F-2B8F-4B7D-9FE8-5FC99F5AB040}" name="Hersteller"/>
    <tableColumn id="2" xr3:uid="{CB89C7A4-65E5-4A50-9BFC-E10C5CB71908}" name="Übersetzung in A"/>
    <tableColumn id="3" xr3:uid="{E5AB3A08-D614-42D2-BB34-6F6B2B32D218}" name="Produktname an den Hersteller"/>
    <tableColumn id="17" xr3:uid="{CDDA4525-1375-4906-8D32-3BFCC9D087C6}" name="Bürde in VA"/>
    <tableColumn id="4" xr3:uid="{59B5569B-01FE-44CD-83B4-365D311F6A8C}" name="Hersteller Strom in A"/>
    <tableColumn id="5" xr3:uid="{573E9A2D-6DE5-449A-A6FF-C5159BB1AD20}" name="Hersteller Anzahl Schienen"/>
    <tableColumn id="6" xr3:uid="{612B17E5-098B-4514-B5E3-F88A1A538C6C}" name="Hersteller Breite in mm"/>
    <tableColumn id="7" xr3:uid="{94058BF0-8291-4755-BBAD-F68868E18476}" name="Hersteller Höhe in mm"/>
    <tableColumn id="8" xr3:uid="{16D12115-3721-4CF5-98FF-D23DF749C768}" name="Rolf J. Strom"/>
    <tableColumn id="9" xr3:uid="{BFFAAADD-910A-4DA4-8BF2-3FCA66A5D120}" name="Rolf J. Anzahl Schienen"/>
    <tableColumn id="10" xr3:uid="{35387778-1DA0-4850-B8AE-309519AD975E}" name="Rolf J. Breite Schiene in mm"/>
    <tableColumn id="11" xr3:uid="{64AF8857-ABAE-4F80-8A04-C6FE6E888B21}" name="Rolf J. Höhe Schiene in mm"/>
    <tableColumn id="16" xr3:uid="{75768C99-142D-4138-BD85-6C0A0054A8D5}" name="Hersteller Teilenummer" dataDxfId="11"/>
    <tableColumn id="12" xr3:uid="{8D70027E-740D-4137-81C9-86ED5E220648}" name="Rolf Janssen Teilenummer" dataDxfId="10"/>
    <tableColumn id="13" xr3:uid="{B3F0E521-2CD6-4A21-864A-BDE2659A1095}" name="Link"/>
    <tableColumn id="14" xr3:uid="{F98ADFB7-F4EE-4A6B-930E-5F323C1372A9}" name="Preis"/>
    <tableColumn id="15" xr3:uid="{C0376961-970D-446F-A32C-C645426184B2}" name="Geprüft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93C3-52F7-44BC-B5D2-F0395CA9A36E}" name="Tabelle22" displayName="Tabelle22" ref="A1:Q48" totalsRowShown="0" headerRowDxfId="9">
  <autoFilter ref="A1:Q48" xr:uid="{E64A93C3-52F7-44BC-B5D2-F0395CA9A36E}"/>
  <tableColumns count="17">
    <tableColumn id="1" xr3:uid="{8A429AA6-47FC-4680-B55D-E451CEECDFDF}" name="Hersteller"/>
    <tableColumn id="2" xr3:uid="{B6222D5B-F368-4B51-AE25-28B65A3557E4}" name="Übersetzung in A"/>
    <tableColumn id="3" xr3:uid="{1B68A548-8CA6-4441-9E6C-4F06B168E4B4}" name="Produktname an den Hersteller"/>
    <tableColumn id="17" xr3:uid="{7983F4E6-29E8-46BF-A38E-CD3E2E28BF60}" name="Bürde in VA"/>
    <tableColumn id="4" xr3:uid="{EC1ED12B-5A68-4E5B-84CB-7D78AB643F4F}" name="Hersteller Strom in A"/>
    <tableColumn id="5" xr3:uid="{D66D8132-5FE3-487E-AF9B-C09CDF9DDFD3}" name="Hersteller Anzahl Schienen"/>
    <tableColumn id="6" xr3:uid="{BA2FD166-7E42-4A83-953B-229B9EF94A01}" name="Hersteller Breite in mm"/>
    <tableColumn id="7" xr3:uid="{28D49900-FD69-44FA-ACD6-AB4958B7C22B}" name="Hersteller Höhe in mm"/>
    <tableColumn id="8" xr3:uid="{17F21AF5-008F-43F3-8715-168EBC491D42}" name="Rolf J. Strom"/>
    <tableColumn id="9" xr3:uid="{A6A0A903-9294-4A82-AA90-31BB4623B05F}" name="Rolf J. Anzahl Schienen"/>
    <tableColumn id="10" xr3:uid="{88C81096-48BD-464E-8D37-29D38B383203}" name="Rolf J. Breite Schiene in mm"/>
    <tableColumn id="11" xr3:uid="{DE144D3A-521A-4FEA-A4A8-90ECC806275C}" name="Rolf J. Höhe Schiene in mm"/>
    <tableColumn id="16" xr3:uid="{9938456D-6A91-4C78-B8C1-94483F02BC4B}" name="Hersteller Teilenummer" dataDxfId="8"/>
    <tableColumn id="12" xr3:uid="{63BAA7A7-96A2-4E5F-BD05-497E1A399FDA}" name="Rolf Janssen Teilenummer" dataDxfId="7"/>
    <tableColumn id="13" xr3:uid="{8116D189-85F9-47FE-9E1E-D6FCD18F5F9F}" name="Link"/>
    <tableColumn id="14" xr3:uid="{8753309D-2DCA-433B-AE07-AE4FF3542387}" name="Preis"/>
    <tableColumn id="15" xr3:uid="{1C5A4FE8-654F-41E4-96C7-CC0746AAC4D9}" name="Geprüf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916-F6C5-4541-8DCF-5C6387B951AC}">
  <sheetPr>
    <tabColor rgb="FF002060"/>
  </sheetPr>
  <dimension ref="A1:Q39"/>
  <sheetViews>
    <sheetView tabSelected="1" workbookViewId="0">
      <selection activeCell="R6" sqref="R6"/>
    </sheetView>
  </sheetViews>
  <sheetFormatPr baseColWidth="10" defaultRowHeight="15" x14ac:dyDescent="0.25"/>
  <cols>
    <col min="1" max="1" width="12.140625" bestFit="1" customWidth="1"/>
    <col min="2" max="2" width="23.85546875" bestFit="1" customWidth="1"/>
    <col min="3" max="3" width="17.85546875" bestFit="1" customWidth="1"/>
    <col min="4" max="4" width="8.5703125" bestFit="1" customWidth="1"/>
    <col min="5" max="5" width="12.42578125" bestFit="1" customWidth="1"/>
    <col min="6" max="6" width="12.140625" bestFit="1" customWidth="1"/>
    <col min="7" max="7" width="14.7109375" bestFit="1" customWidth="1"/>
    <col min="8" max="8" width="10.28515625" bestFit="1" customWidth="1"/>
    <col min="9" max="9" width="14.28515625" bestFit="1" customWidth="1"/>
    <col min="10" max="10" width="13.28515625" customWidth="1"/>
    <col min="11" max="11" width="19" customWidth="1"/>
    <col min="12" max="12" width="16.140625" bestFit="1" customWidth="1"/>
    <col min="13" max="13" width="15.42578125" style="2" bestFit="1" customWidth="1"/>
    <col min="14" max="14" width="15.28515625" style="2" bestFit="1" customWidth="1"/>
    <col min="15" max="15" width="32.85546875" customWidth="1"/>
    <col min="16" max="16" width="7.7109375" bestFit="1" customWidth="1"/>
    <col min="17" max="17" width="10.28515625" bestFit="1" customWidth="1"/>
  </cols>
  <sheetData>
    <row r="1" spans="1:17" ht="45" x14ac:dyDescent="0.25">
      <c r="A1" s="1" t="s">
        <v>0</v>
      </c>
      <c r="B1" s="1" t="s">
        <v>18</v>
      </c>
      <c r="C1" s="1" t="s">
        <v>6</v>
      </c>
      <c r="D1" s="1" t="s">
        <v>49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43</v>
      </c>
      <c r="N1" s="1" t="s">
        <v>38</v>
      </c>
      <c r="O1" s="1" t="s">
        <v>2</v>
      </c>
      <c r="P1" s="1" t="s">
        <v>1</v>
      </c>
      <c r="Q1" s="1" t="s">
        <v>40</v>
      </c>
    </row>
    <row r="2" spans="1:17" x14ac:dyDescent="0.25">
      <c r="A2" t="s">
        <v>3</v>
      </c>
      <c r="B2" t="s">
        <v>19</v>
      </c>
      <c r="E2">
        <v>600</v>
      </c>
      <c r="I2">
        <v>930</v>
      </c>
      <c r="J2">
        <v>1</v>
      </c>
      <c r="K2">
        <v>40</v>
      </c>
      <c r="L2">
        <v>10</v>
      </c>
    </row>
    <row r="3" spans="1:17" x14ac:dyDescent="0.25">
      <c r="A3" t="s">
        <v>3</v>
      </c>
      <c r="B3" t="s">
        <v>7</v>
      </c>
      <c r="E3">
        <v>800</v>
      </c>
      <c r="I3">
        <v>930</v>
      </c>
      <c r="J3">
        <v>1</v>
      </c>
      <c r="K3">
        <v>50</v>
      </c>
      <c r="L3">
        <v>10</v>
      </c>
    </row>
    <row r="4" spans="1:17" x14ac:dyDescent="0.25">
      <c r="A4" t="s">
        <v>3</v>
      </c>
      <c r="B4" t="s">
        <v>8</v>
      </c>
      <c r="E4">
        <v>1000</v>
      </c>
      <c r="I4">
        <v>1550</v>
      </c>
      <c r="J4">
        <v>1</v>
      </c>
      <c r="K4">
        <v>60</v>
      </c>
      <c r="L4">
        <v>10</v>
      </c>
    </row>
    <row r="5" spans="1:17" x14ac:dyDescent="0.25">
      <c r="A5" t="s">
        <v>3</v>
      </c>
      <c r="B5" t="s">
        <v>9</v>
      </c>
      <c r="E5">
        <v>1250</v>
      </c>
      <c r="I5">
        <v>1550</v>
      </c>
      <c r="J5">
        <v>2</v>
      </c>
      <c r="K5">
        <v>40</v>
      </c>
      <c r="L5">
        <v>10</v>
      </c>
    </row>
    <row r="6" spans="1:17" x14ac:dyDescent="0.25">
      <c r="A6" t="s">
        <v>3</v>
      </c>
      <c r="B6" t="s">
        <v>10</v>
      </c>
      <c r="E6">
        <v>1600</v>
      </c>
      <c r="I6">
        <v>1850</v>
      </c>
      <c r="J6">
        <v>2</v>
      </c>
      <c r="K6">
        <v>60</v>
      </c>
      <c r="L6">
        <v>10</v>
      </c>
    </row>
    <row r="7" spans="1:17" x14ac:dyDescent="0.25">
      <c r="A7" t="s">
        <v>3</v>
      </c>
      <c r="B7" t="s">
        <v>11</v>
      </c>
      <c r="E7">
        <v>2000</v>
      </c>
      <c r="I7">
        <v>2500</v>
      </c>
      <c r="J7">
        <v>2</v>
      </c>
      <c r="K7">
        <v>80</v>
      </c>
      <c r="L7">
        <v>10</v>
      </c>
    </row>
    <row r="8" spans="1:17" x14ac:dyDescent="0.25">
      <c r="A8" t="s">
        <v>3</v>
      </c>
      <c r="B8" t="s">
        <v>12</v>
      </c>
      <c r="E8">
        <v>2500</v>
      </c>
      <c r="I8">
        <v>2500</v>
      </c>
      <c r="J8">
        <v>2</v>
      </c>
      <c r="K8">
        <v>100</v>
      </c>
      <c r="L8">
        <v>10</v>
      </c>
    </row>
    <row r="9" spans="1:17" x14ac:dyDescent="0.25">
      <c r="A9" t="s">
        <v>3</v>
      </c>
      <c r="B9" t="s">
        <v>13</v>
      </c>
      <c r="E9">
        <v>3200</v>
      </c>
      <c r="I9">
        <v>3750</v>
      </c>
      <c r="J9">
        <v>3</v>
      </c>
      <c r="K9">
        <v>100</v>
      </c>
      <c r="L9">
        <v>10</v>
      </c>
    </row>
    <row r="10" spans="1:17" x14ac:dyDescent="0.25">
      <c r="A10" t="s">
        <v>3</v>
      </c>
      <c r="B10" t="s">
        <v>14</v>
      </c>
      <c r="E10">
        <v>4000</v>
      </c>
      <c r="I10">
        <v>4000</v>
      </c>
      <c r="J10">
        <v>4</v>
      </c>
      <c r="K10">
        <v>100</v>
      </c>
      <c r="L10">
        <v>10</v>
      </c>
    </row>
    <row r="11" spans="1:17" x14ac:dyDescent="0.25">
      <c r="A11" t="s">
        <v>3</v>
      </c>
      <c r="B11" t="s">
        <v>15</v>
      </c>
      <c r="E11">
        <v>5000</v>
      </c>
      <c r="I11">
        <v>5000</v>
      </c>
      <c r="J11">
        <v>5</v>
      </c>
      <c r="K11">
        <v>120</v>
      </c>
      <c r="L11">
        <v>10</v>
      </c>
    </row>
    <row r="12" spans="1:17" x14ac:dyDescent="0.25">
      <c r="A12" t="s">
        <v>3</v>
      </c>
      <c r="B12" t="s">
        <v>16</v>
      </c>
      <c r="C12" t="s">
        <v>111</v>
      </c>
      <c r="E12">
        <v>4000</v>
      </c>
      <c r="I12">
        <v>4000</v>
      </c>
    </row>
    <row r="13" spans="1:17" x14ac:dyDescent="0.25">
      <c r="A13" t="s">
        <v>3</v>
      </c>
      <c r="B13" t="s">
        <v>17</v>
      </c>
      <c r="C13" t="s">
        <v>111</v>
      </c>
      <c r="E13">
        <v>5000</v>
      </c>
      <c r="I13">
        <v>5000</v>
      </c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6"/>
      <c r="P14" s="6"/>
      <c r="Q14" s="6"/>
    </row>
    <row r="15" spans="1:17" x14ac:dyDescent="0.25">
      <c r="A15" t="s">
        <v>4</v>
      </c>
      <c r="B15" t="s">
        <v>19</v>
      </c>
      <c r="C15" t="s">
        <v>54</v>
      </c>
      <c r="D15">
        <v>5</v>
      </c>
      <c r="E15">
        <v>600</v>
      </c>
      <c r="F15">
        <v>1</v>
      </c>
      <c r="G15">
        <v>40</v>
      </c>
      <c r="H15">
        <v>12</v>
      </c>
      <c r="I15">
        <v>600</v>
      </c>
      <c r="J15">
        <v>1</v>
      </c>
      <c r="K15">
        <v>40</v>
      </c>
      <c r="L15">
        <v>10</v>
      </c>
      <c r="M15" t="s">
        <v>105</v>
      </c>
      <c r="O15" s="3" t="str">
        <f>HYPERLINK("..\..\..\300_Wandler\310_CELSA\Dokumentation\Datenblätter\2025-08-05_celsa_0600A5_alo_4012.pdf","Datenblatt ALO4012")</f>
        <v>Datenblatt ALO4012</v>
      </c>
      <c r="Q15" t="s">
        <v>42</v>
      </c>
    </row>
    <row r="16" spans="1:17" x14ac:dyDescent="0.25">
      <c r="A16" t="s">
        <v>4</v>
      </c>
      <c r="B16" t="s">
        <v>7</v>
      </c>
      <c r="C16" t="s">
        <v>55</v>
      </c>
      <c r="D16">
        <v>10</v>
      </c>
      <c r="E16">
        <v>800</v>
      </c>
      <c r="F16">
        <v>1</v>
      </c>
      <c r="G16">
        <v>50</v>
      </c>
      <c r="H16">
        <v>12</v>
      </c>
      <c r="I16">
        <v>800</v>
      </c>
      <c r="J16">
        <v>1</v>
      </c>
      <c r="K16">
        <v>50</v>
      </c>
      <c r="L16">
        <v>10</v>
      </c>
      <c r="M16" s="2" t="s">
        <v>106</v>
      </c>
      <c r="O16" s="3" t="str">
        <f>HYPERLINK("..\..\..\300_Wandler\310_CELSA\Dokumentation\Datenblätter\2025-08-05_celsa_0800A5_alo_5012.pdf","Datenblatt ALO5012")</f>
        <v>Datenblatt ALO5012</v>
      </c>
      <c r="Q16" t="s">
        <v>42</v>
      </c>
    </row>
    <row r="17" spans="1:17" x14ac:dyDescent="0.25">
      <c r="A17" t="s">
        <v>4</v>
      </c>
      <c r="B17" t="s">
        <v>8</v>
      </c>
      <c r="C17" t="s">
        <v>56</v>
      </c>
      <c r="D17">
        <v>5</v>
      </c>
      <c r="E17">
        <v>1000</v>
      </c>
      <c r="F17">
        <v>1</v>
      </c>
      <c r="G17">
        <v>60</v>
      </c>
      <c r="H17">
        <v>12</v>
      </c>
      <c r="I17">
        <v>1000</v>
      </c>
      <c r="J17">
        <v>1</v>
      </c>
      <c r="K17">
        <v>60</v>
      </c>
      <c r="L17">
        <v>10</v>
      </c>
      <c r="M17" s="2" t="s">
        <v>66</v>
      </c>
      <c r="O17" s="3" t="str">
        <f>HYPERLINK("..\..\..\300_Wandler\310_CELSA\Dokumentation\Datenblätter\2025-08-05_celsa_1000A5_alo_6015_8.pdf", "Datenblatt ALO 6015.8")</f>
        <v>Datenblatt ALO 6015.8</v>
      </c>
      <c r="Q17" t="s">
        <v>42</v>
      </c>
    </row>
    <row r="18" spans="1:17" x14ac:dyDescent="0.25">
      <c r="A18" t="s">
        <v>4</v>
      </c>
      <c r="B18" t="s">
        <v>9</v>
      </c>
      <c r="C18" t="s">
        <v>56</v>
      </c>
      <c r="D18">
        <v>10</v>
      </c>
      <c r="E18">
        <v>1250</v>
      </c>
      <c r="F18">
        <v>2</v>
      </c>
      <c r="G18">
        <v>50</v>
      </c>
      <c r="H18">
        <v>10</v>
      </c>
      <c r="I18">
        <v>1250</v>
      </c>
      <c r="J18">
        <v>2</v>
      </c>
      <c r="K18">
        <v>40</v>
      </c>
      <c r="L18">
        <v>10</v>
      </c>
      <c r="M18" t="s">
        <v>101</v>
      </c>
      <c r="O18" s="3" t="str">
        <f>HYPERLINK("..\..\..\300_Wandler\310_CELSA\Dokumentation\Datenblätter\2025-08-05_celsa_1250A5_alo_6015_8.pdf", "Datenblatt ALO 6015.8")</f>
        <v>Datenblatt ALO 6015.8</v>
      </c>
      <c r="Q18" t="s">
        <v>42</v>
      </c>
    </row>
    <row r="19" spans="1:17" x14ac:dyDescent="0.25">
      <c r="A19" t="s">
        <v>4</v>
      </c>
      <c r="B19" t="s">
        <v>10</v>
      </c>
      <c r="C19" t="s">
        <v>102</v>
      </c>
      <c r="D19">
        <v>10</v>
      </c>
      <c r="E19">
        <v>1600</v>
      </c>
      <c r="F19">
        <v>2</v>
      </c>
      <c r="G19">
        <v>80</v>
      </c>
      <c r="H19">
        <v>10</v>
      </c>
      <c r="I19">
        <v>1600</v>
      </c>
      <c r="J19">
        <v>2</v>
      </c>
      <c r="K19">
        <v>60</v>
      </c>
      <c r="L19">
        <v>10</v>
      </c>
      <c r="M19" s="2" t="s">
        <v>103</v>
      </c>
      <c r="O19" s="3" t="str">
        <f>HYPERLINK("..\..\..\300_Wandler\310_CELSA\Dokumentation\Datenblätter\2025-08-05_celsa_1600A5_alo_6040.pdf", "Datenblatt ALO 6040")</f>
        <v>Datenblatt ALO 6040</v>
      </c>
      <c r="Q19" t="s">
        <v>42</v>
      </c>
    </row>
    <row r="20" spans="1:17" x14ac:dyDescent="0.25">
      <c r="A20" t="s">
        <v>4</v>
      </c>
      <c r="B20" t="s">
        <v>11</v>
      </c>
      <c r="C20" t="s">
        <v>102</v>
      </c>
      <c r="D20">
        <v>10</v>
      </c>
      <c r="E20">
        <v>2000</v>
      </c>
      <c r="F20">
        <v>2</v>
      </c>
      <c r="G20">
        <v>80</v>
      </c>
      <c r="H20">
        <v>10</v>
      </c>
      <c r="I20">
        <v>2000</v>
      </c>
      <c r="J20">
        <v>2</v>
      </c>
      <c r="K20">
        <v>80</v>
      </c>
      <c r="L20">
        <v>10</v>
      </c>
      <c r="M20" s="2" t="s">
        <v>104</v>
      </c>
      <c r="O20" s="3" t="str">
        <f>HYPERLINK("..\..\..\300_Wandler\310_CELSA\Dokumentation\Datenblätter\2025-08-05_celsa_2000A5_alo_6040.pdf","Datenblatt ALO6040")</f>
        <v>Datenblatt ALO6040</v>
      </c>
      <c r="Q20" t="s">
        <v>42</v>
      </c>
    </row>
    <row r="21" spans="1:17" x14ac:dyDescent="0.25">
      <c r="A21" t="s">
        <v>4</v>
      </c>
      <c r="B21" t="s">
        <v>12</v>
      </c>
      <c r="C21" t="s">
        <v>107</v>
      </c>
      <c r="D21">
        <v>10</v>
      </c>
      <c r="E21">
        <v>2500</v>
      </c>
      <c r="F21">
        <v>2</v>
      </c>
      <c r="G21">
        <v>100</v>
      </c>
      <c r="H21">
        <v>10</v>
      </c>
      <c r="I21">
        <v>2500</v>
      </c>
      <c r="J21">
        <v>2</v>
      </c>
      <c r="K21">
        <v>100</v>
      </c>
      <c r="L21">
        <v>10</v>
      </c>
      <c r="M21" s="2" t="s">
        <v>108</v>
      </c>
      <c r="O21" s="3" t="str">
        <f>HYPERLINK("..\..\..\300_Wandler\310_CELSA\Dokumentation\Datenblätter\2025-08-05_celsa_2500A5_alo_10030.pdf", "Datenblatt ALO 10030")</f>
        <v>Datenblatt ALO 10030</v>
      </c>
      <c r="Q21" t="s">
        <v>42</v>
      </c>
    </row>
    <row r="22" spans="1:17" x14ac:dyDescent="0.25">
      <c r="A22" t="s">
        <v>4</v>
      </c>
      <c r="B22" t="s">
        <v>13</v>
      </c>
      <c r="C22" t="s">
        <v>111</v>
      </c>
      <c r="D22">
        <v>15</v>
      </c>
      <c r="E22">
        <v>3200</v>
      </c>
      <c r="I22">
        <v>3200</v>
      </c>
      <c r="J22">
        <v>3</v>
      </c>
      <c r="K22">
        <v>100</v>
      </c>
      <c r="L22">
        <v>10</v>
      </c>
      <c r="O22" s="3"/>
    </row>
    <row r="23" spans="1:17" x14ac:dyDescent="0.25">
      <c r="A23" t="s">
        <v>4</v>
      </c>
      <c r="B23" t="s">
        <v>14</v>
      </c>
      <c r="C23" t="s">
        <v>110</v>
      </c>
      <c r="D23">
        <v>10</v>
      </c>
      <c r="E23">
        <v>4000</v>
      </c>
      <c r="F23">
        <v>4</v>
      </c>
      <c r="G23">
        <v>120</v>
      </c>
      <c r="H23">
        <v>10</v>
      </c>
      <c r="I23">
        <v>4000</v>
      </c>
      <c r="J23">
        <v>4</v>
      </c>
      <c r="K23">
        <v>100</v>
      </c>
      <c r="L23">
        <v>10</v>
      </c>
      <c r="M23" t="s">
        <v>109</v>
      </c>
      <c r="O23" s="3" t="str">
        <f>HYPERLINK("..\..\..\300_Wandler\310_CELSA\Dokumentation\Datenblätter\2025-08-05_celsa_4000A5_alo_12070.pdf", "Datenblatt ALO 12070")</f>
        <v>Datenblatt ALO 12070</v>
      </c>
      <c r="Q23" t="s">
        <v>42</v>
      </c>
    </row>
    <row r="24" spans="1:17" x14ac:dyDescent="0.25">
      <c r="A24" t="s">
        <v>4</v>
      </c>
      <c r="B24" t="s">
        <v>15</v>
      </c>
      <c r="C24" t="s">
        <v>111</v>
      </c>
      <c r="E24">
        <v>5000</v>
      </c>
      <c r="I24">
        <v>5000</v>
      </c>
      <c r="J24">
        <v>5</v>
      </c>
      <c r="K24">
        <v>120</v>
      </c>
      <c r="L24">
        <v>10</v>
      </c>
      <c r="O24" s="3"/>
    </row>
    <row r="25" spans="1:17" x14ac:dyDescent="0.25">
      <c r="A25" t="s">
        <v>4</v>
      </c>
      <c r="B25" t="s">
        <v>16</v>
      </c>
      <c r="C25" t="s">
        <v>111</v>
      </c>
      <c r="E25">
        <v>4000</v>
      </c>
      <c r="I25">
        <v>4000</v>
      </c>
    </row>
    <row r="26" spans="1:17" x14ac:dyDescent="0.25">
      <c r="A26" t="s">
        <v>4</v>
      </c>
      <c r="B26" t="s">
        <v>17</v>
      </c>
      <c r="C26" t="s">
        <v>111</v>
      </c>
      <c r="E26">
        <v>5000</v>
      </c>
      <c r="I26">
        <v>5000</v>
      </c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6"/>
      <c r="P27" s="6"/>
      <c r="Q27" s="6"/>
    </row>
    <row r="28" spans="1:17" x14ac:dyDescent="0.25">
      <c r="A28" t="s">
        <v>5</v>
      </c>
      <c r="B28" t="s">
        <v>19</v>
      </c>
      <c r="C28" t="s">
        <v>37</v>
      </c>
      <c r="D28">
        <v>10</v>
      </c>
      <c r="E28">
        <v>600</v>
      </c>
      <c r="F28">
        <v>1</v>
      </c>
      <c r="G28">
        <v>40</v>
      </c>
      <c r="H28">
        <v>10</v>
      </c>
      <c r="I28">
        <v>600</v>
      </c>
      <c r="J28">
        <v>1</v>
      </c>
      <c r="K28">
        <v>40</v>
      </c>
      <c r="L28">
        <v>10</v>
      </c>
      <c r="M28" s="2">
        <v>13069</v>
      </c>
      <c r="N28" s="2" t="s">
        <v>39</v>
      </c>
      <c r="O28" s="3" t="str">
        <f>HYPERLINK("..\..\..\300_Wandler\320_MBS\Dokumentation\Datenblätter\2025-08-05_MBS_0600A5_ask_041_4.pdf", "Datenblatt ASK 41.4")</f>
        <v>Datenblatt ASK 41.4</v>
      </c>
      <c r="Q28" t="s">
        <v>42</v>
      </c>
    </row>
    <row r="29" spans="1:17" x14ac:dyDescent="0.25">
      <c r="A29" t="s">
        <v>5</v>
      </c>
      <c r="B29" t="s">
        <v>7</v>
      </c>
      <c r="C29" t="s">
        <v>27</v>
      </c>
      <c r="D29">
        <v>10</v>
      </c>
      <c r="E29">
        <v>800</v>
      </c>
      <c r="F29">
        <v>2</v>
      </c>
      <c r="G29">
        <v>40</v>
      </c>
      <c r="H29">
        <v>10</v>
      </c>
      <c r="I29">
        <v>800</v>
      </c>
      <c r="J29">
        <v>1</v>
      </c>
      <c r="K29">
        <v>50</v>
      </c>
      <c r="L29">
        <v>10</v>
      </c>
      <c r="M29" s="2">
        <v>16070</v>
      </c>
      <c r="N29" s="2" t="s">
        <v>41</v>
      </c>
      <c r="O29" s="3" t="str">
        <f>HYPERLINK("..\..\..\300_Wandler\320_MBS\Dokumentation\Datenblätter\2025-08-05_MBS_0800A5_ask_051_4.pdf", "Datenblatt ASK 51.4")</f>
        <v>Datenblatt ASK 51.4</v>
      </c>
      <c r="Q29" t="s">
        <v>42</v>
      </c>
    </row>
    <row r="30" spans="1:17" x14ac:dyDescent="0.25">
      <c r="A30" t="s">
        <v>5</v>
      </c>
      <c r="B30" t="s">
        <v>8</v>
      </c>
      <c r="C30" t="s">
        <v>44</v>
      </c>
      <c r="D30">
        <v>10</v>
      </c>
      <c r="E30">
        <v>1000</v>
      </c>
      <c r="F30">
        <v>1</v>
      </c>
      <c r="G30">
        <v>60</v>
      </c>
      <c r="H30">
        <v>30</v>
      </c>
      <c r="I30">
        <v>1000</v>
      </c>
      <c r="J30">
        <v>1</v>
      </c>
      <c r="K30">
        <v>60</v>
      </c>
      <c r="L30">
        <v>10</v>
      </c>
      <c r="M30" s="2">
        <v>85090</v>
      </c>
      <c r="N30" s="2" t="s">
        <v>45</v>
      </c>
      <c r="O30" s="3" t="str">
        <f>HYPERLINK("..\..\..\300_Wandler\320_MBS\Dokumentation\Datenblätter\2025-08-05_MBS_1000A5_ask_063_6.pdf", "Datenblatt ASK 63.6")</f>
        <v>Datenblatt ASK 63.6</v>
      </c>
      <c r="Q30" t="s">
        <v>42</v>
      </c>
    </row>
    <row r="31" spans="1:17" x14ac:dyDescent="0.25">
      <c r="A31" t="s">
        <v>5</v>
      </c>
      <c r="B31" t="s">
        <v>9</v>
      </c>
      <c r="C31" t="s">
        <v>27</v>
      </c>
      <c r="D31">
        <v>10</v>
      </c>
      <c r="E31">
        <v>1250</v>
      </c>
      <c r="F31">
        <v>2</v>
      </c>
      <c r="G31">
        <v>40</v>
      </c>
      <c r="H31">
        <v>10</v>
      </c>
      <c r="I31">
        <v>1250</v>
      </c>
      <c r="J31">
        <v>2</v>
      </c>
      <c r="K31">
        <v>40</v>
      </c>
      <c r="L31">
        <v>10</v>
      </c>
      <c r="M31" s="2">
        <v>16082</v>
      </c>
      <c r="N31" s="2" t="s">
        <v>41</v>
      </c>
      <c r="O31" s="3" t="str">
        <f>HYPERLINK("..\..\..\300_Wandler\320_MBS\Dokumentation\Datenblätter\2025-08-05_MBS_1250A5_ask_051_4.pdf", "Datenblatt ASK 51.4")</f>
        <v>Datenblatt ASK 51.4</v>
      </c>
      <c r="Q31" t="s">
        <v>42</v>
      </c>
    </row>
    <row r="32" spans="1:17" x14ac:dyDescent="0.25">
      <c r="A32" t="s">
        <v>5</v>
      </c>
      <c r="B32" t="s">
        <v>10</v>
      </c>
      <c r="C32" t="s">
        <v>44</v>
      </c>
      <c r="D32">
        <v>10</v>
      </c>
      <c r="E32">
        <v>1600</v>
      </c>
      <c r="F32">
        <v>1</v>
      </c>
      <c r="G32">
        <v>60</v>
      </c>
      <c r="H32">
        <v>30</v>
      </c>
      <c r="I32">
        <v>1600</v>
      </c>
      <c r="J32">
        <v>2</v>
      </c>
      <c r="K32">
        <v>60</v>
      </c>
      <c r="L32">
        <v>10</v>
      </c>
      <c r="M32" s="2">
        <v>85106</v>
      </c>
      <c r="N32" s="2" t="s">
        <v>45</v>
      </c>
      <c r="O32" s="3" t="str">
        <f>HYPERLINK("..\..\..\300_Wandler\320_MBS\Dokumentation\Datenblätter\2025-08-05_MBS_1600A5_ask_063_6.pdf", "Datenblatt ASK 63.6")</f>
        <v>Datenblatt ASK 63.6</v>
      </c>
      <c r="Q32" t="s">
        <v>42</v>
      </c>
    </row>
    <row r="33" spans="1:17" x14ac:dyDescent="0.25">
      <c r="A33" t="s">
        <v>5</v>
      </c>
      <c r="B33" t="s">
        <v>11</v>
      </c>
      <c r="C33" t="s">
        <v>28</v>
      </c>
      <c r="D33">
        <v>10</v>
      </c>
      <c r="E33">
        <v>2000</v>
      </c>
      <c r="F33">
        <v>2</v>
      </c>
      <c r="G33">
        <v>80</v>
      </c>
      <c r="H33">
        <v>10</v>
      </c>
      <c r="I33">
        <v>2000</v>
      </c>
      <c r="J33">
        <v>2</v>
      </c>
      <c r="K33">
        <v>80</v>
      </c>
      <c r="L33">
        <v>10</v>
      </c>
      <c r="M33" s="2">
        <v>22068</v>
      </c>
      <c r="N33" s="2" t="s">
        <v>46</v>
      </c>
      <c r="O33" s="3" t="str">
        <f>HYPERLINK("..\..\..\300_Wandler\320_MBS\Dokumentation\Datenblätter\2025-08-05_MBS_2000A5_ask_101_4.pdf", "Datenblatt ASK 101.4")</f>
        <v>Datenblatt ASK 101.4</v>
      </c>
      <c r="Q33" t="s">
        <v>42</v>
      </c>
    </row>
    <row r="34" spans="1:17" x14ac:dyDescent="0.25">
      <c r="A34" t="s">
        <v>5</v>
      </c>
      <c r="B34" t="s">
        <v>12</v>
      </c>
      <c r="C34" t="s">
        <v>47</v>
      </c>
      <c r="D34">
        <v>10</v>
      </c>
      <c r="E34">
        <v>2500</v>
      </c>
      <c r="F34">
        <v>1</v>
      </c>
      <c r="G34">
        <v>100</v>
      </c>
      <c r="H34">
        <v>55</v>
      </c>
      <c r="I34">
        <v>2500</v>
      </c>
      <c r="J34">
        <v>2</v>
      </c>
      <c r="K34">
        <v>100</v>
      </c>
      <c r="L34">
        <v>10</v>
      </c>
      <c r="M34" s="2">
        <v>86071</v>
      </c>
      <c r="N34" s="2" t="s">
        <v>48</v>
      </c>
      <c r="O34" s="3" t="str">
        <f>HYPERLINK("..\..\..\300_Wandler\320_MBS\Dokumentation\Datenblätter\2025-08-05_MBS_2500A5_ask_105_6.pdf", "Datenblatt ASK 105.6")</f>
        <v>Datenblatt ASK 105.6</v>
      </c>
      <c r="Q34" t="s">
        <v>42</v>
      </c>
    </row>
    <row r="35" spans="1:17" x14ac:dyDescent="0.25">
      <c r="A35" t="s">
        <v>5</v>
      </c>
      <c r="B35" t="s">
        <v>53</v>
      </c>
      <c r="C35" t="s">
        <v>47</v>
      </c>
      <c r="D35">
        <v>15</v>
      </c>
      <c r="E35">
        <v>3200</v>
      </c>
      <c r="F35">
        <v>3</v>
      </c>
      <c r="G35">
        <v>160</v>
      </c>
      <c r="H35">
        <v>10</v>
      </c>
      <c r="I35">
        <v>3200</v>
      </c>
      <c r="J35">
        <v>3</v>
      </c>
      <c r="K35">
        <v>100</v>
      </c>
      <c r="L35">
        <v>10</v>
      </c>
      <c r="M35" s="2">
        <v>86905</v>
      </c>
      <c r="O35" s="3" t="str">
        <f>HYPERLINK("..\..\..\300_Wandler\320_MBS\Dokumentation\Datenblätter\2025-08-05_MBS_3250A1_ask_105_6.pdf", "Datenblatt ASK 105.6")</f>
        <v>Datenblatt ASK 105.6</v>
      </c>
      <c r="Q35" t="s">
        <v>42</v>
      </c>
    </row>
    <row r="36" spans="1:17" x14ac:dyDescent="0.25">
      <c r="A36" t="s">
        <v>5</v>
      </c>
      <c r="B36" t="s">
        <v>14</v>
      </c>
      <c r="C36" t="s">
        <v>51</v>
      </c>
      <c r="D36">
        <v>10</v>
      </c>
      <c r="E36">
        <v>4000</v>
      </c>
      <c r="F36">
        <v>3</v>
      </c>
      <c r="G36">
        <v>160</v>
      </c>
      <c r="H36">
        <v>10</v>
      </c>
      <c r="I36">
        <v>4000</v>
      </c>
      <c r="J36">
        <v>4</v>
      </c>
      <c r="K36">
        <v>100</v>
      </c>
      <c r="L36">
        <v>10</v>
      </c>
      <c r="M36" s="2">
        <v>87085</v>
      </c>
      <c r="O36" s="3" t="str">
        <f>HYPERLINK("..\..\..\300_Wandler\320_MBS\Dokumentation\Datenblätter\2025-08-05_MBS_4000A5_ask_127_6.pdf", "Datenblatt ASK 127.6")</f>
        <v>Datenblatt ASK 127.6</v>
      </c>
      <c r="Q36" t="s">
        <v>42</v>
      </c>
    </row>
    <row r="37" spans="1:17" x14ac:dyDescent="0.25">
      <c r="A37" t="s">
        <v>5</v>
      </c>
      <c r="B37" t="s">
        <v>15</v>
      </c>
      <c r="C37" t="s">
        <v>50</v>
      </c>
      <c r="D37">
        <v>15</v>
      </c>
      <c r="E37">
        <v>5000</v>
      </c>
      <c r="F37">
        <v>3</v>
      </c>
      <c r="G37">
        <v>200</v>
      </c>
      <c r="H37">
        <v>10</v>
      </c>
      <c r="I37">
        <v>5000</v>
      </c>
      <c r="J37">
        <v>5</v>
      </c>
      <c r="K37">
        <v>120</v>
      </c>
      <c r="L37">
        <v>10</v>
      </c>
      <c r="M37" s="2">
        <v>88100</v>
      </c>
      <c r="N37" s="2" t="s">
        <v>52</v>
      </c>
      <c r="O37" s="3" t="str">
        <f>HYPERLINK("..\..\..\300_Wandler\320_MBS\Dokumentation\Datenblätter\2025-08-05_MBS_5000A5_ask_129_10.pdf", "Datenblatt ASK 129.10")</f>
        <v>Datenblatt ASK 129.10</v>
      </c>
      <c r="Q37" t="s">
        <v>42</v>
      </c>
    </row>
    <row r="38" spans="1:17" x14ac:dyDescent="0.25">
      <c r="A38" t="s">
        <v>5</v>
      </c>
      <c r="B38" t="s">
        <v>16</v>
      </c>
      <c r="C38" t="s">
        <v>111</v>
      </c>
      <c r="E38">
        <v>4000</v>
      </c>
      <c r="I38">
        <v>4000</v>
      </c>
      <c r="O38" s="3"/>
    </row>
    <row r="39" spans="1:17" x14ac:dyDescent="0.25">
      <c r="A39" t="s">
        <v>5</v>
      </c>
      <c r="B39" t="s">
        <v>17</v>
      </c>
      <c r="C39" t="s">
        <v>111</v>
      </c>
      <c r="E39">
        <v>5000</v>
      </c>
      <c r="I39">
        <v>5000</v>
      </c>
      <c r="O39" s="3"/>
    </row>
  </sheetData>
  <phoneticPr fontId="1" type="noConversion"/>
  <conditionalFormatting sqref="C1:C1048576">
    <cfRule type="containsText" dxfId="6" priority="1" operator="containsText" text="Nicht Vorhanden">
      <formula>NOT(ISERROR(SEARCH("Nicht Vorhanden",C1)))</formula>
    </cfRule>
  </conditionalFormatting>
  <conditionalFormatting sqref="I2:I39">
    <cfRule type="expression" dxfId="5" priority="2">
      <formula>AND(ISNUMBER(I2),ISNUMBER(E2),I2&gt;=E2)</formula>
    </cfRule>
  </conditionalFormatting>
  <conditionalFormatting sqref="J2:M14 J15:L24 M16:M17 M19:M22 M24 J25:M27 M28:M34 J28:L37 M37 J38:M39">
    <cfRule type="expression" dxfId="4" priority="3">
      <formula>AND(ISNUMBER(J2),ISNUMBER(F2),J2&lt;=F2)</formula>
    </cfRule>
  </conditionalFormatting>
  <conditionalFormatting sqref="M36">
    <cfRule type="expression" dxfId="3" priority="6">
      <formula>AND(ISNUMBER(M36),ISNUMBER(I35),M36&lt;=I35)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4" operator="notContains" id="{0F4E06A8-68A0-4ADB-85F5-6CACEBA7AF40}">
            <xm:f>ISERROR(SEARCH($J2,R44))</xm:f>
            <xm:f>$J2</xm:f>
            <x14:dxf/>
          </x14:cfRule>
          <xm:sqref>R44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1B8F-9160-4605-9159-961B19F9EDF6}">
  <dimension ref="A1:Q48"/>
  <sheetViews>
    <sheetView workbookViewId="0">
      <selection activeCell="O20" sqref="O20"/>
    </sheetView>
  </sheetViews>
  <sheetFormatPr baseColWidth="10" defaultRowHeight="15" x14ac:dyDescent="0.25"/>
  <cols>
    <col min="2" max="2" width="23.85546875" bestFit="1" customWidth="1"/>
  </cols>
  <sheetData>
    <row r="1" spans="1:17" ht="60" x14ac:dyDescent="0.25">
      <c r="A1" s="1" t="s">
        <v>0</v>
      </c>
      <c r="B1" s="1" t="s">
        <v>18</v>
      </c>
      <c r="C1" s="1" t="s">
        <v>6</v>
      </c>
      <c r="D1" s="1" t="s">
        <v>49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43</v>
      </c>
      <c r="N1" s="1" t="s">
        <v>38</v>
      </c>
      <c r="O1" s="1" t="s">
        <v>2</v>
      </c>
      <c r="P1" s="1" t="s">
        <v>1</v>
      </c>
      <c r="Q1" s="1" t="s">
        <v>40</v>
      </c>
    </row>
    <row r="2" spans="1:17" x14ac:dyDescent="0.25">
      <c r="A2" t="s">
        <v>3</v>
      </c>
      <c r="B2" s="5" t="s">
        <v>67</v>
      </c>
      <c r="C2" t="s">
        <v>20</v>
      </c>
      <c r="E2">
        <v>2</v>
      </c>
      <c r="F2">
        <v>30</v>
      </c>
      <c r="G2">
        <v>10</v>
      </c>
      <c r="H2">
        <v>930</v>
      </c>
      <c r="I2">
        <v>2</v>
      </c>
      <c r="J2">
        <v>30</v>
      </c>
      <c r="K2">
        <v>10</v>
      </c>
      <c r="M2" s="2"/>
      <c r="N2" s="2"/>
    </row>
    <row r="3" spans="1:17" x14ac:dyDescent="0.25">
      <c r="B3" t="s">
        <v>68</v>
      </c>
      <c r="C3" t="s">
        <v>20</v>
      </c>
      <c r="E3">
        <v>2</v>
      </c>
      <c r="F3">
        <v>30</v>
      </c>
      <c r="G3">
        <v>10</v>
      </c>
      <c r="H3">
        <v>930</v>
      </c>
      <c r="I3">
        <v>2</v>
      </c>
      <c r="J3">
        <v>30</v>
      </c>
      <c r="K3">
        <v>10</v>
      </c>
      <c r="M3" s="2"/>
      <c r="N3" s="2"/>
    </row>
    <row r="4" spans="1:17" x14ac:dyDescent="0.25">
      <c r="B4" t="s">
        <v>69</v>
      </c>
      <c r="C4" t="s">
        <v>20</v>
      </c>
      <c r="E4">
        <v>2</v>
      </c>
      <c r="F4">
        <v>50</v>
      </c>
      <c r="G4">
        <v>10</v>
      </c>
      <c r="H4">
        <v>1550</v>
      </c>
      <c r="I4">
        <v>2</v>
      </c>
      <c r="J4">
        <v>50</v>
      </c>
      <c r="K4">
        <v>10</v>
      </c>
      <c r="M4" s="2"/>
      <c r="N4" s="2"/>
    </row>
    <row r="5" spans="1:17" x14ac:dyDescent="0.25">
      <c r="B5" t="s">
        <v>8</v>
      </c>
      <c r="C5" t="s">
        <v>20</v>
      </c>
      <c r="E5">
        <v>2</v>
      </c>
      <c r="F5">
        <v>50</v>
      </c>
      <c r="G5">
        <v>10</v>
      </c>
      <c r="H5">
        <v>1550</v>
      </c>
      <c r="I5">
        <v>2</v>
      </c>
      <c r="J5">
        <v>50</v>
      </c>
      <c r="K5">
        <v>10</v>
      </c>
      <c r="M5" s="2"/>
      <c r="N5" s="2"/>
    </row>
    <row r="6" spans="1:17" x14ac:dyDescent="0.25">
      <c r="B6" t="s">
        <v>9</v>
      </c>
      <c r="C6" t="s">
        <v>22</v>
      </c>
      <c r="E6">
        <v>2</v>
      </c>
      <c r="F6">
        <v>50</v>
      </c>
      <c r="G6">
        <v>10</v>
      </c>
      <c r="H6">
        <v>1550</v>
      </c>
      <c r="I6">
        <v>2</v>
      </c>
      <c r="J6">
        <v>50</v>
      </c>
      <c r="K6">
        <v>10</v>
      </c>
      <c r="M6" s="2"/>
      <c r="N6" s="2"/>
    </row>
    <row r="7" spans="1:17" x14ac:dyDescent="0.25">
      <c r="B7" t="s">
        <v>10</v>
      </c>
      <c r="C7" t="s">
        <v>22</v>
      </c>
      <c r="E7">
        <v>2</v>
      </c>
      <c r="F7">
        <v>60</v>
      </c>
      <c r="G7">
        <v>10</v>
      </c>
      <c r="H7">
        <v>1850</v>
      </c>
      <c r="I7">
        <v>2</v>
      </c>
      <c r="J7">
        <v>60</v>
      </c>
      <c r="K7">
        <v>10</v>
      </c>
      <c r="M7" s="2"/>
      <c r="N7" s="2"/>
    </row>
    <row r="8" spans="1:17" x14ac:dyDescent="0.25">
      <c r="B8" s="4">
        <v>36647</v>
      </c>
      <c r="C8" t="s">
        <v>23</v>
      </c>
      <c r="E8">
        <v>3</v>
      </c>
      <c r="F8">
        <v>80</v>
      </c>
      <c r="G8">
        <v>10</v>
      </c>
      <c r="H8">
        <v>2500</v>
      </c>
      <c r="I8">
        <v>2</v>
      </c>
      <c r="J8">
        <v>80</v>
      </c>
      <c r="K8">
        <v>10</v>
      </c>
      <c r="M8" s="2"/>
      <c r="N8" s="2"/>
    </row>
    <row r="9" spans="1:17" x14ac:dyDescent="0.25">
      <c r="B9" s="4">
        <v>219268</v>
      </c>
      <c r="C9" t="s">
        <v>23</v>
      </c>
      <c r="E9">
        <v>3</v>
      </c>
      <c r="F9">
        <v>80</v>
      </c>
      <c r="G9">
        <v>10</v>
      </c>
      <c r="H9">
        <v>2500</v>
      </c>
      <c r="I9">
        <v>2</v>
      </c>
      <c r="J9">
        <v>80</v>
      </c>
      <c r="K9">
        <v>10</v>
      </c>
      <c r="M9" s="2"/>
      <c r="N9" s="2"/>
    </row>
    <row r="10" spans="1:17" x14ac:dyDescent="0.25">
      <c r="B10" s="4">
        <v>474938</v>
      </c>
      <c r="C10" t="s">
        <v>24</v>
      </c>
      <c r="E10">
        <v>4</v>
      </c>
      <c r="F10">
        <v>100</v>
      </c>
      <c r="G10">
        <v>10</v>
      </c>
      <c r="H10">
        <v>3750</v>
      </c>
      <c r="I10">
        <v>4</v>
      </c>
      <c r="J10">
        <v>60</v>
      </c>
      <c r="K10">
        <v>10</v>
      </c>
      <c r="M10" s="2"/>
      <c r="N10" s="2"/>
    </row>
    <row r="11" spans="1:17" x14ac:dyDescent="0.25">
      <c r="B11" s="4">
        <v>767132</v>
      </c>
      <c r="C11" t="s">
        <v>25</v>
      </c>
      <c r="E11">
        <v>4</v>
      </c>
      <c r="F11">
        <v>120</v>
      </c>
      <c r="G11">
        <v>10</v>
      </c>
      <c r="H11">
        <v>4000</v>
      </c>
      <c r="I11">
        <v>4</v>
      </c>
      <c r="J11">
        <v>80</v>
      </c>
      <c r="K11">
        <v>10</v>
      </c>
      <c r="M11" s="2"/>
      <c r="N11" s="2"/>
    </row>
    <row r="12" spans="1:17" x14ac:dyDescent="0.25">
      <c r="B12" s="4">
        <v>1132374</v>
      </c>
      <c r="C12" t="s">
        <v>24</v>
      </c>
      <c r="E12">
        <v>4</v>
      </c>
      <c r="F12">
        <v>100</v>
      </c>
      <c r="G12">
        <v>10</v>
      </c>
      <c r="H12">
        <v>5000</v>
      </c>
      <c r="M12" s="2"/>
      <c r="N12" s="2"/>
    </row>
    <row r="13" spans="1:17" x14ac:dyDescent="0.25">
      <c r="B13" t="s">
        <v>16</v>
      </c>
      <c r="C13" t="s">
        <v>21</v>
      </c>
      <c r="E13" t="s">
        <v>26</v>
      </c>
      <c r="F13" t="s">
        <v>26</v>
      </c>
      <c r="G13" t="s">
        <v>26</v>
      </c>
      <c r="H13">
        <v>4000</v>
      </c>
      <c r="I13">
        <v>4</v>
      </c>
      <c r="J13">
        <v>80</v>
      </c>
      <c r="K13">
        <v>10</v>
      </c>
      <c r="M13" s="2"/>
      <c r="N13" s="2"/>
    </row>
    <row r="14" spans="1:17" x14ac:dyDescent="0.25">
      <c r="B14" t="s">
        <v>17</v>
      </c>
      <c r="C14" t="s">
        <v>21</v>
      </c>
      <c r="E14" t="s">
        <v>26</v>
      </c>
      <c r="F14" t="s">
        <v>26</v>
      </c>
      <c r="G14" t="s">
        <v>26</v>
      </c>
      <c r="H14">
        <v>5000</v>
      </c>
      <c r="M14" s="2"/>
      <c r="N14" s="2"/>
    </row>
    <row r="15" spans="1:17" x14ac:dyDescent="0.25">
      <c r="A15" t="s">
        <v>4</v>
      </c>
      <c r="B15" t="s">
        <v>70</v>
      </c>
      <c r="C15" t="s">
        <v>54</v>
      </c>
      <c r="D15">
        <v>5</v>
      </c>
      <c r="E15">
        <v>1</v>
      </c>
      <c r="F15">
        <v>40</v>
      </c>
      <c r="G15">
        <v>13</v>
      </c>
      <c r="H15">
        <v>600</v>
      </c>
      <c r="I15">
        <v>1</v>
      </c>
      <c r="J15">
        <v>40</v>
      </c>
      <c r="K15">
        <v>13</v>
      </c>
      <c r="L15" t="s">
        <v>71</v>
      </c>
      <c r="M15" t="s">
        <v>72</v>
      </c>
      <c r="N15" s="2"/>
      <c r="O15" s="3" t="s">
        <v>42</v>
      </c>
      <c r="Q15" t="s">
        <v>42</v>
      </c>
    </row>
    <row r="16" spans="1:17" x14ac:dyDescent="0.25">
      <c r="B16" t="s">
        <v>19</v>
      </c>
      <c r="C16" t="s">
        <v>54</v>
      </c>
      <c r="D16">
        <v>5</v>
      </c>
      <c r="E16">
        <v>1</v>
      </c>
      <c r="F16">
        <v>40</v>
      </c>
      <c r="G16">
        <v>13</v>
      </c>
      <c r="H16">
        <v>600</v>
      </c>
      <c r="I16">
        <v>1</v>
      </c>
      <c r="J16">
        <v>40</v>
      </c>
      <c r="K16">
        <v>13</v>
      </c>
      <c r="L16" t="s">
        <v>58</v>
      </c>
      <c r="M16" s="2" t="s">
        <v>72</v>
      </c>
      <c r="N16" s="2"/>
      <c r="O16" s="3" t="s">
        <v>42</v>
      </c>
      <c r="Q16" t="s">
        <v>42</v>
      </c>
    </row>
    <row r="17" spans="2:17" x14ac:dyDescent="0.25">
      <c r="B17" t="s">
        <v>73</v>
      </c>
      <c r="C17" t="s">
        <v>55</v>
      </c>
      <c r="D17">
        <v>10</v>
      </c>
      <c r="E17">
        <v>1</v>
      </c>
      <c r="F17">
        <v>50</v>
      </c>
      <c r="G17">
        <v>13</v>
      </c>
      <c r="H17">
        <v>800</v>
      </c>
      <c r="I17">
        <v>1</v>
      </c>
      <c r="J17">
        <v>50</v>
      </c>
      <c r="K17">
        <v>13</v>
      </c>
      <c r="L17" t="s">
        <v>74</v>
      </c>
      <c r="M17" s="2" t="s">
        <v>75</v>
      </c>
      <c r="N17" s="2"/>
      <c r="O17" s="3" t="s">
        <v>42</v>
      </c>
      <c r="Q17" t="s">
        <v>42</v>
      </c>
    </row>
    <row r="18" spans="2:17" x14ac:dyDescent="0.25">
      <c r="B18" t="s">
        <v>7</v>
      </c>
      <c r="C18" t="s">
        <v>55</v>
      </c>
      <c r="D18">
        <v>10</v>
      </c>
      <c r="E18">
        <v>1</v>
      </c>
      <c r="F18">
        <v>50</v>
      </c>
      <c r="G18">
        <v>13</v>
      </c>
      <c r="H18">
        <v>800</v>
      </c>
      <c r="I18">
        <v>1</v>
      </c>
      <c r="J18">
        <v>50</v>
      </c>
      <c r="K18">
        <v>13</v>
      </c>
      <c r="L18" t="s">
        <v>59</v>
      </c>
      <c r="M18" s="2" t="s">
        <v>75</v>
      </c>
      <c r="N18" s="2"/>
      <c r="O18" s="3" t="s">
        <v>42</v>
      </c>
      <c r="Q18" t="s">
        <v>42</v>
      </c>
    </row>
    <row r="19" spans="2:17" x14ac:dyDescent="0.25">
      <c r="B19" t="s">
        <v>69</v>
      </c>
      <c r="C19" t="s">
        <v>56</v>
      </c>
      <c r="D19">
        <v>5</v>
      </c>
      <c r="E19">
        <v>1</v>
      </c>
      <c r="F19">
        <v>64</v>
      </c>
      <c r="G19">
        <v>16</v>
      </c>
      <c r="H19">
        <v>1000</v>
      </c>
      <c r="I19">
        <v>1</v>
      </c>
      <c r="J19">
        <v>64</v>
      </c>
      <c r="K19">
        <v>16</v>
      </c>
      <c r="L19" t="s">
        <v>76</v>
      </c>
      <c r="M19" s="2" t="s">
        <v>77</v>
      </c>
      <c r="N19" s="2"/>
      <c r="O19" s="3" t="s">
        <v>42</v>
      </c>
    </row>
    <row r="20" spans="2:17" x14ac:dyDescent="0.25">
      <c r="B20" t="s">
        <v>8</v>
      </c>
      <c r="C20" t="s">
        <v>56</v>
      </c>
      <c r="D20">
        <v>5</v>
      </c>
      <c r="E20">
        <v>1</v>
      </c>
      <c r="F20">
        <v>64</v>
      </c>
      <c r="G20">
        <v>16</v>
      </c>
      <c r="H20">
        <v>1000</v>
      </c>
      <c r="I20">
        <v>1</v>
      </c>
      <c r="J20">
        <v>64</v>
      </c>
      <c r="K20">
        <v>16</v>
      </c>
      <c r="L20" t="s">
        <v>60</v>
      </c>
      <c r="M20" s="2" t="s">
        <v>77</v>
      </c>
      <c r="N20" s="2"/>
      <c r="O20" s="3" t="s">
        <v>42</v>
      </c>
    </row>
    <row r="21" spans="2:17" x14ac:dyDescent="0.25">
      <c r="B21" t="s">
        <v>78</v>
      </c>
      <c r="C21" t="s">
        <v>56</v>
      </c>
      <c r="D21">
        <v>10</v>
      </c>
      <c r="E21">
        <v>1</v>
      </c>
      <c r="F21">
        <v>64</v>
      </c>
      <c r="G21">
        <v>16</v>
      </c>
      <c r="H21">
        <v>1250</v>
      </c>
      <c r="I21">
        <v>1</v>
      </c>
      <c r="J21">
        <v>64</v>
      </c>
      <c r="K21">
        <v>16</v>
      </c>
      <c r="L21" t="s">
        <v>79</v>
      </c>
      <c r="M21" s="2" t="s">
        <v>77</v>
      </c>
      <c r="N21" s="2"/>
      <c r="O21" s="3" t="s">
        <v>42</v>
      </c>
    </row>
    <row r="22" spans="2:17" x14ac:dyDescent="0.25">
      <c r="B22" t="s">
        <v>9</v>
      </c>
      <c r="C22" t="s">
        <v>56</v>
      </c>
      <c r="D22">
        <v>10</v>
      </c>
      <c r="E22">
        <v>1</v>
      </c>
      <c r="F22">
        <v>64</v>
      </c>
      <c r="G22">
        <v>16</v>
      </c>
      <c r="H22">
        <v>1250</v>
      </c>
      <c r="I22">
        <v>1</v>
      </c>
      <c r="J22">
        <v>64</v>
      </c>
      <c r="K22">
        <v>16</v>
      </c>
      <c r="L22" t="s">
        <v>79</v>
      </c>
      <c r="M22" s="2" t="s">
        <v>77</v>
      </c>
      <c r="N22" s="2"/>
      <c r="O22" s="3" t="s">
        <v>42</v>
      </c>
    </row>
    <row r="23" spans="2:17" x14ac:dyDescent="0.25">
      <c r="B23" t="s">
        <v>80</v>
      </c>
      <c r="C23" t="s">
        <v>57</v>
      </c>
      <c r="D23">
        <v>10</v>
      </c>
      <c r="E23">
        <v>2</v>
      </c>
      <c r="F23">
        <v>80</v>
      </c>
      <c r="G23">
        <v>10</v>
      </c>
      <c r="H23">
        <v>1600</v>
      </c>
      <c r="I23">
        <v>2</v>
      </c>
      <c r="J23">
        <v>80</v>
      </c>
      <c r="K23">
        <v>10</v>
      </c>
      <c r="L23" t="s">
        <v>79</v>
      </c>
      <c r="M23" s="2" t="s">
        <v>81</v>
      </c>
      <c r="N23" s="2"/>
      <c r="O23" s="3" t="s">
        <v>42</v>
      </c>
    </row>
    <row r="24" spans="2:17" x14ac:dyDescent="0.25">
      <c r="B24" t="s">
        <v>10</v>
      </c>
      <c r="C24" t="s">
        <v>57</v>
      </c>
      <c r="D24">
        <v>10</v>
      </c>
      <c r="E24">
        <v>2</v>
      </c>
      <c r="F24">
        <v>80</v>
      </c>
      <c r="G24">
        <v>10</v>
      </c>
      <c r="H24">
        <v>1600</v>
      </c>
      <c r="I24">
        <v>2</v>
      </c>
      <c r="J24">
        <v>80</v>
      </c>
      <c r="K24">
        <v>10</v>
      </c>
      <c r="L24" t="s">
        <v>79</v>
      </c>
      <c r="M24" s="2" t="s">
        <v>81</v>
      </c>
      <c r="N24" s="2"/>
      <c r="O24" s="3" t="s">
        <v>42</v>
      </c>
    </row>
    <row r="25" spans="2:17" x14ac:dyDescent="0.25">
      <c r="B25" s="4">
        <v>36526</v>
      </c>
      <c r="C25" t="s">
        <v>57</v>
      </c>
      <c r="D25">
        <v>10</v>
      </c>
      <c r="E25">
        <v>2</v>
      </c>
      <c r="F25">
        <v>80</v>
      </c>
      <c r="G25">
        <v>10</v>
      </c>
      <c r="H25">
        <v>2000</v>
      </c>
      <c r="I25">
        <v>2</v>
      </c>
      <c r="J25">
        <v>80</v>
      </c>
      <c r="K25">
        <v>10</v>
      </c>
      <c r="L25" t="s">
        <v>82</v>
      </c>
      <c r="M25" s="2" t="s">
        <v>81</v>
      </c>
      <c r="N25" s="2"/>
      <c r="O25" t="s">
        <v>42</v>
      </c>
    </row>
    <row r="26" spans="2:17" x14ac:dyDescent="0.25">
      <c r="B26" s="4">
        <v>36647</v>
      </c>
      <c r="C26" t="s">
        <v>57</v>
      </c>
      <c r="D26">
        <v>10</v>
      </c>
      <c r="E26">
        <v>2</v>
      </c>
      <c r="F26">
        <v>80</v>
      </c>
      <c r="G26">
        <v>10</v>
      </c>
      <c r="H26">
        <v>2000</v>
      </c>
      <c r="I26">
        <v>2</v>
      </c>
      <c r="J26">
        <v>80</v>
      </c>
      <c r="K26">
        <v>10</v>
      </c>
      <c r="L26" t="s">
        <v>61</v>
      </c>
      <c r="M26" s="2" t="s">
        <v>81</v>
      </c>
      <c r="N26" s="2"/>
      <c r="O26" t="s">
        <v>42</v>
      </c>
    </row>
    <row r="27" spans="2:17" x14ac:dyDescent="0.25">
      <c r="B27" s="4">
        <v>219148</v>
      </c>
      <c r="C27" t="s">
        <v>57</v>
      </c>
      <c r="D27">
        <v>10</v>
      </c>
      <c r="E27">
        <v>3</v>
      </c>
      <c r="F27">
        <v>80</v>
      </c>
      <c r="G27">
        <v>10</v>
      </c>
      <c r="H27">
        <v>2500</v>
      </c>
      <c r="I27">
        <v>3</v>
      </c>
      <c r="J27">
        <v>80</v>
      </c>
      <c r="K27">
        <v>10</v>
      </c>
      <c r="L27" t="s">
        <v>83</v>
      </c>
      <c r="M27" s="2" t="s">
        <v>81</v>
      </c>
      <c r="N27" s="2"/>
      <c r="O27" t="s">
        <v>42</v>
      </c>
    </row>
    <row r="28" spans="2:17" x14ac:dyDescent="0.25">
      <c r="B28" s="4">
        <v>219268</v>
      </c>
      <c r="C28" t="s">
        <v>57</v>
      </c>
      <c r="D28">
        <v>10</v>
      </c>
      <c r="E28">
        <v>3</v>
      </c>
      <c r="F28">
        <v>80</v>
      </c>
      <c r="G28">
        <v>10</v>
      </c>
      <c r="H28">
        <v>2500</v>
      </c>
      <c r="I28">
        <v>3</v>
      </c>
      <c r="J28">
        <v>80</v>
      </c>
      <c r="K28">
        <v>10</v>
      </c>
      <c r="L28" t="s">
        <v>62</v>
      </c>
      <c r="M28" s="2" t="s">
        <v>81</v>
      </c>
      <c r="N28" s="2"/>
      <c r="O28" s="3" t="s">
        <v>42</v>
      </c>
      <c r="Q28" t="s">
        <v>42</v>
      </c>
    </row>
    <row r="29" spans="2:17" x14ac:dyDescent="0.25">
      <c r="B29" s="4">
        <v>474817</v>
      </c>
      <c r="C29" t="s">
        <v>84</v>
      </c>
      <c r="D29">
        <v>15</v>
      </c>
      <c r="E29">
        <v>2</v>
      </c>
      <c r="F29">
        <v>100</v>
      </c>
      <c r="G29">
        <v>50</v>
      </c>
      <c r="H29">
        <v>3200</v>
      </c>
      <c r="I29">
        <v>2</v>
      </c>
      <c r="J29">
        <v>100</v>
      </c>
      <c r="K29">
        <v>50</v>
      </c>
      <c r="L29" t="s">
        <v>85</v>
      </c>
      <c r="M29" s="2" t="s">
        <v>86</v>
      </c>
      <c r="N29" s="2"/>
      <c r="O29" s="3" t="s">
        <v>42</v>
      </c>
      <c r="Q29" t="s">
        <v>42</v>
      </c>
    </row>
    <row r="30" spans="2:17" x14ac:dyDescent="0.25">
      <c r="B30" s="4">
        <v>474938</v>
      </c>
      <c r="C30" t="s">
        <v>84</v>
      </c>
      <c r="D30">
        <v>15</v>
      </c>
      <c r="E30">
        <v>2</v>
      </c>
      <c r="F30">
        <v>100</v>
      </c>
      <c r="G30">
        <v>50</v>
      </c>
      <c r="H30">
        <v>3200</v>
      </c>
      <c r="I30">
        <v>2</v>
      </c>
      <c r="J30">
        <v>100</v>
      </c>
      <c r="K30">
        <v>50</v>
      </c>
      <c r="L30" t="s">
        <v>63</v>
      </c>
      <c r="M30" s="2" t="s">
        <v>86</v>
      </c>
      <c r="N30" s="2"/>
      <c r="O30" s="3" t="s">
        <v>42</v>
      </c>
      <c r="Q30" t="s">
        <v>42</v>
      </c>
    </row>
    <row r="31" spans="2:17" x14ac:dyDescent="0.25">
      <c r="B31" s="4">
        <v>767011</v>
      </c>
      <c r="C31" t="s">
        <v>87</v>
      </c>
      <c r="D31">
        <v>10</v>
      </c>
      <c r="E31">
        <v>2</v>
      </c>
      <c r="F31">
        <v>120</v>
      </c>
      <c r="G31">
        <v>60</v>
      </c>
      <c r="H31">
        <v>4000</v>
      </c>
      <c r="I31">
        <v>2</v>
      </c>
      <c r="J31">
        <v>120</v>
      </c>
      <c r="K31">
        <v>60</v>
      </c>
      <c r="L31" t="s">
        <v>88</v>
      </c>
      <c r="M31" s="2" t="s">
        <v>89</v>
      </c>
      <c r="N31" s="2"/>
      <c r="O31" s="3" t="s">
        <v>42</v>
      </c>
      <c r="Q31" t="s">
        <v>42</v>
      </c>
    </row>
    <row r="32" spans="2:17" x14ac:dyDescent="0.25">
      <c r="B32" s="4">
        <v>767132</v>
      </c>
      <c r="C32" t="s">
        <v>87</v>
      </c>
      <c r="D32">
        <v>10</v>
      </c>
      <c r="E32">
        <v>2</v>
      </c>
      <c r="F32">
        <v>120</v>
      </c>
      <c r="G32">
        <v>60</v>
      </c>
      <c r="H32">
        <v>4000</v>
      </c>
      <c r="I32">
        <v>2</v>
      </c>
      <c r="J32">
        <v>120</v>
      </c>
      <c r="K32">
        <v>60</v>
      </c>
      <c r="L32" t="s">
        <v>64</v>
      </c>
      <c r="M32" s="2" t="s">
        <v>89</v>
      </c>
      <c r="N32" s="2"/>
      <c r="O32" s="3" t="s">
        <v>42</v>
      </c>
      <c r="Q32" t="s">
        <v>42</v>
      </c>
    </row>
    <row r="33" spans="1:17" x14ac:dyDescent="0.25">
      <c r="B33" s="4">
        <v>1132254</v>
      </c>
      <c r="C33" t="s">
        <v>90</v>
      </c>
      <c r="D33">
        <v>10</v>
      </c>
      <c r="E33">
        <v>3</v>
      </c>
      <c r="F33">
        <v>160</v>
      </c>
      <c r="G33">
        <v>80</v>
      </c>
      <c r="H33">
        <v>5000</v>
      </c>
      <c r="I33">
        <v>3</v>
      </c>
      <c r="J33">
        <v>160</v>
      </c>
      <c r="K33">
        <v>80</v>
      </c>
      <c r="L33" t="s">
        <v>91</v>
      </c>
      <c r="M33" s="2" t="s">
        <v>92</v>
      </c>
      <c r="N33" s="2"/>
      <c r="O33" s="3" t="s">
        <v>42</v>
      </c>
      <c r="Q33" t="s">
        <v>42</v>
      </c>
    </row>
    <row r="34" spans="1:17" x14ac:dyDescent="0.25">
      <c r="B34" s="4">
        <v>1132374</v>
      </c>
      <c r="C34" t="s">
        <v>90</v>
      </c>
      <c r="D34">
        <v>10</v>
      </c>
      <c r="E34">
        <v>3</v>
      </c>
      <c r="F34">
        <v>160</v>
      </c>
      <c r="G34">
        <v>80</v>
      </c>
      <c r="H34">
        <v>5000</v>
      </c>
      <c r="I34">
        <v>3</v>
      </c>
      <c r="J34">
        <v>160</v>
      </c>
      <c r="K34">
        <v>80</v>
      </c>
      <c r="L34" t="s">
        <v>65</v>
      </c>
      <c r="M34" s="2" t="s">
        <v>92</v>
      </c>
      <c r="N34" s="2"/>
      <c r="O34" s="3" t="s">
        <v>42</v>
      </c>
      <c r="Q34" t="s">
        <v>42</v>
      </c>
    </row>
    <row r="35" spans="1:17" x14ac:dyDescent="0.25">
      <c r="B35" t="s">
        <v>16</v>
      </c>
      <c r="C35" t="s">
        <v>21</v>
      </c>
      <c r="E35" t="s">
        <v>26</v>
      </c>
      <c r="F35" t="s">
        <v>26</v>
      </c>
      <c r="G35" t="s">
        <v>26</v>
      </c>
      <c r="H35">
        <v>4000</v>
      </c>
      <c r="I35">
        <v>4</v>
      </c>
      <c r="J35">
        <v>80</v>
      </c>
      <c r="K35">
        <v>10</v>
      </c>
      <c r="M35" s="2"/>
      <c r="N35" s="2"/>
      <c r="O35" s="3"/>
      <c r="Q35" t="s">
        <v>42</v>
      </c>
    </row>
    <row r="36" spans="1:17" x14ac:dyDescent="0.25">
      <c r="B36" t="s">
        <v>17</v>
      </c>
      <c r="C36" t="s">
        <v>21</v>
      </c>
      <c r="E36" t="s">
        <v>26</v>
      </c>
      <c r="F36" t="s">
        <v>26</v>
      </c>
      <c r="G36" t="s">
        <v>26</v>
      </c>
      <c r="H36">
        <v>5000</v>
      </c>
      <c r="M36" s="2"/>
      <c r="N36" s="2"/>
      <c r="O36" s="3"/>
      <c r="Q36" t="s">
        <v>42</v>
      </c>
    </row>
    <row r="37" spans="1:17" x14ac:dyDescent="0.25">
      <c r="A37" t="s">
        <v>5</v>
      </c>
      <c r="B37" t="s">
        <v>19</v>
      </c>
      <c r="C37" t="s">
        <v>37</v>
      </c>
      <c r="D37">
        <v>10</v>
      </c>
      <c r="E37">
        <v>1</v>
      </c>
      <c r="F37">
        <v>40</v>
      </c>
      <c r="G37">
        <v>10</v>
      </c>
      <c r="H37">
        <v>600</v>
      </c>
      <c r="I37">
        <v>2</v>
      </c>
      <c r="J37">
        <v>30</v>
      </c>
      <c r="K37">
        <v>10</v>
      </c>
      <c r="L37">
        <v>1089</v>
      </c>
      <c r="M37" s="2" t="s">
        <v>93</v>
      </c>
      <c r="N37" s="2"/>
      <c r="O37" s="3" t="s">
        <v>42</v>
      </c>
      <c r="Q37" t="s">
        <v>42</v>
      </c>
    </row>
    <row r="38" spans="1:17" x14ac:dyDescent="0.25">
      <c r="B38" t="s">
        <v>7</v>
      </c>
      <c r="C38" t="s">
        <v>27</v>
      </c>
      <c r="D38">
        <v>10</v>
      </c>
      <c r="E38">
        <v>2</v>
      </c>
      <c r="F38">
        <v>40</v>
      </c>
      <c r="G38">
        <v>10</v>
      </c>
      <c r="H38">
        <v>800</v>
      </c>
      <c r="I38">
        <v>2</v>
      </c>
      <c r="J38">
        <v>30</v>
      </c>
      <c r="K38">
        <v>10</v>
      </c>
      <c r="L38">
        <v>10771</v>
      </c>
      <c r="M38" s="2" t="s">
        <v>94</v>
      </c>
      <c r="N38" s="2"/>
      <c r="O38" s="3" t="s">
        <v>42</v>
      </c>
    </row>
    <row r="39" spans="1:17" x14ac:dyDescent="0.25">
      <c r="B39" t="s">
        <v>8</v>
      </c>
      <c r="C39" t="s">
        <v>44</v>
      </c>
      <c r="D39">
        <v>10</v>
      </c>
      <c r="E39">
        <v>1</v>
      </c>
      <c r="F39">
        <v>60</v>
      </c>
      <c r="G39">
        <v>30</v>
      </c>
      <c r="H39">
        <v>1000</v>
      </c>
      <c r="I39">
        <v>2</v>
      </c>
      <c r="J39">
        <v>50</v>
      </c>
      <c r="K39">
        <v>10</v>
      </c>
      <c r="L39">
        <v>89098</v>
      </c>
      <c r="M39" s="2" t="s">
        <v>95</v>
      </c>
      <c r="N39" s="2"/>
      <c r="O39" s="3" t="s">
        <v>42</v>
      </c>
    </row>
    <row r="40" spans="1:17" x14ac:dyDescent="0.25">
      <c r="B40" t="s">
        <v>9</v>
      </c>
      <c r="C40" t="s">
        <v>27</v>
      </c>
      <c r="D40">
        <v>10</v>
      </c>
      <c r="E40">
        <v>2</v>
      </c>
      <c r="F40">
        <v>40</v>
      </c>
      <c r="G40">
        <v>10</v>
      </c>
      <c r="H40">
        <v>1250</v>
      </c>
      <c r="I40">
        <v>2</v>
      </c>
      <c r="J40">
        <v>50</v>
      </c>
      <c r="K40">
        <v>10</v>
      </c>
      <c r="L40">
        <v>15002</v>
      </c>
      <c r="M40" s="2" t="s">
        <v>94</v>
      </c>
      <c r="N40" s="2"/>
      <c r="O40" t="s">
        <v>42</v>
      </c>
    </row>
    <row r="41" spans="1:17" x14ac:dyDescent="0.25">
      <c r="B41" t="s">
        <v>10</v>
      </c>
      <c r="C41" t="s">
        <v>44</v>
      </c>
      <c r="D41">
        <v>10</v>
      </c>
      <c r="E41">
        <v>2</v>
      </c>
      <c r="F41">
        <v>60</v>
      </c>
      <c r="G41">
        <v>30</v>
      </c>
      <c r="H41">
        <v>1600</v>
      </c>
      <c r="I41">
        <v>2</v>
      </c>
      <c r="J41">
        <v>60</v>
      </c>
      <c r="K41">
        <v>10</v>
      </c>
      <c r="L41">
        <v>15186</v>
      </c>
      <c r="M41" s="2" t="s">
        <v>95</v>
      </c>
      <c r="N41" s="2"/>
      <c r="O41" t="s">
        <v>42</v>
      </c>
    </row>
    <row r="42" spans="1:17" x14ac:dyDescent="0.25">
      <c r="B42" s="4">
        <v>36647</v>
      </c>
      <c r="C42" t="s">
        <v>28</v>
      </c>
      <c r="D42">
        <v>10</v>
      </c>
      <c r="E42">
        <v>2</v>
      </c>
      <c r="F42">
        <v>80</v>
      </c>
      <c r="G42">
        <v>10</v>
      </c>
      <c r="H42">
        <v>2000</v>
      </c>
      <c r="I42">
        <v>2</v>
      </c>
      <c r="J42">
        <v>80</v>
      </c>
      <c r="K42">
        <v>10</v>
      </c>
      <c r="L42">
        <v>22016</v>
      </c>
      <c r="M42" s="2" t="s">
        <v>96</v>
      </c>
      <c r="N42" s="2"/>
      <c r="O42" t="s">
        <v>42</v>
      </c>
    </row>
    <row r="43" spans="1:17" x14ac:dyDescent="0.25">
      <c r="B43" s="4">
        <v>219268</v>
      </c>
      <c r="C43" t="s">
        <v>47</v>
      </c>
      <c r="D43">
        <v>10</v>
      </c>
      <c r="E43">
        <v>1</v>
      </c>
      <c r="F43">
        <v>100</v>
      </c>
      <c r="G43">
        <v>55</v>
      </c>
      <c r="H43">
        <v>2500</v>
      </c>
      <c r="I43">
        <v>2</v>
      </c>
      <c r="J43">
        <v>80</v>
      </c>
      <c r="K43">
        <v>10</v>
      </c>
      <c r="L43">
        <v>89071</v>
      </c>
      <c r="M43" s="2" t="s">
        <v>97</v>
      </c>
      <c r="N43" s="2"/>
      <c r="O43" t="s">
        <v>42</v>
      </c>
    </row>
    <row r="44" spans="1:17" x14ac:dyDescent="0.25">
      <c r="B44" s="4">
        <v>474817</v>
      </c>
      <c r="C44" t="s">
        <v>47</v>
      </c>
      <c r="D44">
        <v>15</v>
      </c>
      <c r="E44">
        <v>1</v>
      </c>
      <c r="F44">
        <v>100</v>
      </c>
      <c r="G44">
        <v>55</v>
      </c>
      <c r="H44">
        <v>3200</v>
      </c>
      <c r="I44">
        <v>4</v>
      </c>
      <c r="J44">
        <v>60</v>
      </c>
      <c r="K44">
        <v>10</v>
      </c>
      <c r="L44">
        <v>89095</v>
      </c>
      <c r="M44" s="2" t="s">
        <v>98</v>
      </c>
      <c r="N44" s="2"/>
      <c r="O44" t="s">
        <v>42</v>
      </c>
    </row>
    <row r="45" spans="1:17" x14ac:dyDescent="0.25">
      <c r="B45" s="4">
        <v>767132</v>
      </c>
      <c r="C45" t="s">
        <v>51</v>
      </c>
      <c r="D45">
        <v>10</v>
      </c>
      <c r="E45">
        <v>3</v>
      </c>
      <c r="F45">
        <v>160</v>
      </c>
      <c r="G45">
        <v>10</v>
      </c>
      <c r="H45">
        <v>4000</v>
      </c>
      <c r="I45">
        <v>4</v>
      </c>
      <c r="J45">
        <v>80</v>
      </c>
      <c r="K45">
        <v>10</v>
      </c>
      <c r="L45">
        <v>87085</v>
      </c>
      <c r="M45" s="2" t="s">
        <v>99</v>
      </c>
      <c r="N45" s="2"/>
      <c r="O45" t="s">
        <v>42</v>
      </c>
    </row>
    <row r="46" spans="1:17" x14ac:dyDescent="0.25">
      <c r="B46" s="4">
        <v>1132374</v>
      </c>
      <c r="C46" t="s">
        <v>50</v>
      </c>
      <c r="D46">
        <v>15</v>
      </c>
      <c r="E46">
        <v>3</v>
      </c>
      <c r="F46">
        <v>200</v>
      </c>
      <c r="G46">
        <v>10</v>
      </c>
      <c r="H46">
        <v>5000</v>
      </c>
      <c r="L46">
        <v>93110</v>
      </c>
      <c r="M46" s="2" t="s">
        <v>100</v>
      </c>
      <c r="N46" s="2"/>
      <c r="O46" t="s">
        <v>42</v>
      </c>
    </row>
    <row r="47" spans="1:17" x14ac:dyDescent="0.25">
      <c r="B47" t="s">
        <v>16</v>
      </c>
      <c r="C47" t="s">
        <v>21</v>
      </c>
      <c r="E47" t="s">
        <v>26</v>
      </c>
      <c r="F47" t="s">
        <v>26</v>
      </c>
      <c r="G47" t="s">
        <v>26</v>
      </c>
      <c r="H47">
        <v>4000</v>
      </c>
      <c r="I47">
        <v>4</v>
      </c>
      <c r="J47">
        <v>80</v>
      </c>
      <c r="K47">
        <v>10</v>
      </c>
      <c r="M47" s="2"/>
      <c r="N47" s="2"/>
    </row>
    <row r="48" spans="1:17" x14ac:dyDescent="0.25">
      <c r="B48" t="s">
        <v>17</v>
      </c>
      <c r="C48" t="s">
        <v>21</v>
      </c>
      <c r="E48" t="s">
        <v>26</v>
      </c>
      <c r="F48" t="s">
        <v>26</v>
      </c>
      <c r="G48" t="s">
        <v>26</v>
      </c>
      <c r="H48">
        <v>5000</v>
      </c>
      <c r="M48" s="2"/>
      <c r="N48" s="2"/>
    </row>
  </sheetData>
  <phoneticPr fontId="1" type="noConversion"/>
  <conditionalFormatting sqref="I2:I48">
    <cfRule type="expression" dxfId="2" priority="1">
      <formula>AND(ISNUMBER(I2),ISNUMBER(E2),I2&gt;=E2)</formula>
    </cfRule>
  </conditionalFormatting>
  <conditionalFormatting sqref="J2:M14 J15:L15 J16:M34 J35:L36 J37:M39">
    <cfRule type="expression" dxfId="1" priority="2">
      <formula>AND(ISNUMBER(J2),ISNUMBER(F2),J2&lt;=F2)</formula>
    </cfRule>
  </conditionalFormatting>
  <conditionalFormatting sqref="M36">
    <cfRule type="expression" dxfId="0" priority="3">
      <formula>AND(ISNUMBER(M36),ISNUMBER(I35),M36&lt;=I35)</formula>
    </cfRule>
  </conditionalFormatting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BC4B5-6581-4538-964A-0DE8F2F0C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Tabelle_aller_wandler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Schmidt | Rolf Janssen GmbH</dc:creator>
  <cp:lastModifiedBy>Rolf Janssen</cp:lastModifiedBy>
  <cp:lastPrinted>2025-08-05T06:39:49Z</cp:lastPrinted>
  <dcterms:created xsi:type="dcterms:W3CDTF">2015-06-05T18:19:34Z</dcterms:created>
  <dcterms:modified xsi:type="dcterms:W3CDTF">2025-08-08T06:44:54Z</dcterms:modified>
</cp:coreProperties>
</file>