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OUNVERDORB1\OneDrive - United Nations\Documents\Innovation\Letters Prototype\"/>
    </mc:Choice>
  </mc:AlternateContent>
  <xr:revisionPtr revIDLastSave="0" documentId="8_{F2C2890B-B039-49E7-A07E-4B8CF8C446EE}" xr6:coauthVersionLast="47" xr6:coauthVersionMax="47" xr10:uidLastSave="{00000000-0000-0000-0000-000000000000}"/>
  <bookViews>
    <workbookView xWindow="-28920" yWindow="-120" windowWidth="29040" windowHeight="15720" xr2:uid="{00000000-000D-0000-FFFF-FFFF00000000}"/>
  </bookViews>
  <sheets>
    <sheet name="Sheet1" sheetId="1" r:id="rId1"/>
  </sheets>
  <definedNames>
    <definedName name="_xlnm._FilterDatabase" localSheetId="0" hidden="1">Sheet1!$A$1:$D$2439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39" i="1" l="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<sst xmlns="http://schemas.openxmlformats.org/spreadsheetml/2006/main" count="5255" uniqueCount="2309">
  <si>
    <t>symbol</t>
  </si>
  <si>
    <t>title</t>
  </si>
  <si>
    <t>paragraph</t>
  </si>
  <si>
    <t>page_number</t>
  </si>
  <si>
    <t>Summary statement by the Secretary-General of matters of which the Security Council is seized and of the stage reached in their consideration</t>
  </si>
  <si>
    <t>1. 
Pursuant to rule 11 of the provisional rules of procedure of the Security Council 
and the note by the President of the Security Council dated 30 August 2017 
(
S/2017/507
), the Secretary-General is submitting the list of items of which the 
Security Council is currently seized. The last full list of items of which the Council 
is seized, and which have been considered by the Council at a formal meeting since 
1 January 2020 (
S/2023/10/Add.48
), was issued on 4 December 2023. The last weekly 
addendum (
S/2023/10/Add.52
) covered developments up to 30 December 2023. 
2. 
The following list sets out the items of which the Security Council is currently 
seized and which have been considered by the Council at a formal meeting during the 
period from 1 January 2021 to 31 December 2023. The list indicates the date on which 
each item was first taken up by the Council at a formal meeting, and the date of the 
most recent formal Council meeting held on that item.</t>
  </si>
  <si>
    <t>1. 
Consideration of the draft report of the Security Council to the General 
Assembly (6 September 1946; 30 May 2023).</t>
  </si>
  <si>
    <t>2. 
The situation in Cyprus (27 December 1963; 30 January 2023).</t>
  </si>
  <si>
    <t>3. 
The situation in the Middle East (24 October 1967; 22 December 2023).</t>
  </si>
  <si>
    <t>4. 
The situation concerning Western Sahara (20 October 1975; 30 October 
2023).</t>
  </si>
  <si>
    <t>5. 
United Nations peacekeeping operations (30 May 1990; 14 November 
2023).</t>
  </si>
  <si>
    <t>6. 
The situation between Iraq and Kuwait (2 August 1990; 22 February 
2022).</t>
  </si>
  <si>
    <t>7. 
The situation in Somalia (17 March 1992; 1 December 2023).</t>
  </si>
  <si>
    <t>8. 
The situation in Bosnia and Herzegovina (9 September 1992; 
2 November 2023).</t>
  </si>
  <si>
    <t>9. 
The question concerning Haiti (16 June 1993; 20 December 2023).</t>
  </si>
  <si>
    <t>10. The situation in Afghanistan (24 January 1994; 29 December 2023).</t>
  </si>
  <si>
    <t>11. 
International Residual Mechanism for Criminal Tribunals (29 February 
1996; 12 December 2023).</t>
  </si>
  <si>
    <t>12. The situation in the Great Lakes region (1 November 1996; 17 October 
2023).</t>
  </si>
  <si>
    <t>13. The situation concerning the Democratic Republic of the Congo (29 May 
1997; 19 December 2023).</t>
  </si>
  <si>
    <t>14. The situation in the Central African Republic (6 August 1997; 
15 November 2023).</t>
  </si>
  <si>
    <t>15. Security Council resolutions 1160 (1998), 1199 (1998), 1203 (1998), 
1239 (1999) and 1244 (1999) (31 March 1998; 23 October 2023).</t>
  </si>
  <si>
    <t>16. Children and armed conflict (29 June 1998; 5 July 2023).</t>
  </si>
  <si>
    <t>17. Protection of civilians in armed conflict (12 February 1999; 23 May 
2023).</t>
  </si>
  <si>
    <t>18. Small arms (24 September 1999; 15 December 2023).</t>
  </si>
  <si>
    <t>19. General issues relating to sanctions (17 April 2000; 9 December 2022).</t>
  </si>
  <si>
    <t>20. The situation in the Middle East, including the Palestinian question 
(3 October 2000; 29 December 2023).</t>
  </si>
  <si>
    <t>21. Women and peace and security (24 October 2000; 26 October 2023).</t>
  </si>
  <si>
    <t>22. Briefing by the President of the International Court of Justice 
(31 October 2000; 27 October 2023).</t>
  </si>
  <si>
    <t>23. Briefing by the United Nations High Commissioner for Refugees 
(10 November 2000; 31 October 2023).</t>
  </si>
  <si>
    <t>24. Briefing by the Chairperson-in-Office of the Organization for Security 
and Cooperation in Europe (21 January 2001; 4 May 2023).</t>
  </si>
  <si>
    <t>25. Meeting of the Security Council with the troop- and police-contributing 
countries pursuant to resolution 1353 (2001), annex II, sections A and B 
(10 September 2001; 6 December 2023).</t>
  </si>
  <si>
    <t>26. Threats to international peace and security caused by terrorist acts 
(12 September 2001; 14 December 2023).</t>
  </si>
  <si>
    <t>27. Briefings by Chairs of subsidiary bodies of the Security Council 
(18 December 2002; 14 December 2023).</t>
  </si>
  <si>
    <t>28. Security Council mission (18 June 2003; 29 March 2023).</t>
  </si>
  <si>
    <t>29. The promotion and strengthening of the rule of law in the maintenance of 
international peace and security (24 September 2003; 12 January 2023).</t>
  </si>
  <si>
    <t>30. Central African region (24 November 2003; 13 December 2023).</t>
  </si>
  <si>
    <t>31. Non-proliferation of weapons of mass destruction (22 April 2004; 
23 March 2023).</t>
  </si>
  <si>
    <t>32. Reports of the Secretary-General on the Sudan and South Sudan (11 June 
2004; 14 December 2023).</t>
  </si>
  <si>
    <t>33. Peacebuilding and sustaining peace (26 May 2005; 3 May 2023).</t>
  </si>
  <si>
    <t>34. The situation concerning Iraq (31 May 2005; 10 October 2023).</t>
  </si>
  <si>
    <t>35. Threats to international peace and security (14 September 2005; 
30 December 2023).</t>
  </si>
  <si>
    <t>36. Non-proliferation (29 March 2006; 18 December 2023).</t>
  </si>
  <si>
    <t>37. Peace consolidation in West Africa (9 August 2006; 25 July 2023).</t>
  </si>
  <si>
    <t>38. The situation in Myanmar (15 September 2006; 13 March 2023).</t>
  </si>
  <si>
    <t>39. Non-proliferation/Democratic People’s Republic of Korea (14 October 
2006; 19 December 2023).</t>
  </si>
  <si>
    <t>40. Maintenance of international peace and security (25 June 2007; 
20 November 2023).</t>
  </si>
  <si>
    <t>41. Peace and security in Africa (25 September 2007; 1 December 2023).</t>
  </si>
  <si>
    <t>42. Cooperation between the United Nations and regional and subregional 
organizations in maintaining international peace and security 
(6 November 2007; 21 December 2023).</t>
  </si>
  <si>
    <t>43. Implementation of the note by the President of the Security Council 
(S/2017/507) (27 August 2008; 5 September 2023).</t>
  </si>
  <si>
    <t>44. The situation in Libya (22 February 2011; 18 December 2023).</t>
  </si>
  <si>
    <t>45. The situation in Mali (4 April 2012; 30 August 2023).</t>
  </si>
  <si>
    <t>46. Letter dated 28 February 2014 from the Permanent Representative of 
Ukraine to the United Nations addressed to the President of the Security 
Council (S/2014/136) (28 February 2014; 5 April 2022).</t>
  </si>
  <si>
    <t>47. Letter dated 13 April 2014 from the Permanent Representative of the 
Russian Federation to the United Nations addressed to the President of 
the Security Council (S/2014/264) (13 April 2014; 23 March 2022).</t>
  </si>
  <si>
    <t>48. The situation in the Democratic People’s Republic of Korea 
(22 December 2014; 17 August 2023).</t>
  </si>
  <si>
    <t>49. Identical letters dated 19 January 2016 from the Permanent 
Representative of Colombia to the United Nations addressed to the 
Secretary-General and the President of the Security Council (S/2016/53) 
(25 January 2016; 30 October 2023).</t>
  </si>
  <si>
    <t>50. Maintenance of peace and security of Ukraine (11 April 2022; 
29 December 2023).</t>
  </si>
  <si>
    <t>51. Letter dated 13 September 2022 from the Permanent Representative of 
Armenia to the United Nations addressed to the President of the Security 
Council (S/2022/688) (15 September 2022; 21 September 2023). 
3. 
The following list sets out those items which were identified in the summary 
statement for 2023 (S/2023/10 and Add.1–52) as matters of which the Security 
Council was seized and which have not been considered by the Council at a formal 
meeting during the three-year period from 1 January 2021 to 31 December 2023. The 
list indicates the date on which each item was first taken up by the Council at a formal 
meeting, and the date of the most recent formal Council meeting held on that item.</t>
  </si>
  <si>
    <t>52. The India-Pakistan question (6 January 1948; 5 November 1965).</t>
  </si>
  <si>
    <t>53. The Hyderabad question (16 September 1948; 24 May 1949).</t>
  </si>
  <si>
    <t>54. Letter dated 20 February 1958 from the representative of the Sudan 
addressed to the Secretary-General (21 February 1958; 21 February 
1958).</t>
  </si>
  <si>
    <t>55. Letter dated 11 July 1960 from the Minister for Foreign Affairs of Cuba 
addressed to the President of the Security Council (18 July 1960; 
5 January 1961).</t>
  </si>
  <si>
    <t>56. Letter dated 31 December 1960 from the Minister for External Affairs of 
Cuba addressed to the President of the Security Council (4 January 1961; 
5 January 1961).</t>
  </si>
  <si>
    <t>57. The situation in the India/Pakistan subcontinent (4 December 1971; 
27 December 1971).</t>
  </si>
  <si>
    <t>58. Letter dated 3 December 1971 from the Permanent Representatives of 
Algeria, Iraq, the Libyan Arab Republic and the People’s Democratic 
Republic of Yemen to the United Nations addressed to the President of 
the Security Council (9 December 1971; 9 December 1971).</t>
  </si>
  <si>
    <t>59. Complaint by Cuba (17 September 1973; 18 September 1973).</t>
  </si>
  <si>
    <t>60. The situation between Iran and Iraq (26 September 1980; 31 January 
1991).</t>
  </si>
  <si>
    <t>61. Letter dated 1 October 1985 from the Permanent Representative of 
Tunisia to the United Nations addressed to the President of the Security 
Council (2 October 1985; 4 October 1985).</t>
  </si>
  <si>
    <t>62. Letter dated 19 April 1988 from the Permanent Representative of Tunisia 
to the United Nations addressed to the President of the Security Council 
(21 April 1988; 25 April 1988).</t>
  </si>
  <si>
    <t>63. Letter dated 2 February 1990 from the Permanent Representative of Cuba 
to the United Nations addressed to the President of the Security Council 
(9 February 1990; 9 February 1990).</t>
  </si>
  <si>
    <t>64. The situation in Georgia (8 October 1992; 15 June 2009).</t>
  </si>
  <si>
    <t>65.  The situation in Guinea-Bissau (6 November 1998; 10 August 2020).</t>
  </si>
  <si>
    <t>66. Letter dated 13 March 2018 from the Chargé d’affaires a.i. of the 
Permanent Mission of the United Kingdom of Great Britain and Northern 
Ireland to the United Nations addressed to the President of the Security 
Council (S/2018/218) (14 March 2018; 6 September 2018). 
4. 
Pursuant to the note by the President of the Security Council dated 30 August 
2017 (S/2017/507), the members of the Security Council have carried out a review of 
items on the list of matters of which the Council is seized. Also pursuant to the note 
by the President, items 52 to 66 above are subject to deletion in 2024 because they 
have not been considered by the Council at a formal meeting during the three-year 
period from 1 January 2021 to 31 December 2023. 
5. 
Pursuant to the procedure set out in the note by the President, the items 
identified in paragraph 4 above will be deleted unless a Member State notifies the 
President of the Security Council by 29 February 2024 that it wishes an item subject 
to deletion to remain on the list of matters of which the Security Council is seized, in 
which case such item will remain on the list for one year, unless the Council decides 
otherwise. The deletion of an item does not imply that such an item cannot be taken 
up by the Council as and when it deems necessary in the future. 
6. 
The first addendum to this summary statement issued in February 2024 will 
contain a full, updated list of items of which the Security Council is seized, indicating 
those items considered by the Council at a formal meeting since 1 January 2021. 
Thereafter, the first addendum of each month to this summary statement will contain 
a full, updated list of items of which the Council is seized, indicating those items 
considered at a formal meeting since 1 January 2021. In intervening weeks, the 
Secretary-General, in fulfilment of his responsibility under rule 11 of the provisional 
rules of procedure of the Security Council, will issue a weekly addendum to the</t>
  </si>
  <si>
    <t>summary statement listing only those items on which further action was taken by the 
Council during the previous week or indicating that there was no change during that 
period. 
7. 
The first addendum issued in March 2024 will indicate those items identified in 
paragraph 4 above as subject to deletion and which, at the request of a Member State, 
the Security Council has decided to retain for one year, and will also indicate those 
items identified in paragraph 4 which, in the absence of such a decision by the 
Council, have been deleted from the list.</t>
  </si>
  <si>
    <t>1. 
Pursuant to rule 11 of the provisional rules of procedure of the Security Council 
and the note by the President of the Security Council dated 30 August 2017 
(
S/2017/507
), the Secretary-General is submitting the list of items of which the 
Security Council is currently seized. The last full list of items of which the Council 
is seized, and which have been considered by the Council at a formal meeting since 
1 January 2020 (
S/2023/10/Add.48
), was issued on 4 December 2023. The last weekly 
addendum (
S/2023/10/Add.52
) covered developments up to 30 December 2023. 
2. 
The following list sets out the items of which the Security Council is currently 
seized and which have been considered by the Council at a formal meeting during the 
period from 1 January 2021 to 31 December 2023. The list indicates the date on which 
each item was first taken up by the Council at a formal meeting, and the date of the 
most recent formal Council meeting held on that item. 
1. 
Consideration of the draft report of the Security Council to the General 
Assembly (6 September 1946; 30 May 2023). 
2. 
The situation in Cyprus (27 December 1963; 30 January 2023). 
3. 
The situation in the Middle East (24 October 1967; 22 December 2023). 
4. 
The situation concerning Western Sahara (20 October 1975; 30 October 
2023). 
5. 
United Nations peacekeeping operations (30 May 1990; 14 November 
2023). 
6. 
The situation between Iraq and Kuwait (2 August 1990; 22 February 
2022). 
7. 
The situation in Somalia (17 March 1992; 1 December 2023). 
8. 
The situation in Bosnia and Herzegovina (9 September 1992; 
2 November 2023). 
9. 
The question concerning Haiti (16 June 1993; 20 December 2023). 
10. The situation in Afghanistan (24 January 1994; 29 December 2023). 
11. 
International Residual Mechanism for Criminal Tribunals (29 February 
1996; 12 December 2023).</t>
  </si>
  <si>
    <t>12. The situation in the Great Lakes region (1 November 1996; 17 October 
2023). 
13. The situation concerning the Democratic Republic of the Congo (29 May 
1997; 19 December 2023). 
14. The situation in the Central African Republic (6 August 1997; 
15 November 2023). 
15. Security Council resolutions 1160 (1998), 1199 (1998), 1203 (1998), 
1239 (1999) and 1244 (1999) (31 March 1998; 23 October 2023). 
16. Children and armed conflict (29 June 1998; 5 July 2023). 
17. The situation in Guinea-Bissau (6 November 1998; 10 August 2020). 
18. Protection of civilians in armed conflict (12 February 1999; 23 May 
2023). 
19. Small arms (24 September 1999; 15 December 2023). 
20. General issues relating to sanctions (17 April 2000; 9 December 2022). 
21. The situation in the Middle East, including the Palestinian question 
(3 October 2000; 29 December 2023). 
22. Women and peace and security (24 October 2000; 26 October 2023). 
23. Briefing by the President of the International Court of Justice 
(31 October 2000; 27 October 2023). 
24. Briefing by the United Nations High Commissioner for Refugees 
(10 November 2000; 31 October 2023). 
25. Briefing by the Chairperson-in-Office of the Organization for Security 
and Cooperation in Europe (21 January 2001; 4 May 2023). 
26. Meeting of the Security Council with the troop- and police-contributing 
countries pursuant to resolution 1353 (2001), annex II, sections A and B 
(10 September 2001; 6 December 2023). 
27. Threats to international peace and security caused by terrorist acts 
(12 September 2001; 14 December 2023). 
28. Briefings by Chairs of subsidiary bodies of the Security Council 
(18 December 2002; 14 December 2023). 
29. Security Council mission (18 June 2003; 29 March 2023). 
30. The promotion and strengthening of the rule of law in the maintenance of 
international peace and security (24 September 2003; 12 January 2023).  
31. Central African region (24 November 2003; 13 December 2023). 
32. Non-proliferation of weapons of mass destruction (22 April 2004; 
23 March 2023). 
33. Reports of the Secretary-General on the Sudan and South Sudan (11 June 
2004; 14 December 2023). 
34. Peacebuilding and sustaining peace (26 May 2005; 3 May 2023). 
35. The situation concerning Iraq (31 May 2005; 10 October 2023). 
36. Threats to international peace and security (14 September 2005; 
30 December 2023).</t>
  </si>
  <si>
    <t>37. Non-proliferation (29 March 2006; 18 December 2023). 
38. Peace consolidation in West Africa (9 August 2006; 25 July 2023). 
39. The situation in Myanmar (15 September 2006; 13 March 2023). 
40. Non-proliferation/Democratic People’s Republic of Korea (14 October 
2006; 19 December 2023). 
41. Maintenance of international peace and security (25 June 2007; 
20 November 2023). 
42. Peace and security in Africa (25 September 2007; 1 December 2023). 
43. Cooperation between the United Nations and regional and subregional 
organizations in maintaining international peace and security 
(6 November 2007; 21 December 2023). 
44. Implementation of the note by the President of the Security Council 
(S/2017/507) (27 August 2008; 5 September 2023). 
45. The situation in Libya (22 February 2011; 18 December 2023). 
46. The situation in Mali (4 April 2012; 30 August 2023). 
47. Letter dated 28 February 2014 from the Permanent Representative of 
Ukraine to the United Nations addressed to the President of the Security 
Council (S/2014/136) (28 February 2014; 5 April 2022). 
48. Letter dated 13 April 2014 from the Permanent Representative of the 
Russian Federation to the United Nations addressed to the President of 
the Security Council (S/2014/264) (13 April 2014; 23 March 2022). 
49. The situation in the Democratic People’s Republic of Korea 
(22 December 2014; 17 August 2023). 
50. Identical letters dated 19 January 2016 from the Permanent 
Representative of Colombia to the United Nations addressed to the 
Secretary-General and the President of the Security Council (S/2016/53) 
(25 January 2016; 30 October 2023). 
51. Maintenance of peace and security of Ukraine (11 April 2022; 
29 December 2023).  
52. Letter dated 13 September 2022 from the Permanent Representative of 
Armenia to the United Nations addressed to the President of the Security 
Council (S/2022/688) (15 September 2022; 21 September 2023). 
3. 
The following list sets out those items which were identified in the summary 
statement for 2023 (S/2023/10 and Add.1–52) as matters of which the Security 
Council was seized and which have not been considered by the Council at a formal 
meeting during the three-year period from 1 January 2021 to 31 December 2023. The 
list indicates the date on which each item was first taken up by the Council at a formal 
meeting, and the date of the most recent formal Council meeting held on that item. 
53. The India-Pakistan question (6 January 1948; 5 November 1965). 
54. The Hyderabad question (16 September 1948; 24 May 1949). 
55. Letter dated 20 February 1958 from the representative of the Sudan 
addressed to the Secretary-General (21 February 1958; 21 February 
1958).</t>
  </si>
  <si>
    <t>56. Letter dated 11 July 1960 from the Minister for Foreign Affairs of Cuba 
addressed to the President of the Security Council (18 July 1960; 
5 January 1961). 
57. Letter dated 31 December 1960 from the Minister for External Affairs of 
Cuba addressed to the President of the Security Council (4 January 1961; 
5 January 1961). 
58. The situation in the India/Pakistan subcontinent (4 December 1971; 
27 December 1971). 
59. Letter dated 3 December 1971 from the Permanent Representatives of 
Algeria, Iraq, the Libyan Arab Republic and the People’s Democratic 
Republic of Yemen to the United Nations addressed to the President of 
the Security Council (9 December 1971; 9 December 1971). 
60. Complaint by Cuba (17 September 1973; 18 September 1973). 
61. The situation between Iran and Iraq (26 September 1980; 31 January 
1991). 
62. Letter dated 1 October 1985 from the Permanent Representative of 
Tunisia to the United Nations addressed to the President of the Security 
Council (2 October 1985; 4 October 1985). 
63. Letter dated 19 April 1988 from the Permanent Representative of Tunisia 
to the United Nations addressed to the President of the Security Council 
(21 April 1988; 25 April 1988). 
64. Letter dated 2 February 1990 from the Permanent Representative of Cuba 
to the United Nations addressed to the President of the Security Council 
(9 February 1990; 9 February 1990). 
65. The situation in Georgia (8 October 1992; 15 June 2009). 
66. Letter dated 13 March 2018 from the Chargé d’affaires a.i. of the 
Permanent Mission of the United Kingdom of Great Britain and Northern 
Ireland to the United Nations addressed to the President of the Security 
Council (S/2018/218) (14 March 2018; 6 September 2018). 
4. 
Pursuant to the note by the President of the Security Council dated 30 August 
2017 (S/2017/507), the members of the Security Council have carried out a review of 
items on the list of matters of which the Council is seized. Also pursuant to the note 
by the President, items 53 to 66 above are subject to deletion in 2024 because they 
have not been considered by the Council at a formal meeting during the three-year 
period from 1 January 2021 to 31 December 2023. 
5. 
Pursuant to the procedure set out in the note by the President, the items 
identified in paragraph 4 above will be deleted unless a Member State notifies the 
President of the Security Council by 29 February 2024 that it wishes an item subject 
to deletion to remain on the list of matters of which the Security Council is seized, in 
which case such item will remain on the list for one year, unless the Council decides 
otherwise. The deletion of an item does not imply that such an item cannot be taken 
up by the Council as and when it deems necessary in the future. 
6. 
The first addendum to this summary statement issued in February 2024 will 
contain a full, updated list of items of which the Security Council is seized, indicating 
those items considered by the Council at a formal meeting since 1 January 2021. 
Thereafter, the first addendum of each month to this summary statement will contain a 
full, updated list of items of which the Council is seized, indicating those items 
considered at a formal meeting since 1 January 2021. In intervening weeks, the</t>
  </si>
  <si>
    <t>Secretary-General, in fulfilment of his responsibility under rule 11 of the provisional 
rules of procedure of the Security Council, will issue a weekly addendum to the summary 
statement listing only those items on which further action was taken by the Council 
during the previous week or indicating that there was no change during that period. 
7. 
The first addendum issued in March 2024 will indicate those items identified in 
paragraph 4 above as subject to deletion and which, at the request of a Member State, 
the Security Council has decided to retain for one year, and will also indicate those 
items identified in paragraph 4 which, in the absence of such a decision by the 
Council, have been deleted from the list.</t>
  </si>
  <si>
    <t>Letter dated 1 January 2024 from the Permanent Representative of Pakistan to the United Nations addressed to the President of the Security Council</t>
  </si>
  <si>
    <t>I have the honour to notify you that the Government of Pakistan would like to 
see the following items retained on the list of matters of which the Security Council 
is seized:</t>
  </si>
  <si>
    <t>(a) 
The India-Pakistan question;</t>
  </si>
  <si>
    <t>(b) 
The Hyderabad question;</t>
  </si>
  <si>
    <t>(c) 
The situation in the India/Pakistan subcontinent.</t>
  </si>
  <si>
    <t>I would be grateful if you would have the present letter circulated as a document 
of the Security Council.</t>
  </si>
  <si>
    <t>1. 
Pursuant to rule 11 of the provisional rules of procedure of the Security Council 
and in accordance with the note by the President dated 30 August 2017 (
S/2017/507
), 
the Secretary-General is submitting the following summary statement. 
2. 
The complete list of items of which the Security Council was seized as at 
2 March 2024 is contained in document 
S/2024/10/Rev.1/Add.9
. 
3. 
The present addendum lists the items on which the Security Council took action 
during the week ending 16 March 2024. The dates given for each item indicate when 
the item was first taken up by the Council at a formal meeting, and the most recent 
formal meeting of the Council held on that item.</t>
  </si>
  <si>
    <t>Implementation of the note by the President of the Security Council 
(
S/2017/507
) 
(27 August 2008; 14 March 2024)</t>
  </si>
  <si>
    <t>9571st meeting, held on 11 March 2024, and 9571st meeting (resumption), held 
on 14 March 2024.</t>
  </si>
  <si>
    <t>The situation in the Middle East, including the Palestinian 
question (3 October 
2000; 11 March 2024)</t>
  </si>
  <si>
    <t>9572nd meeting, held on 11 March 2024.</t>
  </si>
  <si>
    <t>Cooperation between the United Nations and regional and subregional 
organizations in maintaining international peace and security 
(6 November 
2007; 12 March 2024)</t>
  </si>
  <si>
    <t>9573rd meeting, held on 12 March 2024.</t>
  </si>
  <si>
    <t>Peacebuilding and sustaining peace 
(26 May 2005; 13 March 2024)</t>
  </si>
  <si>
    <t>9574th meeting, held on 13 March 2024.</t>
  </si>
  <si>
    <t>Reports of the Secretary-General on the Sudan and South 
Sudan (11 June 2004; 
14 March 2024)</t>
  </si>
  <si>
    <t>9575th meeting, held on 14 March 2024.</t>
  </si>
  <si>
    <t>The situation in the Middle East (24 October 1967; 14 March 2024)</t>
  </si>
  <si>
    <t>9576th meeting, held on 14 March 2024.</t>
  </si>
  <si>
    <t>The situation in Afghanistan (24 January 1994; 15 March 2024)</t>
  </si>
  <si>
    <t>9577th meeting, held on 15 March 2024.</t>
  </si>
  <si>
    <t>Maintenance of peace and security of Ukraine (11 April 2022; 15 March 2024)</t>
  </si>
  <si>
    <t>9578th meeting, held on 15 March 2024.</t>
  </si>
  <si>
    <t>1. 
Pursuant to rule 11 of the provisional rules of procedure of the Security Council 
and in accordance with the note by the President dated 30 August 2017 (
S/2017/507
), 
the Secretary-General is submitting the following summary statement.  
2. 
The complete list of items of which the Security Council was seized as at 
3 February 2024 is contained in document 
S/2024/10/Rev.1/Add.5
. 
3. 
The present addendum lists the items on which the Security Council took action 
during the week ending 10 February 2024. The dates given for each item indicate 
when the item was first taken up by the Council at a formal meeting, and the most 
recent formal meeting of the Council held on that item.</t>
  </si>
  <si>
    <t>The situation in Myanmar 
(15 September 2006; 5 February 2024)</t>
  </si>
  <si>
    <t>9541st (closed) meeting, held on 5 February 2024.</t>
  </si>
  <si>
    <t>Threats to international peace and security 
(14 September 2005; 
6 February 2024)</t>
  </si>
  <si>
    <t>9542nd meeting, held on 5 February 2024; and 9544th meeting, held on 
6 February 2024.</t>
  </si>
  <si>
    <t>The situation concerning Iraq 
(31 May 2005; 6 February 2024)</t>
  </si>
  <si>
    <t>9543rd meeting, held on 6 February 2024.</t>
  </si>
  <si>
    <t>Security Council resolutions 
1160 (1998)
, 
1199 (1998)
, 
1203 (1998)
, 
1239 (1999)</t>
  </si>
  <si>
    <t>(31 March 1998; 8 February 2024)</t>
  </si>
  <si>
    <t>9545th meeting, held on 8 February 2024.</t>
  </si>
  <si>
    <t>Letter dated 2 January 2024 from the Permanent Representative of the Islamic Republic of Iran to the United Nations addressed to the President of the Security Council</t>
  </si>
  <si>
    <t>Further to our letter dated 25 September 2023 (
S/2023/697
), I would like to 
bring to the attention of Security Council members the ongoing and blatant violations 
of international law and the Charter of the United Nations by the Israeli regime against 
the Islamic Republic of Iran, as follows:</t>
  </si>
  <si>
    <t>1. 
On 30 December 2023, the Prime Minister of the Israeli regime continued 
to threaten the use of military force against Iran, coupled with the dissemination of 
misinformation and lies on Iran, asserting that “we are acting against Iran all the time, 
everywhere, I will not go into details”. He further claimed that “… the goal that I 
have been working for many years ... remains the same: to do anything – anything – 
to prevent Iran from obtaining nuclear weapons.”
1
 This belligerent statement blatantly 
defies fundamental principles of international law and the Charter of the United 
Nations, particularly Article 2 (4) of the Charter. It also appears to be aimed at 
diverting attention from the Israeli regime’s ongoing atrocities and severe violations 
of international humanitarian law in the Gaza Strip and occupied Palestine and 
evading accountability. Furthermore, this aggressive and belligerent stance is not 
unprecedented, as the Israeli Prime Minister had previously threatened the use of 
military force. The latest such violation was on 22 September 2023, during his address 
to the seventy-eighth session of the General Assembly, when he openly threatened to 
use nuclear weapons against Iran. In the letter dated 25 September 2023 (
S/2023/697
), 
Iran highlighted this grave violation, emphasizing its significance and calling for 
robust condemnation from the international community.</t>
  </si>
  <si>
    <t>2. 
On 28 December 2023, in an op-ed published by the 
Wall Street Journal
, 
Naftali Bennett, the former prime minister of the Israeli regime, explicitly admitted 
Israel’s involvement in acts of terrorism and sabotage within Iran’s territory. In 
making groundless allegations against Iran, which are categorically rejected, Naftali 
Bennett confessed Israel’s responsibility for terrorist attacks within Iran, where he 
stated, “As prime minister, I directed Israel’s security forces to make Tehran pay for 
its decision to sponsor terror.” He claimed that in response to two failed uncrewed 
aerial vehicle attacks by Iran on Israel, Israel destroyed a uncrewed aerial vehicle 
base on Iranian soil in February 2022. Further, he alleged that, in March 2022, Iran’s 
terror unit attempted to target Israeli tourists in Turkey. Shortly thereafter, the 
commander of that very unit was assassinated in the centre of Tehran.</t>
  </si>
  <si>
    <t>1
  See 
https://www.jpost.com/israel-hamas-war/article-780163
.</t>
  </si>
  <si>
    <t>2
  See 
https://www.wsj.com/articles/the-us-and-israel-need-to-take-iran-on-directly-proxies-hamasthreat-7f67a238
.</t>
  </si>
  <si>
    <t>statements undeniably serve as additional evidence, reinforcing the international 
responsibility of the Israeli regime for its involvement in internationally wrongful 
acts as well as criminal terrorist acts on Iran’s soil. The Israeli authorities have openly 
admitted their complicity in conducting assassinations and acts of sabotage targeting 
Iranian officials, scientists and civilians. In addition, the Israeli regime is implicated 
in destructive operations and sabotage aimed at Iran’s peaceful nuclear infrastructure, 
carried out within Iran’s borders. In our previous correspondence, specifically the 
letters dated 27 July and 7 September 2022 (S/2022/581 and S/2022/679), as well as 
the letters dated 3 January and 1 February 2023 (S/2023/9 and S/2023/78), we 
explicitly addressed and highlighted the Israeli regime’s responsibility.</t>
  </si>
  <si>
    <t>3. 
The Israeli regime bears full responsibility for all internationally wrongful 
acts committed against Iran and should be held accountable. Urgent condemnation 
and decisive action from the international community, especially the Security 
Council, are imperative in response to Israel’s terrorist acts and destabilizing 
activities in the region, especially its ongoing atrocious crimes against the Palestinian 
people in the Gaza Strip and the West Bank, which pose a grave threat to both regional 
and global peace and security.</t>
  </si>
  <si>
    <t>4. 
The Islamic Republic of Iran firmly reiterates its legitimate and inherent 
rights, as stipulated by international law and the Charter of the United Nations, to 
respond decisively to any threats and unlawful actions originating from the Israeli 
regime. It also asserts the unyielding determination to exercise these rights to 
safeguard its security, national interests and its people against any threats or attacks.</t>
  </si>
  <si>
    <t>I should be grateful if you would have the present letter circulated as a document 
of the Security Council.</t>
  </si>
  <si>
    <t>1. 
Pursuant to rule 11 of the provisional rules of procedure of the Security Council 
and in accordance with the note by the President dated 30 August 2017 (
S/2017/507
), 
the Secretary-General is submitting the following summary statement. 
2. 
The present addendum contains a full, updated list of items of which the 
Security Council is seized. As it is the first addendum issued in March 2024, it reflects 
the outcome of the annual review of the summary statement by the Security Council 
pursuant to the procedure set out in document 
S/2017/507
. 
3. 
The following list sets out the items of which the Security Council is currently 
seized and which have been considered by the Council at a formal meeting during the 
period from 1 January 2021 to 2 March 2024. The list indicates the date on which 
each item was first taken up by the Council at a formal meeting, and the date of the 
most recent formal Council meeting held on that item.</t>
  </si>
  <si>
    <t>2. 
The situation in Cyprus (27 December 1963; 30 January 2024).</t>
  </si>
  <si>
    <t>3. 
The situation in the Middle East (24 October 1967; 27 February 2024).</t>
  </si>
  <si>
    <t>7. 
The situation in Somalia (17 March 1992; 19 February 2024).</t>
  </si>
  <si>
    <t>9. 
The question concerning Haiti (16 June 1993; 25 January 2024).</t>
  </si>
  <si>
    <t>10. The situation in Afghanistan (24 January 1994; 26 February 2024).</t>
  </si>
  <si>
    <t>11. International Residual Mechanism for Criminal Tribunals (29 February 
1996; 12 December 2023).</t>
  </si>
  <si>
    <t>13. The situation concerning the Democratic Republic of the Congo (29 May 
1997; 20 February 2024).</t>
  </si>
  <si>
    <t>14. The situation in the Central African Republic (6 August 1997; 
21 February 2024).</t>
  </si>
  <si>
    <t>15. Security Council resolutions 1160 (1998), 1199 (1998), 1203 (1998), 
1239 (1999) and 1244 (1999) (31 March 1998; 8 February 2024).</t>
  </si>
  <si>
    <t>17. Protection of civilians in armed conflict (12 February 1999; 27 February 
2024).</t>
  </si>
  <si>
    <t>20. The situation in the Middle East, including the Palestinian question 
(3 October 2000; 22 February 2024).</t>
  </si>
  <si>
    <t>25. Meeting of the Security Council with the troop- and police-contributing 
countries pursuant to resolution 1353 (2001), annex II, sections A and B 
(10 September 2001; 10 January 2024).</t>
  </si>
  <si>
    <t>26. Threats to international peace and security caused by terrorist acts 
(12 September 2001; 15 February 2024).</t>
  </si>
  <si>
    <t>28. Security Council mission (18 June 2003; 22 February 2024).</t>
  </si>
  <si>
    <t>32. Reports of the Secretary-General on the Sudan and South Sudan (11 June 
2004; 29 January 2024).</t>
  </si>
  <si>
    <t>34. The situation concerning Iraq (31 May 2005; 6 February 2024).</t>
  </si>
  <si>
    <t>35. Threats to international peace and security (14 September 2005; 
12 February 2024).</t>
  </si>
  <si>
    <t>37. Peace consolidation in West Africa (9 August 2006; 11 January 2024).</t>
  </si>
  <si>
    <t>38. The situation in Myanmar (15 September 2006; 5 February 2024).</t>
  </si>
  <si>
    <t>40. Maintenance of international peace and security (25 June 2007; 
14 February 2024).</t>
  </si>
  <si>
    <t>44. The situation in Libya (22 February 2011; 15 February 2024).</t>
  </si>
  <si>
    <t>49. Identical letters dated 19 January 2016 from the Permanent 
Representative of Colombia to the United Nations addressed to the 
Secretary-General and the President of the Security Council (S/2016/53) 
(25 January 2016; 11 January 2024).</t>
  </si>
  <si>
    <t>50. Maintenance of peace and security of Ukraine (11 April 2022; 
23 February 2024).</t>
  </si>
  <si>
    <t>51. Letter dated 13 September 2022 from the Permanent Representative of 
Armenia to the United Nations addressed to the President of the Security 
Council (S/2022/688) (15 September 2022; 21 September 2023). 
4. 
In accordance with the procedure set out in document S/2017/507, the following 
item, identified in paragraph 4 of document S/2024/10/Rev.1 as subject to deletion in 
2024 and for which no request for retention was received by 29 February 2024, has 
been deleted from the list of matters of which the Security Council is seized: item 65 
(the item number corresponds to the list contained in document S/2024/10/Rev.1). 
5. 
Also in accordance with the procedure set out in document S/2017/507, listed 
below are those items identified in paragraph 4 of document S/2024/10/Rev.1 as 
subject to deletion in 2024 and which, at the request of Member States and with the 
concurrence of the Security Council, will remain on the list of matters of which the 
Council is seized for one additional year. The list indicates the date on which each of 
those items was first taken up by the Council at a formal meeting, and the date of the 
most recent formal Council meeting held on that item.</t>
  </si>
  <si>
    <t>65. Letter dated 13 March 2018 from the Chargé d’affaires a.i. of the 
Permanent Mission of the United Kingdom of Great Britain and Northern 
Ireland to the United Nations addressed to the President of the Security 
Council (S/2018/218) (14 March 2018; 6 September 2018). 
6. 
Set out below are the items on which the Security Council took action during 
the week ending 2 March 2024. The dates given for each item indicate when the item 
was first taken up by the Council at a formal meeting, and the most recent formal 
Council meeting held on that item.</t>
  </si>
  <si>
    <t>The situation in Afghanistan (24 January 1994; 26 February 2024)</t>
  </si>
  <si>
    <t>9558th (closed) meeting, held on 26 February 2024.</t>
  </si>
  <si>
    <t>The situation in the Middle East (24 October 1967; 27 February 2024)</t>
  </si>
  <si>
    <t>9559th meeting, held on 27 February 2024.</t>
  </si>
  <si>
    <t>Protection of civilians in armed conflict (12 February 1999; 27 February 2024)</t>
  </si>
  <si>
    <t>9560th meeting, held on 27 February 2024.</t>
  </si>
  <si>
    <t>Identical letters dated 28 December 2023 from the Chargé d’affaires a.i. of the Permanent Mission of Lebanon to the United Nations addressed to the Secretary-General and the President of the Security Council</t>
  </si>
  <si>
    <t>On instructions from the Government of Lebanon, I transmit to you herewith a 
statistical summary of Israeli violations of Security Council resolution 
1701 (2006)</t>
  </si>
  <si>
    <t>committed during the month of October 2023 (see annex*).</t>
  </si>
  <si>
    <t>I should be grateful if you would have the present letter and its annex circulated 
as a document of the General Assembly, under agenda item 34, and of the Security 
Council.</t>
  </si>
  <si>
    <t>Chargé d’affaires a.i.</t>
  </si>
  <si>
    <t>* Circulated in Arabic and English only.</t>
  </si>
  <si>
    <t>Annex to the identical letters dated 28 December 2023 from the 
Chargé d’affaires a.i. of the Permanent Mission of Lebanon to the 
United Nations addressed to the Secretary-General and the 
President of the Security Council</t>
  </si>
  <si>
    <t>Annex, 2</t>
  </si>
  <si>
    <t>Land violations committed in October 2023</t>
  </si>
  <si>
    <t>Date 
Time 
Nature of violation 
1 October 
1700 
While a number of Lebanese civilians were present inside Lebanese territory in Sahl 
al-Khiyam opposite point B90, an Israeli enemy Humvee vehicle approached from 
occupied territory. Two personnel in military uniform disembarked. One of them threw 
threw two percussion bombs in the direction of the civilians that fell inside Lebanese 
territory, without injuring anyone. At 1720 hours, the civilians left and the vehicle 
headed towards occupied territory. 
2 October 
– 
Landmines left behind by the Israeli enemy were detonated as follows: 7 in Yarun, 12 
in Naqurah and 4 in Balida. 
3 October 
– 
Landmines left behind by the Israeli enemy were detonated as follows: 9 in Amra, 7 in 
Markaba, 13 in Balida, and 15 in Marun al-Ra’s. 
1040 
While several Lebanese civilians were were present in Lebanese territory near the 
Wazzani river, a Defender vehicle approached from inside occupied territory at the 
Maysat point to opposite the civilians’ location. One of the soldiers fired a shot above. 
the civilians, without injuring anyone.  
4 October 
– 
Landmines left behind by the Israeli enemy were detonated as follows: 10 in Balida 
and 16 in Marun al-Ra’s. 
1700 
From inside occupied Palestinian territory, opposite the town of Ayta al-Sha‘b, Israeli 
enemy personnel point their weapons and two Merkava tank cannons at Lebanese 
civilians and a Lebanese army patrol inside Lebanese territory. They left in the 
direction of occupied territory at 2230 hours. 
5 October 
– 
Landmines left behind by the Israeli enemy were detonated as follows: 25 in Markaba, 
10 in Balida, and 18 in Marun al-Ra’s. 
1300 
In occupied Palestinian territory, on the outskirts of the town of Mays al-Jabal, at point 
B64(1), while several farmers were working in their fields near the line of withdrawal 
(the Blue Line), two Israeli enemy Humvees approached. Three personnel 
disembarked. One fired two shots from a military weapon towards Lebanese territory 
over the heads of the farmers to frighten them, without injuring anyone. They left in 
the direction of occupied territory at 1310 hours. 
6 October 
– 
Landmines left behind by the Israeli enemy were detonated as follows: 16 in Markaba, 
43 in Hula, 9 in Balida, and 15 in Marun al-Ra’s. 
7 October 
1630 
From inside occupied Palestinian territory opposite Sahl al-Khiyam in the vicinity of 
point B92, an Israeli enemy Humvee vehicle approached. Two personnel disembarked 
and fired in the air over civilians riding motorcycles inside Lebanese territory, without 
injuring anyone. The vehicle left in the direction of occupied territory at 1700 hours. 
8 October 
0645 
The Israeli enemy fired dozens of artillery shells that fell on the outskirts of the towns 
of Kafr Shuba, Shab‘a and Habbariyah, without injuring anyone. They also shelled an 
environmental association post in Bastara.</t>
  </si>
  <si>
    <t>Date 
Time 
Nature of violation 
1130 
The Israeli enemy fired an artillery shell and a Merkava tank shell that fell in the 
Bastara area on the outskirts of the town of Kafr Shuba, without injuring anyone. 
1600 
The Israeli enemy fired four artillery shells that fell in the Khuraybah area on the 
outskirts of the town of Rashayya al-Fukhkhar, without injuring anyone. 
1700 
About 200 civilians carrying Palestinian flags approached Sahl Khiyam near point 
BP37/1. As they came near the technical fence, Israeli enemy personnel fired in the air 
towards Lebanese territory, without injuring anyone. 
2150 
From the Israeli enemy Shetula position inside occupied Palestinian territory, opposite 
the town of Ayta al-Sha‘b, enemy personnel fired bursts of light and medium weapons 
fire in the air, some of them towards Lebanese territory, without injuring anyone. 
9 October 
1250 
Three Israeli enemy personnel conducted a foot patrol inside occupied Lebanese 
territory east of point B1 in Ra’s al-Naqurah. They left in the direction of occupied 
territory at 1315 hours. 
1500 
Israeli enemy artillery shelled the towns of Duhayrah, Marwahin and Yarin, and the 
outskirts of Alma al-Sha‘b. 
1545 
The Israeli enemy fired about 120 artillery and tank shells from opposite point B30 
(Khallat Wardah) to opposite point BP13 (Tall al-Rahib) on the outskirts of the town 
of Ayta al-Sha‘b. They targeted a one-room structure on a metal tower belonging to an 
environmental association opposite point BP12/1 and a post belonging to that 
association opposite point B30 (Khallat Wardah), destroying them, without injuring 
anyone. 
1620 
The Israeli enemy fired 39 artillery and tank shells at the outskirts of the town of 
Yarun opposite point BP17 that fell next to an environmental association post and a 
tower at the UNP 6–50 post of the Irish-Polish contingent of the United Nations 
Interim Force in Lebanon (UNIFIL), without injuring anyone. Another post of the 
aforementioned association was targeted at the same location, resulting in injury to 
three people who were inside it, one of whom died after being taken to hospital. Three 
shells fell on the outskirts of the town near occupied houses, without injuring anyone. 
1630 
The Israeli enemy fired 25 artillery and tank shells at the town of Rumaysh, of which 
10 hit a Lebanese army post, injuring an officer. The rest of the shells fell in the 
vicinity of an environmental association post in Wadi Qatmun, without injuring 
anyone. 
1740 
The Israeli enemy fired four tank shells at the town of Aytarun, without injuring 
anyone. 
2045 
The Israeli enemy fired 30 artillery shells at the outskirts of the towns of Ayta al-Sha‘b 
and Rumaysh.  
2045 
From occupied Palestinian territory, opposite the town of Labbunah, Israeli enemy 
soldiers fired five flare shells, one of which fell in Lebanese territory, causing fires to 
break out in wooded areas.  
2140 
The Israeli enemy fired seven artillery shells at the outskirts of the towns of Ayta alSha‘b and Rumaysh.</t>
  </si>
  <si>
    <t>Annex, 3</t>
  </si>
  <si>
    <t>Date 
Time 
Nature of violation 
10 October 
0600 
On the outskirts of the town of Aytarun, opposite point B57, while a Lebanese army 
patrol was passing near the line of withdrawal (Blue Line) on its way to meet a patrol 
of the Irish-Polish UNIFIL contingent to carry out a joint patrol, the Israeli enemy 
fired some 60 warning shots at Lebanese territory and the aforementioned patrol, 
without injuring anyone.  
0615 
From inside occupied Palestinian territory opposite the towns of Mays al-Jabal and 
Balida, the Israeli enemy fired six flare shells and four 120-mm artillery shells, all of 
which fell inside Lebanese territory in the olive groves on the outskirts of the two 
towns opposite points BP30 and B62, causing a fire to break out in one of the olive 
groves. 
1755 
The Israeli enemy fired 23 explosive artillery shells at the towns of Duhayrah and 
Labbunah. 
1800 
The Israeli fired eight artillery shells at the outskirts of the town of Zibqin. 
1810 
From the Za’urah position, the Israeli enemy fired twelve 155-mm phosphorus 
artillery shells at the Bastara – Sahl al-Mari area and the outskirts of Rayhanah Biray 
and Shanuh. A small fire broke out on the outskirts of Rayhanah Biray, without 
causing casualties. 
1820 
The Israeli enemy fired 11 phosphorus artillery shells at wooded areas on the outskirts 
of the town of Yarun, without injuring anyone. 
1830 
The Israeli enemy fired 33 phosphorus artillery shells at the outskirts of the town of 
Labbunah, causing a fire to break out in the brush, without injuring anyone. 
1935 
The Israeli enemy fired a missile at a one-room structure belonging to the municipality 
of Aytarun, and a Merkava tank shell, which fell near a Lebanese army post, without 
injuring anyone. 
2119 
UNIFIL operations reported that a fire broke out as a result of the explosion of 
phosphorus bombs fired by the Israeli enemy that fell near the town of Alma al-Sha‘b. 
11 October 
1000 
The Israeli enemy fired 70 artillery shells at the towns of Duhayrah, Yarin, Marwahin 
and Bustan, causing damage to several houses, the Duhayrah town mosque, and the 
water tank, and injuring a Lebanese civilian and her brother. The Lebanese army’s 
metal observation tower in the vicinity of the Duhayrah cemetery was also shelled. 
1700 
In the course of a Lebanese army patrol in the Labbunah area, it was found that the 
Israeli enemy had targeted a metal army tower in the vicinity of point BP2, completely 
destroying the observation room. 
1740 
From the the Israeli enemy Shaykh Abbad position inside occupied Palestinian 
territory, opposite the outskirts of the town of Hula, enemy personnel approached. 
They opened fire at Lebanese civilians on motorcycles inside Lebanese territory, 
hitting a motorcycle without injuring anyone.  
1900 
The Israeli enemy fired eight shells, all of which fell inside Lebanese territory 
between the towns of Ramiya and Bayt Lif, and 13 flare shells that fell on the outskirts 
of the town of Ramiya. 
1900 
The Israeli enemy fired 35 shells, 25 of which fell inside Lebanese territory in the Ra’s 
al-Naqurah area, causing fires to break out near point M2. The enemy also fired bursts 
over Lebanese army personnel as they were putting out the fire.</t>
  </si>
  <si>
    <t>Annex, 4</t>
  </si>
  <si>
    <t>Date 
Time 
Nature of violation 
1905 
The Israeli enemy fired 17 flare shells, several of which fell inside Lebanese territory 
between the towns of Aytarun and Mays al-Jabal. 
12 October 
1530 
A Lebanese army engineering unit discovered a smoking 155-mm artillery shell (white 
phosphorus) that had exploded in the Tallat Zaydan – Mari area, left behind by Israeli 
enemy shelling of the area.  
1630 
The Israeli enemy fired a missile that fell on the outskirts of the town of Khiyam, 
damaging electrical wires, without injuring anyone. 
1750 
Three objects exploded over Sahl al-Khiyam that had come from occupied Palestinian 
territory and were believed to have been launched by the Israeli enemy Iron Dome. 
1800 
From the Israeli enemy Humayrah position, the Israeli enemy fired three missiles that 
exploded in mid-air over Sahl al-Khiyam. 
2050 
The Israeli enemy fired two flare shells that fell in Lebanese territory, opposite the 
town of Udaysah. 
2100 
The Israeli enemy fired seven flare shells, six of which crossed the line of withdrawal 
(Blue Line). Five fell inside Lebanese territory on the outskirts of the town of Mays 
al-Jabal and one fell among residential houses, without injuring anyone. 
13 October 
0730 
Two explosions were heard over the town of Duhayrah. They were found to have 
resulted from activation of the Israeli enemy Iron Dome system.  
1600 
Israeli enemy artillery shelled the outskirts of Alma al-Sha‘b and Duhayrah. The 
Israeli enemy also targeted the metal Lebanese army observation tower near point BP6 
on the outskirts of the town of Alma al-Sha‘b, and the metal Lebanese army 
observation tower near point BP8(1) on the outskirts of the town of Duhayrah. 
1700 
A Lebanese army engineering unit investigated part of a site where thirty-nine 155mm artillery shells fell between the Lebanese army Yarun post, civilian homes, and 
UNIFIL post UNP6–50. They had been fired by by the Israeli enemy on 9 October. 
Upon investigation, it was found that the exploded shells were internationally 
prohibited white phosphorus shells. A shell casing of unknown calibre was found with 
a notation on it stating that the shell contained white phosphorus (WP). 
1700 
From the Israeli enemy Bayad position, the enemy fired two tank shells at two 
environmental association posts on the outskirts of the town of Balida, the first in the 
Ghasunah area opposite point B59 and the second in the Khirbat Shu‘ayb area 
opposite point BP29 (1), without injuring anyone. 
1700 
A Lebanese army engineering unit discovered two 155-mm phosphorus shells in the 
town of Duhayrah, which were detonated on location. 
1710 
From the Israeli enemy position west of the town of Ramiya, the enemy fired a 155mm shell at a house belonging to a Lebanese civilian. The enemy also fired seven 
shells at an old stone workshop opposite point B30, and then eight tank shells at the 
Ramiya – Marwahin public road opposite point BP9, without injuring anyone. 
1810 
The Israeli enemy fired five phosphorus shells at the Tall al-Rahib woods on the 
outskirts of the town of Ayta al-Sha‘b, causing a fire to break out, without injuring 
anyone.</t>
  </si>
  <si>
    <t>Annex, 5</t>
  </si>
  <si>
    <t>Date 
Time 
Nature of violation 
1815 
The enemy fired an artillery shell at a group of journalists that hit a four-wheel drive 
vehicle, causing the death of a Lebanese photographer working for Reuters and injury 
to journalists of several nationalities. The shelling also caused fires to break out in the 
wooded areas on the outskirts of the towns of Duhayrah, Alma al-Sha‘b and Labbunah. 
1900 
From the Israeli enemy Tall al-Rahib position inside occupied Palestinian territory, 
opposite the town of Ayta al-Sha‘b, the enemy fired three flare shells. It also fired a 
flare shell from its position west of the town of Ramiya. All the shells crossed the line 
of withdrawal (the Blue Line). 
1930 
The Israeli enemy fired two shells that fell in Sahl al-Khiyam, without injuring 
anyone. 
1945 
The Israeli enemy fired a shell that fell south-east of the town of Kafr Shuba, without 
injuring anyone. 
2105 and 
2145 
From inside the occupied Shabʻa Farms, the Israeli enemy fired five flares between the 
Ramta and Zabdin positions. 
14 October 
0150 
An explosion was heard over Lebanese territory that turned out to be an Israeli enemy 
Iron Dome system missile over Sahl al-Khiyam. Shrapnel fell on the town of Ibil alSaqi.  
0400 
From the Israeli enemy Zabdin position in the occupied Shab‘a farms, the enemy fired 
a flare shell over the outskirts of the town of Mari. 
1515 
From Israeli enemy positions in the occupied Shab‘a farms, the enemy fired artillery 
shells and mortars that fell on the outskirts of the towns of Shab‘a, Habbariyah and 
Kafr Shuba, cracking the walls of houses and doing material damage to cars. A shell 
fell on a house in the town of Shab‘a belonging to a Lebanese civilian, killing him and 
his wife. 
2145 
From inside the Metula settlement in occupied Palestinian territory, opposite Sahl alKhiyam, Israeli enemy soldiers fired a flare that fell in Sahl al-Khiyam in Lebanese 
territory. 
2240 
The Israeli enemy fired a flare shell that fell in Sahl al-Khiyam. 
15 October 
0020 
The Israeli enemy fired four flare shells from inside the Labbunah – Jall al-Alam 
position that fell inside Lebanese territory near a Lebanese army post and caused a fire 
in Lebanese territory. 
0925 
The Israeli enemy fired some 100 artillery shells at the outskirts of the town of Ayta 
al-Sha‘b, one of which fell about 150 m from a Lebanese army position. The enemy 
also combed the nearby woods with light and medium weapons, without injuring 
anyone. 
1020 
The Israeli enemy fired some 30 thirty artillery shells that fell on the outskirts of the 
town of Ayta al-Shaʻb, hitting residential neighbourhoods, damaging a number of 
houses and injuring one person. Two shells fell on the outskirts of the town of 
Rumaysh, without injuring anyone. 
1110 
The Israeli enemy fired nine phosphorus shells at a wooded area in the Jabal al-Balat 
area near a Lebanese army post on the outskirts of the town of Ramiya, without 
injuring anyone.</t>
  </si>
  <si>
    <t>Annex, 6</t>
  </si>
  <si>
    <t>Date 
Time 
Nature of violation 
1110 
The Israeli enemy fired about 20 artillery shells that fell on the outskirts of the town of 
Ramiya and an environmental association post near point BP10/1. It also fired nine 
phosphorus shells at a wooded area in the Jabal al-Balat area near a Lebanese army 
post, without injuring anyone. 
1330 
The Israeli enemy fired five artillery shells at the outskirts of the town of Ramiya that 
fell in a wooded area in the Jabal al-Balat area near a Lebanese army position. The 
enemy also fired two shells at a building with a transmission pole belonging to a local 
television channel in the aforementioned locality, without injuring anyone. 
1430 
The Israeli enemy fired five artillery shells, all of which fell on the outskirts of the 
town of Mays al-Jabal. It also fired 11 shells that fell on the outskirts of the towns of 
Mays al-Jabal and Balida, and two artillery shells that fell in the residential western 
neighborhood of the town of Mays al-Jabal, damaging a house, without injuring 
anyone. 
1515 
The Israeli enemy fired about 70 artillery shells that fell on the outskirts of the towns 
of Duhayrah, Yarin, Naqurah, Bustan, Tayr Harfa and Alma al-Sha‘b, damaging two 
houses and causing a fire to break out in one of them, without injuring anyone. 
1550 
The Israeli enemy fired an artillery shell the hit a cement observation tower at the 
Lebanese army position on the outskirts of the town of Ayta al-Sha‘b, without injuring 
anyone. 
1700 
The Israeli enemy fired bursts of gunfire from inside the occupied Palestinian 
territories towards the towns of Udaysah and Kafr Kila, without injuring anyone. Then 
the enemy fired two shells, one landing in the Wadi al-Saluqi are and the other 
between the towns of Markaba and Tallusah, without injuring anyone. 
1705 
The Israeli enemy fired machine guns from its position opposite Mays al-Jabal 
towards Lebanese territory, without injuring anyone.  
1800 
The Israeli enemy fired a shell that fell on the Alma al-Sha‘b – Duhayrah public road, 
hitting a house and causing it to catch fire inside, without injuring anyone. 
2021 
The Israeli enemy fired a flare shell from inside the Metula settlement that fell inside 
Lebanese territory at the Rayat triangle on the outskirts of the town of Sardah. 
2355 
The Israeli enemy fired four flare shells of which three fell in Lebanese territory. 
16 October 
0407 
The Israeli enemy fired three flares from inside the Metula settlement that fell inside 
Lebanese territory in Sahl al-Khiyam. 
1120 
The Israeli enemy fired bursts of light and medium weapons fire from the Biranit 
barracks inside occupied Palestinian territory towards the Lebanese army post on the 
outskirts of the town of Ayta al-Sha‘b, without hitting it or injuring anyone. 
1630 
The Israeli enemy fired five 155-mm artillery shells at Khallat al-Budiyah – Wadi 
Sa‘sa‘ inside Lebanese territory, without injuring anyone. 
1645 and 
1710 
The Israeli enemy fired bursts of light and medium weapons fire from its two positions 
south of Ramiya and west of Khallat Wardah towards the outskirts of the town of 
Udaysah, without injuring anyone. 
1645 
The Israeli enemy fired 13 mortar shells from behind its position east of Hanita that 
fell on the outskirts of the town of Duhayrah inside Lebanese territory.</t>
  </si>
  <si>
    <t>Annex, 7</t>
  </si>
  <si>
    <t>Date 
Time 
Nature of violation 
1650 
The Israeli enemy fired five mortar shells from behind its Labbunah – Jall al-Alam 
position that fell between the towns of Duhayrah and Yarin inside Lebanese territory. 
1655 
The Israeli enemy fired five phosphorus shells, all of which fell in the olive groves in 
the town of Duhayrah, resulting in injuries to a number of Lebanese civilians and 
cases of asphyxiation, for which they were sent to hospital for treatment. 
1700 
The Israeli enemy fired four artillery shells at the town of Duhayrah inside Lebanese 
territory, damaging some houses. 
1705 
The Israeli enemy fired two phosphorus shells that fell near the Ghabayin position, 
causing a fire to break out on the western side. 
1710 
The Israeli enemy fired five artillery shells from behind its Jall al-Alam position that 
fell in the town of Duhayrah inside Lebanese territory. 
1720 
The Israeli enemy fired a mortar shell from behind its position south of Duhayrah that 
fell in the vicinity of Birkat Risha inside Lebanese territory. 
1730 
The Israeli enemy fired five artillery shells at Wadi Sa‘sa‘ on the outskirts of the town 
of Rumaysh that fell some 150 m from a Lebanese army position, without injuring 
anyone. 
1732 
The Israeli enemy fired three artillery shells at the town of Duhayrah inside Lebanese 
territory, without injuring anyone. 
1745 
The Israeli enemy fired a Merkava tank shell at the outskirts of the town of Duhayrah 
inside Lebanese territory, without injuring anyone. 
1750 
The Israeli enemy fired an artillery shell from behind its position east of Hanita that 
fell inside the UNIFIL UNP 1–0A position in Duhayrah inside Lebanese territory. 
1800 
The Israeli enemy fired 11 sniper rounds from inside its position at Tall Murad north 
of Hanita at the wooded areas between Humayd and Labbunah inside Lebanese 
territory. 
1810 
The Israeli enemy fired two mortar shells that fell in the vicinity of the Lebanese army 
position inside Lebanese territory on the outskirts the town of Rumaysh. 
2020 
The Israeli enemy fired two phosphorus shells and two artillery shells that fell in the 
vicinity of the Lebanese army Duhayrah and Ghabayin positions, causing fires to 
break out between the two outposts. 
17 October 
0001 
The Israeli enemy fired two flare shells from opposite the towns of Ayta al-Sha‘b and 
Ramiya that fell inside Lebanese territory on the outskirts of the two aforementioned 
towns. 
0010 
The Israeli enemy fired four flares from opposite the town of Labbunah that fell inside 
Lebanese territory next to a Lebanese army position. 
0030 
The Israeli enemy fired some 150 artillery shells towards the town of Duhayrah, its 
outskirts and the outskirts of the town of Jubbayn inside Lebanese territory, causing 
damage and fires to a number of houses and cars, and cases of asphyxiation among 
civilians due to phosphorus inhalation. 
0955 
The Israeli enemy fired 31 shells that fell on the outskirts of the towns of Khiyam and 
Kafr Kila inside Lebanese territory as follows: 20 shells in Sahl al Khiyam, five shells</t>
  </si>
  <si>
    <t>Annex, 8</t>
  </si>
  <si>
    <t>Date 
Time 
Nature of violation 
in the Hamamis area on the outskirts of Sahl al-Khiyam, and six shells on the outskirts 
of the town of Kafr Kila in Nabi Uwaydah area, without injuring anyone.  
1300 
The Israeli enemy fired three shells at the outskirts of the town of Alma al-Sha‘b 
inside Lebanese territory, without injuring anyone. 
1310 
The Israeli enemy fired 32 artillery shells that fell on the outskirts of the towns of 
Marwahin and Ramiya, one of which fell near the house of a Lebanese civilian on the 
outskirts of the town of Ramiya and another of which fell near the police station, 
causing damage in both places. Then the enemy fired five artillery shells at the 
outskirts of the town of Rumaysh, without injuring anyone. 
1315 
The Israeli enemy fired 10 shells that fell on the outskirts of the towns of Hula and 
Markaba inside Lebanese territory, as follows: seven shells on the outskirts of the 
town of Hula in the vicinity of point B73, and three shells in the town of Markaba, one 
of which hit a building under construction belonging to a Lebanese civilian. 
1340 
The enemy fired a shell at the outskirts of the town of Balida that hit the house and car 
of a Lebanese civilian, causing damage to both.  
1415 
The Israeli enemy fired 32 artillery shells at an environmental association post on the 
outskirts of the town of Aytarun. 
1440 and 
1545 
The Israeli enemy fired shells that fell on the outskirts of the towns of Bustan and 
Marwahin inside Lebanese territory. 
1515 
The Israeli enemy fired two shells at a public park on the outskirts of the town of 
Marun al-Ra’s that fell inside the park, killing two Lebanese civilians and injuring a 
number of staff, who were taken to hospital for treatment. 
1555 
The Israeli enemy fired eight artillery shells and five smoke shells that fell on the 
outskirts of the town of Ayta al-Sha‘b in the Khallat Wardah area inside Lebanese 
territory, without injuring anyone. 
1610 
The Israeli enemy fired two Iron Dome missiles, one of which exploded in mid-air 
east of the town of Tayyibah and the second of which fell near the Qantarah road in 
the town of Tayyibah inside Lebanese territory, without injuring anyone. 
1715 
The Israeli enemy fired 20 artillery shells and 10 smoke shells that fell on the outskirts 
of the town of Ayta al-Sha‘b in the Khallat Wardah area inside Lebanese territory, 
without injuring anyone. 
2110 and 
2230 
The Israeli enemy fired 18 shells that fell on the outskirts of the towns of Udaysah, 
Marun al-Ra’s, Aytarun and Rumaysh inside Lebanese territory, as follows: eight on 
the outskirts of the town of Udaysah, eight on the outskirts of the towns of Marun alRa’s and Aytarun, and two on the outskirts of the town of Rumaysh. 
18 October 
0735 
The Israeli enemy fired eight shells at the outskirts of the town of Ramiya, four of 
which fell in Wadi al-Salihani and four on the outskirts of the town of Ramiya near 
houses, without injuring anyone. 
1000 
The Israeli enemy fired 11 shells at the outskirts of the town of Alma al-Sha‘b, causing 
fires to break out in several places. 
1400 
Opposite the town of Aytarun, the Israeli enemy fired several rounds towards Lebanese 
territory, seriously injuring a civilian in the neck.</t>
  </si>
  <si>
    <t>Annex, 9</t>
  </si>
  <si>
    <t>Date 
Time 
Nature of violation 
1530 
The Israeli enemy fired ten 155-mm artillery shells at the outskirts of the town of 
Ramiya and four shells at the Khallat Wardah area on the outskirts of the town of Ayta 
al-Sha‘b, without injuring anyone. The Israeli enemy also fired some 40 shells at the 
outskirts of the town of Naqurah. 
1600 
From its position opposite Ras al-Naqurah, the Israeli enemy opened fire at the 
Lebanese army observation tower on the opposite side, breaking and disabling the 
tower’s camera, without casualties. 
1615 
The Israeli enemy fired eight artillery shells at the outskirts of the towns of Mays alJabal and Hula, two of which hit houses on the outskirts of the city of Mays al-Jabal. A 
shell fell near a house in Hula, injuring a female civilian. 
1620 
The Israeli enemy fired twenty-four 155-mm shells at the outskirts of the town of 
Aytarun and the Ghasuna area on the outskirts of the town of Balida, two of which hit 
houses, and 10 phosphorus shells at the excavations area on the outskirts of the town 
of Aytarun, without injuring anyone. 
1648 
The Israeli enemy fired two shells, one of which fell in Sahl al-Khiyam near point 
B87. 
1655 
The Israeli enemy fired twelve 155mm artillery shells, two of which fell on the 
outskirts of the town of Mays al-Jabal near the government building (under 
construction), and the rest of which fell on the outskirts of the town of Hula without 
causing casualties. 
1730 
The Israeli enemy fired artillery and mortar shells that fell on the outskirts of the 
towns of Kafr Shuba, Shab‘a, Mari, Halta and Khuraybah, cracking the walls of 
houses and doing material damage to cars. Three shells hit houses directly. 
1815 
The Israeli enemy fired some 20 artillery shells at the outskirts of the town of 
Marwahin. 
1830 
A patriot missile fell on the outskirts of the town of Wazzani without exploding. 
1920 
The Israeli enemy launched four flare shells at Lebanese territory, all of which fell in 
Lebanese territory opposite the town of Udaysah in the vicinity of points TP35 and 
TP36.  
1925 
The Israeli enemy fired five flare shells that fell on the outskirts of the town of 
Rumaysh inside Lebanese territory. The enemy also fired a flare shell over its Tall alRahib position, which fell on the outskirts of the town of Ayta al-Sha‘b inside 
Lebanese territory. 
2330 and 
2340 
The Israeli enemy fired four flare shells over its Tall al-Rahib position that fell inside 
Lebanese territory in the Khallat Wardah area on the outskirts of the town of Ayta alSha‘b. 
19 October 
0015 
The enemy targeted an environmental association post in the Ra’s al-Naqurah area, 
without causing casualties. 
0045 
The enemy targeted an environmental association post in the Azra’il area on the 
outskirts of the town of Kafr Shuba, without causing casualties. 
0310 
The Israeli enemy fired three flare shells over Lebanese territory opposite Ra’s alNaqurah.</t>
  </si>
  <si>
    <t>Annex, 10</t>
  </si>
  <si>
    <t>Date 
Time 
Nature of violation 
0310 and 
0315 
The Israeli enemy fired 52 phosphorus shells that fell inside Lebanese territory in the 
town of Duhayrah, causing fires to break out. 
0330 
The Israeli enemy fired two phosphorus shells that fell near the UNIFIL position 
between Ghabayin and Duhayrah. 
0340 
The Israeli enemy fired bursts of gunfire at Lebanese territory in upper Duhayrah. 
0400 and 
0445 
The Israeli enemy fired 15 shells that fell between the Lahlah and Ghabayin areas. 
0650 
The Israeli enemy fired three phosphorus shells that fell in the town of Duhayrah. 
1150 
The Israeli enemy fired five 155-mm artillery shells that fell inside Lebanese territory 
on the outskirts of the towns of Mays al-Jabal and Hula, hitting the house of a 
Lebanese civilian, without injuring anyone. 
1200 
The Israeli enemy fired three 155-mm artillery shells that fell on the outskirts of the 
town of Hula. 
1201 
The Israeli enemy fired three 120-mm mortar shells that fell near the town of Mays alJabal.  
1220 
From the Israeli enemy Bayad position, the enemy fired a 155-mm artillery shell that 
fell inside a house east of Mays al-Jabal hospital. 
1600 
The Israeli enemy fired bursts of gunfire towards Lebanese territory opposite Ra’s alNaqurah, hitting the tyre of a Lebanese army truck and a house and car belonging to a 
Lebanese civilian, without injuring anyone. The enemy also fired artillery shells at the 
outskirts of the towns of Naqurah, Alma al-Sha‘b, Yarin, Marwahin, Bustan and 
Duhayrah, without injuring anyone. 
1611 
From the Israeli enemy Tall Murad position north of Hanita, enemy personnel fired 
bursts of gunfire towards Lebanese territory on the outskirts of the town of Alma alSha‘b. The Israeli enemy also fired twenty-four 120-mm mortar shells that fell near 
the town of Quzah. 
1624 
The Israeli enemy fired seven shells that fell between the Lahlah and Humayd areas.  
1626 
The Israeli enemy fired 120-mm mortar shells that fell in near the town of Alma alSha‘b and fourteen 120-mm mortar shells that fell near the town of Ramiya. 
1640 
The Israeli enemy fired fifteen 155-mm artillery shells that fell on the outskirts of the 
town of Ramiya, and twenty-five 155-mm artillery shells that fell on the outskirts of 
the towns of Quzah, Yatar and Bayt Lif, damaging several houses without injuring 
anyone. The enemy also fired eight 155-mm artillery shells, one of which hit an 
environmental association post in the town of Ayta al-Sha‘b, without injuring anyone. 
1641 
The Israeli enemy fired six shells that fell in the town of Yarin. 
1700 
From the Israeli enemy Shaykh Abbad position, enemy personnel opened fire at a 
number of journalists and civilians while they were inside Lebanese territory, injuring 
some of them. They were trapped, and it emerged later that one civilian was killed and 
another injured. 
1714 
The Israeli enemy fired a shell that fell in Tallat al-Kishk. 
1725 
The Israeli enemy fired five shells over Lebanese territory that fell in the Lahlah area.</t>
  </si>
  <si>
    <t>Annex, 11</t>
  </si>
  <si>
    <t>Date 
Time 
Nature of violation 
1730 
The Israeli enemy fired twenty 155-mm artillery shells that fell in the Wadi Qatmun 
area on the outskirts of the town of Rumaysh between two Lebanese army posts. The 
enemy also targeted an environmental association post, injuring two people, who were 
taken to hospital for treatment. 
1730 
The Israeli enemy fired 10 flare shells, all of which fell in Lebanese territory in the 
Abbad area on the outskirts of the town of Hula, without injuring anyone.  
1735 
From the Israeli enemy Tall Murad position, north of Hanita, enemy personnel fired 
bursts of gunfire towards Lebanese territory on the outskirts of the town of Alma alSha‘b. 
1735 
The Israeli enemy fired eleven 155-mm artillery shells that fell near the town of Hula. 
1740 
The Israeli enemy fired two 155-mm artillery shells that fell on the outskirts of the 
town of Mays al-Jabal, without injuring anyone. 
1745 
The Israeli enemy fired sixteen 155-mm artillery shells, all of which fell in Lebanese 
territory on the outskirts of the town of Mays al-Jabal. 
1745 
The enemy fired two Merkava tank shells at a metal tower belonging to an 
environmental association on the outskirts of the town of Ayta al-Sha‘b, without 
injuring anyone. 
1749 
The Israeli enemy fired eight 120-mm mortar shells that fell near the town of Hula. 
1752 
The Israeli enemy fired nine 120-mm mortar shells that fell near the town of Rumaysh. 
1805 
The Israeli enemy fired three 155-mm artillery shells from its Malikiyah position and 
five Merkava tank shells from its Bayad position that fell inside Lebanese territory on 
the outskirts of the town of Balida. 
1805 
The Israeli enemy fired two 120-mm mortar shells that fell near the town of Arab alWazzani. 
1820 
The Israeli enemy fired five 155-mm artillery shells that fell in the area of the fence on 
the outskirts of the town of Mays al-Jabal, without injuring anyone.  
1823 
The Israeli enemy fired seven 81-mm mortar shells that fell near the town of Balida. 
1825 
The Israeli enemy fired four flare shells that fell in the area of the fence on the 
outskirts of the town of Mays al-Jabal. 
1830 
The Israeli enemy fired twenty-two 155-mm artillery shells and three missiles that fell 
in Lebanese territory between points B62 and B61–2 on the outskirts of the town of 
Muhaybib. It also fired five flare shells and a missile that fell on the outskirts of the 
aforementioned town.  
1835 
The Israeli enemy fired six flare shells that fell on the outskirts of the town of Aytarun, 
a 155-mm artillery shell that fell on the outskirts of the town of Muhaybib, and four 
155-mm artillery shells that fell on the outskirts of the town of Balida, damaging a 
chicken farm belonging to a Lebanese civilian without injuring anyone. 
1845 
The Israeli enemy fired two flare shells, one of which fell on the outskirts of the town 
of Hula, and another of which fell on the outskirts of the town of Wazzani. 
1930 
The Israeli enemy fired a flare shell over Lebanese territory near the town of 
Marwahin.</t>
  </si>
  <si>
    <t>Annex, 12</t>
  </si>
  <si>
    <t>Date 
Time 
Nature of violation 
2000 and 
2045 
The Israeli enemy fired five flare shells, all of which landed inside Lebanese territory 
in the vicinity of points TP35 and TP36 opposite the town of Udaysah. 
2100 
The Israeli enemy fired an artillery shell that fell in Wadi Qatmun in the town of 
Rumaysh.  
2120 
The Israeli enemy fired a flare shell and a 155-mm artillery shell, both of which fell on 
the outskirts of the town of Rumaysh. It also fire several bursts of gunfire, without 
injuring anyone.  
2217 
Israeli enemy personnel fired bursts of gunfire at Lebanese territory on the outskirts of 
the town of Duhayrah. 
2238 
The Israeli enemy fired four flare shells over Lebanese territory on the outskirts of the 
town of Alma al-Sha‘b. 
2315 
The Israeli enemy fired a flare shell over Lebanese territory on the outskirts of the 
town of Alma al-Sha‘b. 
2325 
The Israeli enemy fired two 155-mm artillery shells that fell on the outskirts of the 
town of Ramiya, without injuring anyone. 
20 October 
0040 
The Israeli enemy fired three artillery shells that fell on the outskirts of the town of 
Ayta al-Sha‘b, near a Lebanese army position. 
0400 
The Israeli enemy fired five shells that fell on the outskirts of the town of Tayr Harfa 
and 30 phosphorus shells that fell on the outskirts of the town of Duhayrah. 
0750 
The Israeli enemy fired three 155-mm artillery shells that fell on the towns of Ramiya 
and Bayt Lif in the Jabal al-Balat area, without injuring anyone. 
1235 
The Israeli enemy fired artillery shells that fell in the Shaluh – Bastara area on the 
outskirts of the town of Kafr Shuba, without injuring anyone. 
1240 
The Israeli enemy fired five missiles, one of which fell in Lebanese territory near 
point B74 on the outskirts of the town of Hula, and the other four of which fell in 
occupied Palestinian territory. 
1255 
The Israeli enemy fired machine guns at the flag square and the excavations area on 
the outskirts of the town of Aytarun, without injuring anyone. 
1445 
The Israeli enemy fired 70 artillery shells that landed in Bastara, Shaluh, Majidiyah, 
Kafr Shuba, Saddanah, the outskirts of Habbariyah, and Shab‘a. 
1520 
The Israeli enemy fired five 155-mm shells that fell on the outskirts of the town of 
Mays al-Jabal, without injuring anyone. 
1530 
The Israeli enemy fired five artillery shells from inside its Dahr al-Assi position that 
fell on the outskirts of the town of Balida, without injuring anyone. 
1540 
The Israeli enemy fired six artillery shells that fell on the outskirts of the towns of 
Mays al-Jabal and Balida, without injuring anyone. 
1600 
Israeli enemy artillery fired phosphorus shells at the outskirts of the towns of Bustan, 
Marwahin and Yarin, while drones circled the area. The shelling stopped at 1730 
hours.</t>
  </si>
  <si>
    <t>Annex, 13</t>
  </si>
  <si>
    <t>Date 
Time 
Nature of violation 
1620 
The Israeli enemy fired two 155-mm artillery shells that fell on the outskirts of the 
town of Balida without injuring anyone. The Israeli enemy also fired two 155-mm 
artillery shells that fell on the outskirts of the town of Yarun, and an artillery shell at 
Wadi Sa‘sa‘ on the outskirts of the town of Rumaysh, without injuring anyone. 
1630 
The Israeli enemy fired nineteen 155-mm artillery shells at the outskirts of the towns 
of Ramiya and Bayt Lif without injuring anyone. The enemy also fired artillery shells 
at the outskirts of the town of Hula that landed near point B74.  
1650 
The Israeli enemy fired six artillery shells at the outskirts of the towns of Ayta alSha‘b and Quzah, without injuring anyone. 
1655 
The Israeli enemy fired two artillery shells at an environmental reserve on the 
outskirts of the town of Kafr Kila in the Nabi Uwaydah area. The enemy also fired 
four 155-mm artillery shells that fell on the outskirts of the towns of Yarun and 
Rumaysh, without injuring anyone. 
1725 
The Israeli enemy fired two artillery shells that fell on the outskirts of the town of 
Markaba. 
1810 
The Israeli enemy fired 10 flare shells that fell in Sahl al-Khiyam. 
1858 
The Israeli enemy fired a flare shell that crossed the line of withdrawal (the Blue Line) 
opposite the towns of Mays al-Jabal and Balida. 
1906 
The Israeli enemy fired four flare shells that crossed the line of withdrawal (the Blue 
Line) and fell in Lebanese territory opposite the towns of Marun al-Ra’s and Aytarun. 
1920 
The Israeli enemy fired several phosphorus shells that fell on the outskirts of the 
towns of Marwahin and Bustan. 
1925 
The Israeli enemy fired 65 artillery shells, two of which were phosphorus shells, that 
fell on the outskirts of the towns of Ayta al-Sha‘b and Rumaysh, without injuring 
anyone. 
1948 
The Israeli enemy fired three flare shells that crossed the line of withdrawal (the Blue 
Line) and fell in Lebanese territory in Wadi Sa‘sa‘, opposite the town of Rumaysh. 
1950 
The Israeli enemy fired two flare shells that crossed the line of withdrawal (the Blue 
Line) and fell inside Lebanese territory opposite the town of Yarun, and two artillery 
shells that fell on the outskirts of the aforementioned town. 
2015 
The Israeli enemy fired four flare shells over a Lebanese army position that crossed 
the line of withdrawal (the Blue Line) and fell in Lebanese territory opposite the town 
of Rumaysh. 
2030 
The Israeli enemy fired three artillery shells at a Lebanese army position opposite the 
town of Rumaysh, causing damage to the position’s courtyard and completely 
destroying the western tower. 
2045 
The Israeli enemy fired five artillery shells at an environmental association post on the 
outskirts of the town of Balida. 
2110 
The Israeli enemy fired a flare shell that fell inside Lebanese territory between a 
Lebanese army post and Wadi Sa‘sa‘ opposite the town of Rumaysh.</t>
  </si>
  <si>
    <t>Annex, 14</t>
  </si>
  <si>
    <t>Date 
Time 
Nature of violation 
2135 
The Israeli enemy fired eight artillery shells that landed in the vicinity of a Lebanese 
army post and on the road leading up to it opposite the town of Rumaysh, without 
injuring anyone. 
2220 
Two explosions were heard from two missiles fired by the Israeli enemy Iron Dome 
system that exploded in mid-air over the Marji‘yun area. 
21 October 
0050 
The Israeli enemy fired an artillery shell at the outskirts of the town of Ayta al-Sha‘b, 
without causing casualties. 
0650 
The Israeli enemy fired three phosphorus shells that fell in Wadi Qatmun on the 
outskirts of the town of Rumaysh, without causing casualties. 
0700 
The Israeli enemy fired two phosphorus shells that fell in the Khallat Wardah area on 
the outskirts of the town of Ayta al-Sha‘b, without causing casualties. 
0730 
The Israeli enemy fired three phosphorus shells that fell on the outskirts of the towns 
of Ramiya and Bayt Lif, without causing casualties. 
1050 
The Israeli enemy fired two artillery shells that fell on the outskirts of the town of 
Yarun, without causing casualties. 
1220 
The Israeli enemy fired two artillery shells at an environmental association post on the 
outskirts of the town of Ayta al-Sha‘b, about 75 m from a Lebanese army post, 
destroying the association post completely and injuring two civilians. 
1310 
The Israeli enemy fired a flare shell that fell on the outskirts of the town of Burj alMuluk, causing a fire to break out. 
1317 
The Israeli enemy fired an artillery shell that fell on the outskirts of the town of 
Ramiya. 
1410 
The Israeli enemy fired 35 shells that fell in the areas of Bastara, Shanuh, Majidiyah, 
Kafr Shuba, Wadi Khansa and Khuraybah on the outskirts of the town of Rashayya alFukhkhar. 
1458 
The Israeli enemy fired four shells, one of which fell near the house of a civilian, 
another of which fell on an environmental association post on the outskirts of the town 
of Hula, and two of which fell inside the town of Hula. A drone targeted a Rapid 
vehicle on the town’s road, killing a civilian. 
1510 
The Israeli enemy fired a number of shells that fell on the outskirts of the towns of 
Duhayrah and Alma al-Sha‘b. 
1512 and 
1518 
The Israeli enemy fired 11 shells at the outskirts of the towns of Mays al-Jabal and 
Hula, one of which landed near residential houses, without causing casualties. 
1615 
The Israeli enemy fired three shells that fell on the outskirts of the town of Yarin. 
1620 
The Israeli enemy fired several bursts of light and medium weapons fire from one of 
its positions towards Wadi Sa‘sa‘. 
1625 
The Israeli enemy fired an artillery shell that fell in Wadi Sa‘sa‘. 
1630 and 
1710 
The Israeli enemy fired 19 artillery shells at the outskirts of the towns of Ramiyah and 
Bayt Lif.</t>
  </si>
  <si>
    <t>Annex, 15</t>
  </si>
  <si>
    <t>Date 
Time 
Nature of violation 
1655 
The Israeli enemy fired six artillery shells that fell on the outskirts of the town of 
Duhayrah. 
1712 
The Israeli enemy fired three artillery shells that fell in Jabal al-Balat. 
1735 
The Israeli enemy fired 100 shells, 25 of which were phosphorus shells, that fell on 
the outskirts of the town of Yarun and residential neighborhoods. They did severe 
damage to a number of houses, and directly hit an environmental association post. 
Several shells fell in the vicinity of two Lebanese army posts without causing 
casualties. The phosphorus shells set fire to several wooded areas on the outskirts of 
the town adjacent to residential neighborhoods, without causing casualties. 
1950 
Israeli warplanes struck the outskirts of the towns of Yarin and Duhayrah, coinciding 
with the several shells being fired by enemy artillery at the outskirts of the towns of 
Yarin, Duhayrah and Jubbayn. 
2000 
Israeli warplanes struck a wooded area in the town of Yarun. The enemy also fired two 
shells at the outskirts of the aforementioned town, injuring several civilians. 
22 October 
0034 
The Israeli enemy fired two flare shells that fell on the outskirts of the town of Yarun. 
0055 
The Israeli enemy fired three flare shells that fell on the outskirts of the town of Kafr 
Kila. 
1005 
The Israeli enemy fired 20 artillery shells that fell in the area of the reserve on the 
outskirts of the towns of Marun al-Ra’s and Aytarun, without causing casualties. 
1010 
The Israeli enemy fired 15 shells that fell on the outskirts of the town of Kafr Shuba in 
the Riba‘ al-Tin and Bastara areas. 
1030 
The Israeli enemy fired several bursts of light and medium weapons fire at the 
outskirts of Aytarun, without causing casualties. 
1110 
The Israeli enemy fired five shells that fell on the outskirts of the town of Hula, four 
of which fell in an open area and one of which hit the house of a civilian, starting a 
fire inside it.  
1130 
The Israeli enemy fired two artillery shells that fell in the Karkazan area on the 
outskirts of the town of Mays al-Jabal, without causing casualties. 
1208 
The Israeli enemy fired 12 mortar and artillery shells that fell on the outskirts of the 
town of Ramiya. 
1405 
The Israeli enemy fired four artillery shells that fell on the outskirts of the towns of 
Balida and Aytarun, some of which hit residential neighbourhoods, damaging several 
houses without causing casualties. 
1425 
The Israeli enemy fired an artillery shell that fell in a park in the town of Marun alRa’s, and two shells that fell on the outskirts of the town of Yarun. 
1530 
The Israeli enemy fired three artillery shells that fell on the outskirts of the town of 
Kunin, setting fire to olive groves and dry brush, without causing casualties. 
1840 
The Israeli enemy fired seven artillery shells that fell on the outskirts of the town of 
Bustan. 
1905 
The Israeli enemy fired eight flare shells that fell in the Mazra‘at Halta area on the 
outskirts of the town of Kafr Shuba.</t>
  </si>
  <si>
    <t>Annex, 16</t>
  </si>
  <si>
    <t>Date 
Time 
Nature of violation 
2020 
The Israeli enemy fired 12 flare shells that fell on the outskirts of the town of Mays alJabal. 
2135 
The Israeli enemy fired five flare shells that fell in the Abbad area, on the outskirts of 
the town of Hula. 
23 October 
1215 
A patriot missile fired by the Israeli enemy Iron Dome system exploded over the town 
of Wazzani, without injuring anyone. 
1645 
The Israeli enemy fired thirteen 155-mm artillery shells, six of which fell inside the 
compound of a Lebanese army post on the outskirts of the town of Rumaysh, causing 
material damage to its facilities. 
1646 
The Israeli enemy fired twenty 120-mm mortar shells that fell near the town of 
Rumaysh. 
1655 
The Israeli enemy fired 11 artillery shells that fell on the outskirts of the towns of 
Hula and Markaba, without injuring anyone. 
1706 
The Israeli enemy fired five 120-mm mortar shells that fell near the town of Markaba. 
1708 
The Israeli enemy fired four 120-mm mortar shells that fell near the town of Markaba. 
1710 
The Israeli enemy fired eight artillery shells that fell near the town of Udaysah. 
1715 
The Israeli enemy fired a 155-mm artillery shell that fell on the outskirts of the town 
of Hula. 
1724 
The Israeli enemy fired a 155-mm artillery shell that fell near the town of Markaba. 
1730 
In the occupied Shab‘a Farms, the Israeli enemy fired bursts of gunfire towards 
Lebanese territory. 
1744 
The Israeli enemy fired a 155-mm artillery shell that fell near the town of Rumaysh. 
1755 
The Israeli enemy fired an artillery shell that fell among houses in the town of Hula. 
1810 
The Israeli enemy fired intermittent bursts of gunfire at Lebanese territory in the town 
of Aytarun. 
2052 and 
2100 
The Israeli enemy fired seven flare shells that fell near UNIFIL post UNP1–32A in 
Ra’s al-Naqurah. 
2220 
The Israeli enemy fired a flare shell that landed on the outskirts of the town of 
Udaysah in the vicinity of point TP35, accompanied by bursts of gunfire opposite the 
town of Markaba. 
2225 
The Israeli enemy fired a flare shell at a Lebanese army post near the town of Aytarun. 
The Israeli enemy also fired bursts of gunfire at a UNIFIL patrol near the town of 
Markaba, without injuring anyone. 
24 October 
1030 
The Israeli enemy fired bursts of medium weapons fire at a Lebanese army post in 
Ra’s al-Naqurah. 
1225 
The Israeli enemy fired 50 rounds of gunfire towards Lebanese territory, opposite the 
town of Udaysah near point TP36, without injuring anyone. 
1545 
The Israeli enemy fired eight phosphorus shells that fell on the outskirts of the towns 
of Mays al-Jabal and Hula opposite point B71 (2), causing a fire to break out. It also</t>
  </si>
  <si>
    <t>Annex, 17</t>
  </si>
  <si>
    <t>Date 
Time 
Nature of violation 
fired 10 artillery shells, two of which fell on the Karkazan area on the outskirts of the 
town of Mays al-Jabal and eight of which fell on the outskirts of the town of Hula. 
1600 
The Israeli enemy fired six artillery shells, all of which fell inside Lebanese territory 
in the Tall al-Ruwaysah area on the outskirts of the town of Hula, causing material 
damage to a house without injuring anyone. 
1600 
The Israeli enemy fired three artillery shells that landed near a Lebanese army post on 
the outskirts of the town of Aytarun, without injuring anyone. 
1615 and 
1630 
The Israeli enemy fired three phosphorus shells that fell in the Abbad area on the 
outskirts of the town of Hula. The enemy also fired two flare shells that fell in the 
Tallat al-Ruwaysah area on the outskirts of the town of Hula. 
1640 
The Israeli enemy fired a missile at an environmental association post in the Abbad 
area on he outskirts of the town of Hula. 
1730 
The Israeli enemy fired seven artillery shells that fell on the outskirts of the town of 
Ayta al-Sha‘b, causing damage to some houses without injuring anyone. 
1737 
The Israeli enemy fired 22 shells, some of which hit residential neighbourhoods and a 
public school in the town of Ayta al-Sha‘b without injuring anyone. The enemy also 
fired seven artillery shells that fell on the outskirts of the aforementioned town. 
1740 
The Israeli enemy fired 11 artillery shells and 4 tank shells that fell in the town of 
Ayta al-Sha‘b. 
1745 
The Israeli enemy fired some 20 artillery shells that fell on the outskirts of the towns 
of Yarin, Duhayrah and Marwahin. 
1750 
The Israeli enemy fired 19 artillery shells at a transmission pole belonging to a local 
television channel in Jabal al-Balat, next to a Lebanese army post on the outskirts of 
the town of Ramiya. 
1800 
The Israeli enemy fired eight shells that fell on the outskirts of the towns of Quzah and 
Ayta al-Sha‘b without injuring anyone. It also fired seven artillery shells and a 
phosphorus shell that fell on the outskirts of the town of Ramiya. 
1825 
The Israeli enemy fired five Merkava tank shells that fell on the outskirts of the town 
of Ayta al-Sha‘b, without injuring anyone.  
1845 
The Israeli enemy fired 10 flares, some of which landed inside Lebanese territory in 
the Labbunah area. 
1900 
The Israeli enemy fired three Merkava tank shells that fell on the outskirts of the town 
of Rumaysh, without injuring anyone. 
1925 
The Israeli enemy fired a missile towards Lebanese territory that fell on the outskirts 
of the town of Kafr Hamam. 
25 October 
0030 
The Israeli enemy fired three shells at the outskirts of the town of Alma al-Sha‘b. 
0550 
The Israeli enemy fired two rounds of gunfire at the Lebanese army tower in the Ra’s 
al-Naqurah area, one of which hit the tower’s light fixture and the other of which hit a 
tent on the tower, without injuring anyone. 
0600 
The Israeli enemy fired six flare shells over its position opposite Ra’s al-Naqurah of 
which three fell in Lebanese territory.</t>
  </si>
  <si>
    <t>Annex, 18</t>
  </si>
  <si>
    <t>Date 
Time 
Nature of violation 
1120 
The Israeli enemy fired 24 shells that fell on the outskirts of the town of Quzah, 
without injuring anyone. 
1230 
The Israeli enemy fired 60 rounds of gunfire towards Lebanese territory opposite the 
town of Udaysah near point TP36, without injuring anyone. 
1300 
The Israeli enemy fired shells at the outskirts of the town of Aytarun, of which 10 fell 
in the reserve and Jabal al-Balat areas, seven fell in the Matit area, causing fires to 
break out, and two fell in the Abu Manadil area next to a Lebanese army post, 
damaging one of the emplacements. The enemy also fired three shells that fell on the 
outskirts of the town of Marun al-Ra’s, hitting a house near the town’s public park, 
causing a fire to break out in it, without injuring anyone. 
1635 and 
1700 
The Israeli enemy fired nine shells, all of which fell in open areas within Lebanese 
territory in the Tall al-Azziyah area between the towns of Kafr Kila and Dayr Mimas, 
shattering glass in a number of houses on the outskirts of the town of Dayr Mimas, 
without injuring anyone. 
1700 
The Israeli enemy fired eight flares over the Labbunah area, some of which fell inside 
Lebanese territory, causing fires to break out. One of them hit the wall of the UNIFIL 
command in Naqurah, without injuring anyone. 
1730 
The Israeli enemy fired a number of shells at the outskirts of the town of Naqurah, 
which started fires in the area. The enemy fired four shells at the town of Tayr Harfa 
that hit a furniture factory, setting it on fire. The enemy also fired several bursts of 
gunfire towards the Lebanese army tower in the Ra’s al-Naqurah area, hitting it with 
several shots, which started a fire in the vicinity of the tower, without injuring anyone. 
2000 
Israeli enemy artillery fired five shells at the outskirts of the town of Ayta al-Sha‘b, of 
which one fell in an automobile disposal site in the town of Yarin. 
2030 
The Israeli enemy fired eight flare shells opposite the towns of Duhayrah and Bustan, 
of which three fell in Lebanese territory. 
2105 
The Israeli enemy fired 60 rounds towards Lebanese territory opposite the town of 
Udaysah near points TP35 and TP36, without injuring anyone. 
2235 
The Israeli enemy fired a flare shell over a Lebanese army position that crossed the 
line of withdrawal (the Blue Line) and fell in Lebanese territory. 
2330 
The Israeli enemy fired four flare shells at Lebanese territory that fell on the outskirts 
of the town of Udaysah between points TP35 and TP36. 
26 October 
1100 
The Israeli enemy fired two artillery shells at the outskirts of the town of Balida that 
fell in the environmental reserve in the Ghasunah area, without injuring anyone. 
1245 
The Israeli enemy fired twenty-seven 155-mm artillery shells at the wooded area on 
the outskirts of the town of Ayta al-Sha‘b, which started a fire in the trees. At 1435 
hours, Lebanese army and Civil Defence personnel began to put out the fire in Ayta alSha‘b after coordinating with UNIFIL. The Israeli enemy fired fifteen 155-mm flare 
shells at the personnel to prevent them from putting out the fire, at which point all the 
personnel left in the direction of the town square. 
1600 
From its position south of Ramiya, the Israeli enemy fired bursts of light machine gun 
fire at Lebanese territory from south of the town of Ramiya to Khallat Wardah on the 
outskirts of the town of Ayta al-Sha‘b, without injuring anyone.</t>
  </si>
  <si>
    <t>Annex, 19</t>
  </si>
  <si>
    <t>Date 
Time 
Nature of violation 
1730 
The Israeli enemy fired three artillery shells that fell in Ras al-Naqurah, one of which 
hit a Lebanese army observation tower at point AP15. 
1820 
The Israeli enemy fired eight flare shells from opposite the town of Labbunah, three of 
which landed in wooded areas in the aforementioned town, causing a fire to break out. 
2350 
The Israeli enemy launched four artillery shells that fell on the outskirts of the towns 
of Jubbayn and Tayr Harfa. 
27 October 
0030 
The Israeli enemy fired two artillery shells that fell on the outskirts of the towns of 
Ramiya and Bayt Lif, without injuring anyone. 
0200 
The Israeli enemy fired two artillery shells that fell on the outskirts of the towns of 
Ramiya and Bayt Lif, without injuring anyone.  
1310 
As a Lebanese army convoy was passing through the town of Aytarun, the Israeli 
enemy fired bursts of gunfire at it, damaging a number of the convoy’s cars without 
injuring anyone.  
1445 
The Israeli enemy fired bursts of gunfire at Lebanese territory in the town of Udaysah, 
without injuring anyone. 
1445 
The Israeli enemy fired 25 shells at a wooded area on the outskirts of the town of 
Marun al-Ra’s. 
1450 
The Israeli enemy fired three shells that landed on the outskirts of the town of Alma 
al-Sha‘b near Civil Defence personnel who were putting out fires, without injuring 
anyone. The enemy fired two shells that fell inside Lebanese territorial waters off Ras 
al-Naqurah.  
1610 
Fom its position opposite Ra’s al-Naqurah, the Israeli enemy fired several bursts of 
gunfire towards the sea, for reasons unknown.  
1725 
The Israeli enemy fired bursts of gunfire towards Civil Defence personnel while they 
were putting out a fire on the outskirts of the town of Alma al-Sha‘b, without injuring 
anyone. 
1740 
The Israeli enemy fired three flare shells at the outskirts of Mazra‘at Shanuh on the 
outskirts of the town of Kafr Shuba.  
1805 
The Israeli enemy fired four artillery shells that fell on the outskirts of the towns of 
Sha‘b and Habbariyah. 
1940 
The Israeli enemy fired a flare shell that fell inside Lebanese territory in the wooded 
area opposite the town of Ayta al-Sha‘b. 
2115 
The Israeli enemy fired three flare shells that fell in Lebanese territory on the outskirts 
of the town of Mays al-Jabal. 
28 October 
1328 
The Israeli enemy fired five explosive shells, one of which fell on the outskirts of the 
town of Ramiya, without injuring anyone.  
1340 
The Israeli enemy fired four explosive shells and 26 phosphorus shells that landed on 
the outskirts of the town of Ramiya, near point BP10/1 (1).  
1445 
The Israeli enemy fired artillery shells at the outskirts of the towns of Naqurah, 
Shihin, Alma al-Sha‘b, Duhayrah, Yarin, Jubbayn, Marwahin, Tayr Harfa and Bustan, 
causing several fires to break out.</t>
  </si>
  <si>
    <t>Annex, 20</t>
  </si>
  <si>
    <t>Date 
Time 
Nature of violation 
1450 
The Israeli enemy fired seven artillery shells and three flare shells, all of which fell 
inside Lebanese territory, as follows: three artillery shells and two flares on the 
outskirts of the town of Hula, and four artillery shells and a flare shell on the outskirts 
of the town of Markaba, without injuring anyone. 
1450 
The Israeli enemy fired four Merkava tank shells that fell on the outskirts of the town 
of Mays al-Jabal. It also fired two artillery shells that fell on the outskirts of the town 
of Balida near residential neighbourhoods. 
1600 
The Israeli enemy fired nine flare shells, an artillery shell and a phosphorus shell that 
landed on the outskirts of the town of Yarun, causing a fire to break out. 
1600 
The Israeli enemy fired bursts of gunfire at a Lebanese army position in Ras alNaqurah, causing a fire to break out in the vicinity of the position. The Israeli enemy 
also fired bursts of gunfire towards Lebanese territorial waters. 
1740 
The Israeli enemy fired 14 artillery shells that fell in the Jabal al-Balat area, and two 
artillery shells that fell in the wadi on the outskirts of the town of Ramiya. It also fired 
seven phosphorus shells at the Khallat Wardah area on the outskirts of the town of 
Ayta al-Sha‘b. 
1745 
The Israeli enemy shelled the outskirts of the town of Marwahin. 
1750 
The Israeli enemy fired five flare shells that fell on the outskirts of the town of Ayta 
al-Sha‘b. 
1800 
The Israeli enemy fired 12 explosive shells, of which eight were phosphorus shells, 
that fell on the outskirts of the town of Ramiya. 
1815 
The Israeli enemy fired several bursts of gunfire towards Lebanese territory in the 
Ra’s al-Naqurah area. 
1845 
The Israeli enemy fired two explosive shells at the outskirts of the towns of Rumaysh 
and Ayta al-Sha‘b. 
1855 
The Israeli enemy fired eleven 155-mm explosive artillery shells at a building 
belonging to a local television channel on the outskirts of the towns of Ramiya and 
Marwahin, without injuring anyone. 
1920 
The Israeli enemy fired six flare shells, five of which fell on the outskirts of the town 
of Markaba and one of which fell on the outskirts of the town of Rabb al-Thalathin. 
2045 
The Israeli enemy fired four 155-mm flare shells and a mortar flare shell, three of 
which landed inside Lebanese territory on the outskirts of the town of Marun al-Ra’s. 
2135 
The Israeli enemy fired bursts of gunfire at Lebanese territory on the outskirts of the 
town of Hula. 
2140 
The Israeli enemy fired six artillery shells, five of which fell inside Lebanese territory 
on the outskirts of the town of Hula and one of which fell inside a Nepalese UNIFIL 
contingent position, injuring an officer. 
2205 
The Israeli enemy fired three shells over the Ra’s al-Dahr area that fell on its outskirts. 
2300 
The Israeli enemy fired a flare shell over the Kurum al-Shiraqi area that fell on the 
outskirts of the town of Mays al-Jabal.</t>
  </si>
  <si>
    <t>Annex, 21</t>
  </si>
  <si>
    <t>Date 
Time 
Nature of violation 
29 October 
0040 
The Israeli enemy fired two flare shells that fell on the outskirts of the town of Marun 
al-Ra’s. 
0700 
The Israeli enemy fired 13 shells that landed on the outskirts of the town of Ayta alSha‘b in the Khallat Wardah area and the road leading to it, without injuring anyone. 
0730 
The Israeli enemy fired 14 shells that fell on the outskirts of the towns of Alma alSha‘b, Naqurah and Labbunah, without injuring anyone. 
1000 
The Israeli enemy fired several bursts of gunfire and six “launcher” shells towards 
Lebanese territory, all of which fell on the outskirts of the town of Udaysah near point 
TP36, without injuring anyone. 
1140 and 
1445 
The Israeli enemy fired 38 shells, including 10 flare shells and 10 phosphorus shells, 
all of which fell on the outskirts of the town of Kafr Shuba in the Riba‘ al-Tin area, 
causing a fire to break out at the location, without injuring anyone. 
1300 
The Israeli enemy fired five shells that fell in the vicinity of residential 
neighbourhoods on the outskirts of the town of Marun al-Ra’s, without injuring 
anyone. 
1340 
The Israeli enemy fired two shells at the house of a civilian on the outskirts of the 
town of Ayta al-Sha‘b, causing material damage to it, without injuring anyone. 
1530 
The Israeli enemy fired 30 shells that fell on the outskirts of the town of Alma alSha‘b near point BP5. 
1545 
The Israeli enemy fired several bursts of light and medium weapons fire towards 
Lebanese territory while a Lebanese army patrol was passing. 
1600 
From its position in Tall al-Rahib, the Israeli enemy fired several bursts of light and 
medium weapons fire towards Lebanese territory, without injuring anyone. 
1600 
The Israeli enemy fired several shells at the outskirts of the towns of Marwahin, Alma 
al-Sha‘b, Duhayrah, Qalilah, Shu‘aytiyah, Shihin, Tayr Harfa and Zabqin, causing 
fires to break out in several places and damaging an unoccupied apartment and a 
house in the town of Alma al-Sha‘b. 
1605 
The Israeli enemy fired three shells that fell on the outskirts of the town of Ayta alSha‘b, without injuring anyone. 
1613 
The Israeli enemy fired three shells that fell on the outskirts of the town of Aytarun. 
One hit a poultry farm and two fell near the line of withdrawal (Blue Line) near a 
patrol of the Irish-Polish UNIFIL contingent at point B45, without injuring anyone. 
1615 
The Israeli enemy fired four shells that fell on the outskirts of the town of Ramiya, 
without injuring anyone. 
30 October 
0500 
The Israeli enemy fired artillery shells at the Labbunah and Ras al-Naqurah areas. The 
enemy also fired flare shells over Lebanese territory, causing fires to break out on the 
outskirts of the two aforementioned towns. 
0710 
The Israeli enemy fired an artillery shell that fell on the outskirts of the town of Bayt 
Lif, without injuring anyone.</t>
  </si>
  <si>
    <t>Annex, 22</t>
  </si>
  <si>
    <t>Date 
Time 
Nature of violation 
0840 
The Israeli enemy fired two 155-mm artillery shells and 26 phosphorus shells that 
landed in the Tallat al-Rahib woods on the outskirts of the town of Ayta al-Sha‘b, 
causing fires to break out, without injuring anyone. 
1110 
The Israeli enemy fired 21 flare and phosphorus shells that fell in the Wadi Shab‘a and 
Saddanah areas on the outskirts of the town of Shab‘a. 
1125 
The Israeli enemy fired a missile from a drone and four Merkava tank shells at the 
town of Ayta al-Sha‘b, damaging a number of houses, without injuring anyone. 
1215 
The Israeli enemy fired 11 flare and phosphorus shells that fell in the Riba’ al-Tin and 
Halta areas on the outskirts of the town of Kafr Shuba. 
1245 
The Israeli enemy fired twenty-four 155-mm explosive artillery shells that fell on the 
outskirts of the town of Balida in the Ghasun area, causing a fire to break out. Four of 
them fell near residential neighbourhoods, without injuring anyone. 
1330 
The Israeli enemy fired seven 155-mm explosive artillery shells and five phosphorus 
shells that fell in a reserve on the outskirts of the town of Aytarun, causing a fire to 
break out. The enemy also fired several bursts of light and medium weapons fire 
towards Lebanese territory, without injuring anyone.  
1345 
The Israeli enemy fired four 155-mm phosphorus artillery shells that fell in Khallat 
Wardah on the outskirts of the town of Ayta al-Sha‘b, without injuring anyone. 
1350 
The Israeli enemy fired two 155-mm explosive artillery shells that fell on the outskirts 
of the town of Kunin, without injuring anyone. 
1430 
The Israeli enemy fired fifteen 155-mm phosphorus artillery shells that fell in Tall alRahib on the outskirts of the town of Ayta al-Sha‘b, without injuring anyone. 
1500 
The Israeli enemy fired artillery shells at the outskirts of the towns of Naqurah, Yarin, 
Tayr Harfa, Marwahin, Jubbayn, Majdal Zun, Shihin, Bustan, Duhayrah and 
Labbunah, causing several fires to break out. The enemy also fired several shells 
towards Lebanese territorial waters. 
1500 
The Israeli enemy fired five shells that fell on the outskirts of the town of Kafr Kila, 
damaging several houses.  
1520 
The Israeli enemy fired four flare shells and a phosphorus shell that landed in the olive 
groves between the towns of Kafr Kila and Dayr Mimas, causing a fire to break out. 
The enemy also fired three shells that fell in the Tallat al-Hamamis area opposite Sahl 
al-Khiyam. 
1520 
The Israeli enemy fired a shell that fell on the outskirts of the town of Yuhmur in 
Mazra‘at al-Hamrah, without injuring anyone. 
1530 
The Israeli enemy fired fifteen 155-mm explosive artillery shells that landed in the 
Khallat Wardah area on the outskirts of the town of Ayta al-Sha‘b near a Lebanese 
army post, without injuring anyone. 
1605 
The Israeli enemy fired nine 155-mm explosive artillery shells at a building belonging 
to a local television channel in Jabal al-Balat on the outskirts of the towns of Ramiya 
and Marwahin. The enemy also fired two 155-mm explosive artillery shells that fell in 
Wadi Qatmun on the outskirts of the town of Rumaysh, and three Merkava tank shells 
that fell on the outskirts of the town of Ayta al-Sha‘b near residential neighbourhoods, 
without injuring anyone.</t>
  </si>
  <si>
    <t>Annex, 23</t>
  </si>
  <si>
    <t>Date 
Time 
Nature of violation 
1620 
The Israeli enemy fired eleven 155-mm explosive artillery shells that landed on the 
outskirts of the town of Ayta al-Sha‘b. Two of them landed near a Lebanese army post 
on the outskirts of the town of Quzah, damaging the building, without injuring anyone. 
1630 
The Israeli enemy fired artillery shells at the outskirts of the towns of Labbunah, Ra’s 
al-Naqurah and Alma al-Sha‘b, causing fires to break out. 
1900 
The Israeli enemy fired three flare shells that fell in Lebanese territory on the outskirts 
of the town of Aytarun. 
2130 
The Israeli enemy fired several bursts of gunfire towards Lebanese territory in the 
Ra’s al-Naqurah area. It also fired two flare shells over it. 
2135 
The Israeli enemy fired two “launcher” shells that fell inside Lebanese territory in an 
open area in the Wadi Hunin area. 
2230 
The Israeli enemy fired five artillery shells that fell on the outskirts of the town of 
Alma al-Sha‘b. 
31 October 
0340 
The Israeli enemy fired 30 artillery shells that fell in the Labbunah area. 
0810 
The Israeli enemy fired a 155-mm shell that fell on the outskirts of the town of 
Aytarun in a wooded area, without injuring anyone. 
0945 
The Israeli enemy fired twenty-one 155-mm phosphorus shells and five 155-mm 
explosive shells that fell on the outskirts of the town of Ramiya in the vicinity of point 
BP10/1 (1). The enemy also fired two 155-mm phosphorus shells that fell in a wooded 
area in Tall al-Rahib on the outskirts of the town of Ayta al-Sha‘b without injuring 
anyone. 
1200 
The Israeli enemy fired several bursts of light and medium weapons fire towards 
Lebanese territory on the outskirts of the town of Mays al-Jabal, without injuring 
anyone. 
1230 
The Israeli enemy fired six 155-mm explosive shells that fell on the outskirts of the 
town of Balida.  
1350 
The Israeli enemy fired two 155-mm shells that fell in the town of Ayta al-Sha‘b near 
houses, without injuring anyone. 
1400 
The Israeli enemy fired some 20 artillery shells that fell on the outskirts of the town of 
Bustan. 
1410 
The Israeli enemy fired eight shells that fell on the outskirts of the town of Markaba, 
causing damage to a number of houses. 
1425 
The Israeli enemy fired five 155-mm shells that fell in the Zahr area on the outskirts of 
the town of Mays al-Jabal, damaging a house, without injuring anyone. 
1430 
The Israeli enemy fired a 155-mm shell that fell on the outskirts of the town of 
Markaba. 
1450 
The Israeli enemy fired several bursts of gunfire towards the town of Rumaysh. It also 
fired a 155-mm artillery shell that fell on the Ramiya – Marwahin road, without 
injuring anyone. 
1500 
The Israeli enemy targeted the outskirts of the towns of Bustan, Duhayrah, Marwahin, 
Alma al-Sha‘b and Labbunah, causing fires to break out and several mines to explode.</t>
  </si>
  <si>
    <t>Annex, 24</t>
  </si>
  <si>
    <t>Date 
Time 
Nature of violation 
1540 
The Israeli enemy fired six shells at a Lebanese army observation point in the town of 
Markaba, without injuring any personnel. 
1600 
The Israeli enemy fired two 155-mm phosphorus shells and seven 155-mm flare shells 
that fell in a wooded area on the outskirts of the town of Yarun, without injuring 
anyone. 
1620 
The Israeli enemy fired two 155-mm phosphorus shells and four 155-mm explosive 
shells that fell on the outskirts of the towns of Muhaybib and Mays al-Jabal, causing 
fires to break out, without injuring anyone. 
1640 
The Israeli enemy fired bursts of light and medium weapons towards the town of 
Rumaysh. The enemy also fired two 155-mm phosphorus shells that fell on the 
outskirts of the town of Ramiya, without injuring anyone. 
1740 
The Israeli enemy fired two 155-mm flare shells and two 155-mm explosive shells that 
fell in the Birkat al-Shaqqah area on the outskirts of the town of Aytarun. 
1750 
The Israeli enemy fired 25 flare shells over the towns of Bustan and Marwahin, and 10 
flare shells over the Labbunah area. 
1800 
The Israeli enemy fired a 155-mm flare shell that fell in the Jabal al-Balat area on the 
outskirts of the town of Ramiya. 
2005 
The Israeli enemy fired a 155-mm shell that fell in a wooded area near point BP10/1 
(1) on the outskirts of the town of Ramiya, without injuring anyone. 
2015 
The Israeli enemy fired ten 155-mm phosphorus shells that fell in wooded areas in the 
Dahr al-Jamal area in Ramiya, without injuring anyone. 
2035 
The Israeli enemy fired three flare shells, two of which fell in Lebanese territorial 
waters and one of which fell near the UNIFIL UNP32–1 position in Ra’s al-Naqurah.</t>
  </si>
  <si>
    <t>Annex, 25</t>
  </si>
  <si>
    <t>Sea violations committed in October 2023</t>
  </si>
  <si>
    <t>Date 
Time 
Nature of violation 
1 October 
0948 
Off Ra’s al-Naqurah, an Israeli enemy military launch violated the southern maritime 
boundary established by Decree No. 6433 (2011) of 1 October 2011 for one hour and 
10 minutes, proceeding on its way for some 388 m. The launch then left in the 
direction of occupied Palestinian territorial waters. 
1340 
Off Ra’s al-Naqurah, an Israeli enemy military launch violated the southern maritime 
boundary established by Decree No. 6433 (2011) for 55 minutes, proceeding on its 
way for some 481 m. The launch then left in the direction of occupied Palestinian 
territorial waters. 
3 October 
1156 
Off Ra’s al-Naqurah, an Israeli enemy military launch violated the southern maritime 
boundary established by Decree No. 6433 (2011) for 31 minutes, proceeding on its 
way for some 222 m. The launch then left in the direction of occupied Palestinian 
territorial waters. 
1210 
Off Ra’s al-Naqurah, an Israeli enemy military launch violated the southern maritime 
boundary established by Decree No. 6433 (2011) for 20 minutes, proceeding on its</t>
  </si>
  <si>
    <t>Date 
Time 
Nature of violation 
way for some 100 m. The launch then left in the direction of occupied Palestinian 
territorial waters. 
4 October 
0711 
Off Ra’s al-Naqurah, an Israeli enemy military launch violated the southern maritime 
boundary established by Decree No. 6433 (2011) for 19 minutes, proceeding on its 
way for some 278 m. The launch then left in the direction of occupied Palestinian 
territorial waters. 
0750 
Off Ra’s al-Naqurah, an Israeli enemy military launch violated the southern maritime 
boundary established by Decree No. 6433 (2011) for 40 minutes, proceeding on its 
way for some 185 m. Crew members threw a percussion bomb into Lebanese 
territorial waters. The launch then left in the direction of occupied Palestinian 
territorial waters. 
0756 
Off Ra’s al-Naqurah, an Israeli enemy military launch violated the southern maritime 
boundary established by Decree No. 6433 (2011) for one hour and 39 minutes, 
proceeding on its way for some 314 m. The launch then left in the direction of 
occupied Palestinian territorial waters. 
5 October 
0740 
Off Ra’s al-Naqurah, an Israeli enemy military launch violated the southern maritime 
boundary established by Decree No. 6433 (2011) for five hours and 10 minutes, 
proceeding on its way for some 500 m. The launch then left in the direction of 
occupied Palestinian territorial waters. 
6 October 
1155 
Off Ra’s al-Naqurah, an Israeli enemy military launch violated the southern maritime 
boundary established by Decree No. 6433 (2011) for 25 minutes, proceeding on its 
way for some 388 m. The launch then left in the direction of occupied Palestinian 
territorial waters.  
1605 
Off Ra’s al-Naqurah, an Israeli enemy military launch violated the southern maritime 
boundary established by Decree No. 6433 (2011) for 30 minutes, proceeding on its 
way for some 463 m. The launch then left in the direction of occupied Palestinian 
territorial waters. 
1850 
Off Ra’s al-Naqurah, an Israeli enemy military launch violated the southern maritime 
boundary established by Decree No. 6433 (2011) for two hours and 40 minutes, 
proceeding on its way for some 247 m. Crew members launched three flares over 
Lebanese territorial waters. The launch then left in the direction of occupied 
Palestinian territorial waters.</t>
  </si>
  <si>
    <t>Annex, 26</t>
  </si>
  <si>
    <t>Air violations committed in October 2023</t>
  </si>
  <si>
    <t>Date 
Time 
Nature of violation 
4 October 
0740 
An Israeli enemy glider violated Lebanese airspace, entering from opposite Wadi 
Hunin – Markaba and proceeding on its way for some 300 m. It left in the direction of 
occupied territory at 0742 hours. 
9 October 
1500 
Enemy aircraft carried out two attacks, the first near an environmental association post 
in the town of Duhayrah and the second near a house in the town of Marwahin, 
injuring a child and killing two civilians. 
1630 
Israeli enemy aircraft carried out an attack on an environmental association post in 
Wadi al-Tinah on the outskirts of the towns of Yatar and Marwahin.</t>
  </si>
  <si>
    <t>Date 
Time 
Nature of violation 
2056 
An Israeli enemy drone violated Lebanese airspace, entering opposite the town of 
Udaysah near point TP36(2). It proceeded on its way for some 200 m and circled at 
low altitude over the aforementioned town. It left in the direction of occupied territory 
at 2058 hours.  
10 October 
1145 
An Israeli enemy drone violated Lebanese airspace, entering opposite the Humayri 
position near point near the town of Wazzani. It proceeded on its way for some 500 m 
and circled at low altitude over the outskirts of the town. It left in the direction of 
occupied territory at 1150 hours.  
11 October 
1750 
Two Israeli enemy warplanes violated Lebanese airspace violated Lebanese airspace 
over the towns of Marun al-Ra’s and Aytarun, releasing heat balloons and breaking the 
sound barrier. They left in the direction of occupied territory at 1820 hours. 
1750 
An Israeli enemy reconnaissance aircraft violated Lebanese airspace, entering over the 
towns of Marun al-Ra’s and Aytarun. It left in the direction of occupied territory at 
1820 hours. 
1930 
Israeli enemy drones violated Lebanese airspace, entering over the towns of Yarin and 
Duhayrah. They left in the direction of occupied territory at 1945 hours.  
2100 
An Israeli enemy reconnaissance aircraft violated Lebanese airspace, entering over the 
towns of Kafr Hunah, Ayshiyah and Luwayzah. 
13 October 
1600 
Israeli enemy helicopters attacked the outskirts of the towns of Alma al-Sha‘b and 
Duhayrah. 
1930 
The Israeli enemy launched a drone that attacked a one-room structure belonging to an 
environmental association near BP23 opposite Aytarun. 
14 October 
2210 
Two Israeli enemy warplanes violated Lebanese airspace from inside occupied 
Palestinian territory, violating the line of withdrawal (the Blue Line) and flying at 
medium altitude over the towns of Marun al-Ra’s and Aytarun. It left in the direction 
of occupied territory at 2220 hours. 
15 October 
0900 
The Israeli enemy attacked the area around a Lebanese army post on the outskirts of 
the town of Ramiya with an air-to-ground missile fired from an enemy warplane, 
resulting in minor injuries to military personnel in addition to material damage to the 
post’s facilities from shrapnel. 
1905 
The Israeli enemy fired an air-to-ground missile at a building with a transmission pole 
belonging to a local television channel in Jabal al-Balat on the outskirts of the town of 
Marwahin near a Lebanese army position, resulting in the light injury to three soldiers.  
2158 
The Israeli enemy fired two missiles from a drone at an environmental association post 
in Tallat al-Nabi Uwaydah on the outskirts of Kafr Kila and Udaysah, without injuring 
anyone. 
2320 
The Israeli enemy fired two missiles from a drone at an environmental association post 
in the excavations area on the outskirts of the town of Udaysa, without injuring 
anyone. 
17 October 
0130 
The Israeli enemy fired two missiles from a drone at an environmental association post 
in the Jabal al-Balat area on the outskirts of the town of Aytarun, shattering panes of 
glass and damaging facilities, without injuring anyone.</t>
  </si>
  <si>
    <t>Annex, 27</t>
  </si>
  <si>
    <t>Date 
Time 
Nature of violation 
0955 
The Israeli enemy fired two missiles from a drone at an environmental association post 
in the Abbad area on the outskirts of the town of Hula, without injuring anyone. 
1840 
The Israeli enemy fired two missiles from a drone at an environmental association post 
in the Nahhas area, without injuring anyone. 
1910 and 
1950 
The Israeli enemy fired two missiles from a drone at an environmental association post 
in the Uwaydah reserve in the town of Tayyibah, without injuring anyone. 
1930 
The Israeli enemy fired two missiles from a warplane at an environmental association 
post on the outskirts of the town of Ramiya, without injuring anyone. 
18 October 
0635 
An Israeli enemy reconnaissance aircraft violated Lebanese airspace, entering over 
Kafr Kila and proceeding as far as Nabatiyah. It circled over the South before leaving 
at 1200 hours over Kafr Kila. 
1340 
An Israeli enemy reconnaissance aircraft violated Lebanese airspace, entering over 
Kafr Kila and proceeding as far as Kafr Shuba. It circled over the South before leaving 
at 1545 hours over Mays al-Jabal. 
1700 
The enemy fire two missiles from a drone at two environmental association posts on 
the outskirts of the town of Sardah, without causing casualties. 
1745 
An Israeli enemy reconnaissance aircraft violated Lebanese airspace, entering over 
Alma al-Sha‘b and proceeding as far as Tyre. It left at 2235 hours over Alma al-Sha‘b. 
1805 
An Israeli enemy reconnaissance aircraft violated Lebanese airspace, entering over 
Kafr Kila and proceeding as far as Marji‘yun. It circled over the South before leaving 
at 0100 hours on 19 October over Kafr Kila. 
19 October 
0020 
The enemy fired a missile from a warplane at an environmental association post in 
Tallat Nabi Uwaydah on the outskirts of the town of Tayyibah, without causing 
casualties. 
0235 
Israeli enemy warplanes carried out an attack, firing two missiles at the Labbunah area. 
1220 
An Israeli enemy drone targeted Tallat Ruwaysah on the outskirts of the town of Hula, 
without injuring anyone. 
1750 
The Israeli enemy fired a missiles from a drone at an environmental association post 
on the outskirts of the town of Hula, without injuring anyone. 
1800 
The enemy launched an air strike at an environmental association post in the vicinity 
of point AP015 in the Ras al-Naqurah area, without injuring anyone. 
1810 
The Israeli enemy fired two missiles from a drone at Maysat – Wazzani inside 
Lebanese territory. 
20 October 
0050 
An Israeli enemy reconnaissance aircraft violated Lebanese airspace, entering over the 
sea off Sidon heading east. It disappeared from radar screens at 0115 hours over Sidon 
and did not reappear. 
0055 
An Israeli enemy warplane fired three missiles at the outskirts of the town of Ayta alSha‘b, without injuring anyone. 
1200 
An Israeli enemy drone fired two missiles at an environmental association post 200 m 
from a Lebanese army post on the outskirts of the town of Ayta al-Sha‘b, without 
injuring anyone.</t>
  </si>
  <si>
    <t>Annex, 28</t>
  </si>
  <si>
    <t>Date 
Time 
Nature of violation 
1315 
The Israeli enemy fired a missile from a drone at a tent in front of a coffeehouse at the 
Marwahin – Ramiya – Tarbikha junction, causing the walls to crack, without injuring 
anyone. 
2040 
An Israeli enemy reconnaissance aircraft violated Lebanese airspace, entering over the 
sea off Adlun and proceeding as far as Nabatiyah. It circled over the South before 
leaving at 1320 hours on 21 October over Kafr Kila. 
21 October 
0050 
The Israeli enemy fired two missiles from a warplane at the outskirts of the town of 
Ayta al-Sha‘b, without causing casualties. 
0055 
The Israeli enemy fired two missiles from a warplane and an artillery shell at the 
outskirts of the town of Yarun, without causing casualties. 
0108 
The Israeli enemy fired a missile from a drone at the outskirts of the town of Aytarun, 
without causing casualties. 
0118 
The Israeli enemy fired a missile from a warplane at the outskirts of the town of Ayta 
al-Sha‘b – Khallat Wardah, without causing casualties. 
0230 
The Israeli enemy targeted the house of a civilian in the town of Rabb al-Thalathin 
from a reconnaissance aircraft, without causing casualties. 
0231 
The Israeli enemy targeted the house of a civilian in the town of Hula from a 
reconnaissance aircraft without causing casualties. 
0355 
The Israeli enemy fired a missile from a warplane at the house of a civilian in the town 
of Marun al-Ra’s, destroying part of it without causing casualties. 
1325 
An Israeli enemy reconnaissance aircraft violated Lebanese airspace, entering over 
Kafr Kila and proceeding as far as Nabatiyah. It circled over the South before leaving 
at 0510 hours on 22 October over Alma al-Sha‘b. 
2105 
An Israeli enemy reconnaissance aircraft violated Lebanese airspace, entering over 
Kafr Kila and proceeding as far as Marji‘yun. It circled over the South before leaving 
at 0835 hours on 22 October over Kafr Kila. 
22 October 
0610 
An Israeli enemy reconnaissance aircraft violated Lebanese airspace, entering over 
Rumaysh and proceeding as far as Bint Jubayl. It circled over the South before leaving 
at 1135 hours over Rumaysh. 
0825 
An Israeli enemy reconnaissance aircraft violated Lebanese airspace, entering over 
Kafr Shuba and proceeding as far as Hasbayya. It circled over the South before 
leaving at 1750 hours over Alma al-Sha‘b. 
1045 
The Israeli enemy fired two missiles from a drone at the outskirts of the town of 
Ramiya next to point BP10/1(1). 
1120 
An Israeli enemy reconnaissance aircraft violated Lebanese airspace, entering over 
Rumaysh and proceeding as far as Tibnin. It circled over the South before leaving at 
1835 hours over Rumaysh. 
1220 
The enemy fired two missiles from a helicopter at the outskirts of the town of Mays alJabal in the Kurum al-Marah area, without causing casualties.</t>
  </si>
  <si>
    <t>Annex, 29</t>
  </si>
  <si>
    <t>Date 
Time 
Nature of violation 
1255 
An Israeli enemy reconnaissance aircraft violated Lebanese airspace, entering over 
Kafr Shuba and proceeding as far as Hasbayya. It circled over the South before 
leaving at 0140 hours on 23 October over Kafr Shuba. 
1340 
An Israeli enemy reconnaissance aircraft violated Lebanese airspace, entering over 
Alma al-Sha‘b and proceeding as far as Tyre. It circled over the South before leaving 
at 0255 hours on 23 October over Yarun. 
1345 
The enemy fired two missiles from a drone at the outskirts of the town of Ramiya next 
to point BP10/1.  
1355 
An Israeli enemy reconnaissance aircraft violated Lebanese airspace, entering over 
Alma al-Sha‘b and proceeding as far as Tyre. It circled over the South before leaving 
at 0340 hours on 23 October over Kafr Kila. 
1644 
Israeli warplanes attacked the excavations area on the outskirts of the town of Aytarun. 
2140 
An Israeli enemy reconnaissance aircraft violated Lebanese airspace, entering over 
Naqurah headed east and proceeding as far as Bint Jubayl. It circled over the South 
before leaving at 0745 hours on 23 October over Yarun. 
2230 
The enemy fired a missile from a drone at an environmental association post in a 
reserve on the outskirts of Aytarun, without causing casualties. 
23 October 
0720 
An Israeli enemy reconnaissance aircraft violated Lebanese airspace, entering over 
Yarun and proceeding as far as Nabatiyah. It circled over the South before leaving at 
1445 hours over Rumaysh. 
0730 
An Israeli enemy reconnaissance aircraft violated Lebanese airspace, entering over 
Alma al-Sha‘b and proceeding as far as Bayadah. It circled over the South before 
leaving at 1825 hours over Aytarun. 
0740 
An Israeli enemy reconnaissance aircraft violated Lebanese airspace, entering over 
Kafr Kila and proceeding as far as Hasbayya. It circled over the South before leaving 
at 1945 hours over Alma al-Sha‘b. 
1300 
An Israeli enemy reconnaissance aircraft violated Lebanese airspace, entering over 
Mays al-Jabal and proceeding as far as Markaba. It circled over the South before 
leaving at 2240 hours over Mays al-Jabal. 
1430 
The Israeli enemy fired two missiles from a drone that fell on the outskirts of the town 
of the town of Kafr Hamam. 
1625 
An Israeli enemy reconnaissance aircraft violated Lebanese airspace, entering over 
Aytarun and proceeding as far as Bint Jubayl. It circled over the South before leaving 
at 0250 hours on 24 October over Yarun. 
1705 
The Israeli enemy fired a missile from a drone at the Khallat Azay area on the 
outskirts of the town of Majdal Silm that fell in the garden of a house, without injuring 
anyone. 
1740 
The Israeli enemy fired three missiles from a drone that fell on the outskirts of the 
town of Kafr Shuba. 
1755 
The Israeli enemy fired two missiles from a drone at a civilian car in the town of Hula.</t>
  </si>
  <si>
    <t>Annex, 30</t>
  </si>
  <si>
    <t>Date 
Time 
Nature of violation 
2130 
An Israeli enemy reconnaissance aircraft violated Lebanese airspace, entering over 
Markaba and proceeding as far as Nabatiyah. It circled over the South before leaving 
at 0320 hours on 24 October over Kafr Kila. 
2305 
The Israeli enemy fired a missile from a drone that fell inside the olive groves west of 
Tall al-Nahhas on the outskirts of the town of Kafr Kila. An Israeli enemy warplane 
carried out a raid on the same location at 2310 hours. 
2310 
An Israeli enemy warplane attacked an environmental association post on the outskirts 
of the towns of Sarda and Amrah. 
2328 
The Israeli enemy fired a missile from a warplane at a reserve in the town of Aytarun. 
24 October 
0410 
An Israeli enemy reconnaissance aircraft violated Lebanese airspace, entering over 
Yarun and proceeding as far as Bint Jubayl. It circled over the South before leaving at 
0940 hours over Kafr Shuba. 
0830 
An Israeli enemy reconnaissance aircraft violated Lebanese airspace, entering over 
Alma al-Sha‘b and proceeding as far as Bint Jubayl. It circled over the South before 
leaving at 1700 hours over Kafr Shuba. 
1138 
The Israeli enemy fired a missile from a drone at a wooded area on the outskirts of the 
town of Yarun. 
1510 
The Israeli enemy fired three missiles from a drone at the Saddanah area on the 
outskirts of the town of Habbariyah. 
1510 
An Israeli enemy reconnaissance aircraft violated Lebanese airspace, entering over 
Alma al-Sha‘b, heading north and proceeding as far as Nabatiyah. It circled over the 
South before leaving at 0120 hours on 25 October over Kafr Shuba. 
1600 
The Israeli enemy fired a missile from a drone at a wooded area on the outskirts of the 
towns of Aytarun and Balida. 
1730 
An Israeli enemy drone fired a missile at the outskirts of the towns of Dibil and Hanin. 
1845 
An Israeli enemy reconnaissance aircraft and an Apache violated Lebanese airspace at 
medium altitude. They crossed the line of withdrawal (Blue Line) and circled over 
Wadi Qatmun on the outskirts of the town of Rumaysh. 
1915 
An Israeli enemy warplane fired four missiles at the outskirts of the towns of Ayta alSha‘b and Rumaysh, without injuring anyone. 
1920 
A warplane fired four missiles at the outskirts of the town of Ramiya. Enemy aircraft 
also carried out an air strike on the Shaqif area on the outskirts of the town of Kafr 
Shuba. 
25 October 
0120 
An Israeli enemy reconnaissance aircraft violated Lebanese airspace, entering over 
Mays al-Jabal and proceeding as far as Bint Jubayl. It circled over the South before 
leaving at 0730 hours over Kafr Shuba. 
0120 
An Israeli enemy reconnaissance aircraft violated Lebanese airspace, entering over 
Kafr Kila and proceeding as far as Khiyam. It circled over the South before leaving at 
1420 hours over Kafr Kila.</t>
  </si>
  <si>
    <t>Annex, 31</t>
  </si>
  <si>
    <t>Date 
Time 
Nature of violation 
0840 
An Israeli enemy reconnaissance aircraft violated Lebanese airspace, entering over 
Alma al-Sha‘b and proceeding as far as Bint Jubayl. It circled over the South and 
Zahlah before leaving at 1535 hours over Kafr Shuba. 
0930 
An Israeli enemy drone fired three missiles, two of which fell in the Bastara area and 
one of which fell in front of a joint Lebanese army-UNIFIL patrol, without injuring 
anyone. The third fell in the Riba‘ al-Tin area on the outskirts of the town of Kafr 
Shuba. 
1550 
An Israeli enemy reconnaissance aircraft violated Lebanese airspace, entering over 
Rumaysh and proceeding as far as Jazzin. It circled over the South before leaving at 
2320 hours over Yarun. 
1805 
The Israeli enemy carried out an air strike on the outskirts of the town Yarun. 
2000 
Israeli enemy warplanes carried out a strike on the olive groves on the outskirts of Tall 
al-Nahhas near the town of Kafr Kila, without injuring anyone. Warplanes also carried 
out a strike between the towns of Duhayrah and Alma al-Sha‘b.  
2000 
The Israeli enemy carried out an air strike against the Khirbah area, near a Lebanese 
army post on the outskirts of the town of Marun al-Ra’s, without injuring anyone. 
2010 
An Israeli enemy reconnaissance aircraft violated Lebanese airspace, entering over 
Mays al-Jabal and proceeding as far as Bint Jubayl. It circled over the South before 
leaving at 0325 hours on 26 October over Kafr Kila. 
2235 
An Israeli enemy reconnaissance aircraft violated Lebanese airspace, entering over 
Kafr Kila and proceeding as far as Marji‘yun. It circled over the South before leaving 
at 0635 hours on 26 October over Mays al-Jabal. 
26 October 
0045 
The Israeli enemy carried out an air strike on the outskirts of the town Yarun. 
0330 
An Israeli enemy reconnaissance aircraft violated Lebanese airspace, entering over 
Mays al-Jabal. It circled over the South before leaving at 1420 hours over Kafr Kila. 
1220 
Israeli enemy warplanes fired a missile at an environmental association post on the 
outskirts of the town of Ayta al-Sha‘b near a Lebanese army position, without injuring 
anyone, but causing a fire to break out at the location. 
1420 
An Israeli enemy reconnaissance aircraft violated Lebanese airspace, entering over 
Kafr Kila. It circled over the South before leaving at 2310 hours over Kafr Kila. 
2115 
An Israeli enemy reconnaissance aircraft violated Lebanese airspace, entering over 
Alma al-Sha‘b and proceeding as far as Bint Jubayl. It circled over the South before 
leaving at 0600 hours on 27 October over Alma al-Sha‘b. 
27 October 
0115 
An Israeli enemy reconnaissance aircraft violated Lebanese airspace, entering over 
Kafr Kila and proceeding as far as Khiyam. It circled over the South, and at 1100 
hours, it disappeared over Bint Jubayl and never reappeared. 
1445 
The Israeli enemy fired two missiles from a drone that fell on the outskirts of the town 
of Yarun. 
1900 
An Israeli enemy drone fired a missile at an agricultural field near a home on the 
outskirts of the town of Wazzani, without injuring anyone.</t>
  </si>
  <si>
    <t>Annex, 32</t>
  </si>
  <si>
    <t>Date 
Time 
Nature of violation 
28 October 
0220 
The Israeli enemy fired two missiles in an air strike against the Majidiyah area near a 
Lebanese army position. 
1140 
The Israeli enemy fired four missiles from a drone towards Jabal Safi. 
1550 
An Israeli enemy reconnaissance aircraft violated Lebanese airspace, entering over 
Kafr Shuba and proceeding as far as Nabatiyah. It circled over the South before 
leaving at 2115 hours over Kafr Kila. 
1555 
An Israeli enemy reconnaissance aircraft violated Lebanese airspace, entering over 
Alma al-Sha‘b and proceeding as far as Bint Jubayl. It circled over the South before 
leaving at 2120 hours over Rumaysh. 
1605 
An Israeli enemy reconnaissance aircraft violated Lebanese airspace, entering over the 
sea west of Tyre and proceeding as far as Bint Jubayl. It circled over the South before 
leaving at 2330 hours over Mays al-Jabal. 
1615 
An Israeli enemy reconnaissance aircraft violated Lebanese airspace, entering over 
Kafr Shuba and proceeding as far as Jazzin. It circled over the South before leaving at 
0050 hours on 29 October over Mays al-Jabal. 
2020 
The Israeli enemy fired two missiles in an air strike against Wadi Ayn al-Tinah on the 
outskirts of the towns of Yatar and Bayt Lif. 
2030 
The Israeli enemy fired two missiles in an air strike against the Bastara area on the 
outskirts of the town of Kafr Shuba. 
2115 
An Israeli enemy reconnaissance aircraft violated Lebanese airspace, entering over 
Alma al-Sha‘b and proceeding as far as Ma‘rakah. It circled over the South before 
leaving at 1000 hours on 29 October over Rumaysh. 
2120 
The Israeli enemy fired a missile from a drone at the outskirts of the town of Sarda 
south of a Lebanese army tower. It also fired two missiles at an environmental 
association post, without injuring anyone. 
2130 
The Israeli enemy fired two missiles from a drone at an environmental association post 
in the Abbad area on the outskirts of the town of Hula, causing a fire to break out but 
without injuring anyone. 
2330 
An Israeli enemy reconnaissance aircraft violated Lebanese airspace, entering over 
Mays al-Jabal and proceeding as far as Marji‘yun. It circled over the South before 
leaving at 0805 hours on 29 October over Kafr Kila. 
29 October 
0055 
An Israeli enemy reconnaissance aircraft violated Lebanese airspace, entering over 
Aytarun and proceeding as far as Bint Jubayl. It circled over the South before leaving 
at 1105 hours over Alma al-Sha‘b. 
1035 
An Israeli enemy reconnaissance aircraft violated Lebanese airspace, entering over 
Kafr Shuba and proceeding as far as Hasbayya. It circled over the South before 
leaving at 1830 hours over Yarun. 
1515 
Israeli warplanes carried out four strikes on the outskirts of the town of Kafr Shuba in 
the Rus and Bastara areas, the outskirts of the town of Habbariyah in the Saddanah 
area near a Lebanese army post, and the outskirts of the town of Shab‘a in the Wadi 
Shab‘a area.</t>
  </si>
  <si>
    <t>Annex, 33</t>
  </si>
  <si>
    <t>Date 
Time 
Nature of violation 
1640 
An Israeli enemy drone fired a missile at a motorcycle in the town of Mays al-Jabal 
near a house, causing material damage to the house and light injury to the 
motorcyclist. 
2050 
An Israeli enemy reconnaissance aircraft violated Lebanese airspace, entering over 
Rumaysh and proceeding as far as Bint Jubayl. It circled over the South before leaving 
at 0425 hours on 30 October over Rumaysh. 
30 October 
0500 
The Israeli enemy carried out an air strike on the Labbunah area. 
0140 
An Israeli enemy reconnaissance aircraft violated Lebanese airspace, entering over 
Mays al-Jabal and proceeding as far as Marji‘yun. It circled over the South, and at 
1010 hours, it disappeared over Nabatiyah and never reappeared. 
1630 
The Israeli enemy fired two missiles from a helicopter at a house belonging to a 
Lebanese civilian in the town of Alma al-Sha‘b, and another house in the town of 
Shihin. It caused only material damage without injuring anyone. 
1700 
The Israeli enemy fired two missiles from a drone at the Zahr al-Nawriyah area on the 
outskirts of the town of Hanin, without injuring anyone. 
2030 
An Israeli enemy reconnaissance aircraft violated Lebanese airspace, entering over 
Alma al-Sha‘b and proceeding as far as Nabatiyah. It circled over the South before 
leaving at 0100 hours on 31 October over Alma al-Sha‘b. 
2135 
The Israeli enemy fired a missile from a warplane in an air strike at the area next to 
the outskirts of the towns of Yatar and Zibqin. 
2136 
The Israeli enemy fired a missile from a drone at the Jabal al-Balat area on the 
outskirts of the towns of Marwahin and Ramiya, without injuring anyone. 
2145 
The Israeli enemy carried out several air strikes as follows: one between the towns of 
Zibqin and Yatar, one between the towns of Yarin and Duhayrah, and one on the 
outskirts of the town of Tayr Harfa. 
2205 
The Israeli enemy fired a missile from a drone towards a house belonging to a 
Lebanese civilian on the outskirts of the town of Bra‘shit, causing material damage 
without injuring anyone. 
31 October 
0050 
The Israeli enemy carried out an air strike on the Labbunah area inside Lebanese 
territory. 
1240 and 
1300 
The Israeli enemy fired three missiles from a drone at a public park on the outskirts of 
the town of Marun al-Ra’s. 
1720 
The Israeli enemy fired a missile from an Apache helicopter at the outskirts of the 
towns of Aytarun and Balida, hitting a house without injuring anyone. 
1752 
The Israeli enemy fired a missile from an Apache helicopter at the outskirts of the 
towns of Aytarun and Balida, hitting a house. 
1820 
The Israeli enemy fired a missile from a drone at at the outskirts of the town of Shihin.</t>
  </si>
  <si>
    <t>Annex, 34</t>
  </si>
  <si>
    <t>1. 
Pursuant to rule 11 of the provisional rules of procedure of the Security Council 
and in accordance with the note by the President dated 30 August 2017 (
S/2017/507
), 
the Secretary-General is submitting the following summary statement. 
2. 
The following list sets out the items of which the Security Council is currently 
seized and which have been considered by the Council at a formal meeting during the 
period from 1 January 2021 to 3 February 2024. The list indicates the date on which 
each item was first taken up by the Council at a formal meeting, and the date of the 
most recent formal Council meeting held on that item.</t>
  </si>
  <si>
    <t>20. The situation in the Middle East, including the Palestinian question 
(3 October 2000; 31 January 2024).</t>
  </si>
  <si>
    <t>35. Threats to international peace and security (14 September 2005; 
25 January 2024).</t>
  </si>
  <si>
    <t>40. Maintenance of international peace and security (25 June 2007; 
12 January 2024).</t>
  </si>
  <si>
    <t>50. Maintenance of peace and security of Ukraine (11 April 2022; 10 January 
2024).</t>
  </si>
  <si>
    <t>51. Letter dated 13 September 2022 from the Permanent Representative of 
Armenia to the United Nations addressed to the President of the Security 
Council (S/2022/688) (15 September 2022; 21 September 2023). 
3. 
The following list sets out those items of which the Security Council was 
seized that have not been considered by the Council at a formal meeting during the 
period from 1 January 2021 to 3 February 2024. The list indicates the date on which 
each item was first taken up by the Council at a formal meeting, and the date of the 
most recent formal Council meeting held on that item.</t>
  </si>
  <si>
    <t>65. The situation in Guinea-Bissau (6 November 1998; 10 August 2020).</t>
  </si>
  <si>
    <t>66. Letter dated 13 March 2018 from the Chargé d’affaires a.i. of the 
Permanent Mission of the United Kingdom of Great Britain and Northern 
Ireland to the United Nations addressed to the President of the Security 
Council (S/2018/218) (14 March 2018; 6 September 2018). 
4. 
Set out below are the items on which the Security Council took action during 
the week ending 3 February 2024. The dates given for each item indicate when the 
item was first taken up by the Council at a formal meeting, and the most recent formal 
Council meeting held on that item.</t>
  </si>
  <si>
    <t>Reports of the Secretary-General on the Sudan and South Sudan (11 June 2004; 
29 January 2024).</t>
  </si>
  <si>
    <t>9538th meeting, held on 29 January 2024.</t>
  </si>
  <si>
    <t>The situation in Cyprus (27 December 1963; 30 January 2024).</t>
  </si>
  <si>
    <t>9539th meeting, held on 30 January 2024.</t>
  </si>
  <si>
    <t>The situation in the Middle East, including the Palestinian question (3 October 
2000; 31 January 2024).</t>
  </si>
  <si>
    <t>9540th meeting, held on 31 January 2024.</t>
  </si>
  <si>
    <t>1. 
Pursuant to rule 11 of the provisional rules of procedure of the Security Council 
and in accordance with the note by the President dated 30 August 2017 (
S/2017/507
), 
the Secretary-General is submitting the following summary statement.  
2. 
The complete list of items of which the Security Council was seized as at 
31 December 2023 is contained in document 
S/2024/10/Rev.1
. 
3. 
The present addendum lists the items on which the Security Council took action 
during the week ending 27 January 2024. The dates given for each item indicate when 
the item was first taken up by the Council at a formal meeting, and the most recent 
formal meeting of the Council held on that item.</t>
  </si>
  <si>
    <t>Threats to international peace and security 
(14 September 2005; 25 January 2024)</t>
  </si>
  <si>
    <t>9533rd meeting, held on 22 January 2024; and 9536th meeting (closed) and 
9537th meeting, both held on 25 January 2024.</t>
  </si>
  <si>
    <t>The situation in the Middle East, including the Palestinian question
 (3 October 
2000; 24 January 2024)</t>
  </si>
  <si>
    <t>9534th meeting, held on 23 January 2024; and 9534th meeting (resumption) 
held on 24 January 2024.</t>
  </si>
  <si>
    <t>The question concerning Haiti
 (16 June 1993; 25 January 2024)</t>
  </si>
  <si>
    <t>9535th meeting, held on 25 January 2024.</t>
  </si>
  <si>
    <t>1. 
Pursuant to rule 11 of the provisional rules of procedure of the Security Council 
and in accordance with the note by the President dated 30 August 2017 (
S/2017/507
), 
the Secretary-General is submitting the following summary statement.  
2. 
The complete list of items of which the Security Council was seized as at 
3 February 2024 is contained in document 
S/2024/10/Rev.1/Add.5
. 
3. 
The present addendum lists the items on which the Security Council took action 
during the week ending 17 February 2024. The dates given for each item indicate 
when the item was first taken up by the Council at a formal meeting, and the most 
recent formal meeting of the Council held on that item.</t>
  </si>
  <si>
    <t>Threats to international peace and security 
(14 September 2005; 12 February 2024)</t>
  </si>
  <si>
    <t>9546th meeting, held on 12 February 2024.</t>
  </si>
  <si>
    <t>Maintenance of international peace and security 
(25 June 2007; 14 February 2024)</t>
  </si>
  <si>
    <t>9547th meeting, held on 13 February 2024; and 9547th meeting (resumption), 
held on 14 February 2024.</t>
  </si>
  <si>
    <t>The situation in the Middle East 
(24 October 1967; 14 February 2024)</t>
  </si>
  <si>
    <t>9548th meeting, held on 14 February 2024.</t>
  </si>
  <si>
    <t>The situation in Libya 
(22 February 2011; 15 February 2024)</t>
  </si>
  <si>
    <t>9549th meeting, held on 15 February 2024.</t>
  </si>
  <si>
    <t>Threats to international peace and security caused by terrorist acts 
(12 September 2001; 15 February 2024)</t>
  </si>
  <si>
    <t>9550th meeting, held on 15 February 2024.</t>
  </si>
  <si>
    <t>1. 
Pursuant to rule 11 of the provisional rules of procedure of the Security 
Council and in accordance with the note by the President dated 30 August 2017 
(
S/2017/507
), the Secretary-General is submitting the following summary statement.  
2. 
The complete list of items of which the Security Council was seized as at 
31 December 2023 is contained in document 
S/2024/10/Rev.1
. 
3. 
During the week ending 20 January 2024, the Security Council held no formal 
meetings on any of the items of which it is seized.</t>
  </si>
  <si>
    <t>1. 
Pursuant to rule 11 of the provisional rules of procedure of the Security Council 
and in accordance with the note by the President dated 30 August 2017 (
S/2017/507
), 
the Secretary-General is submitting the following summary statement.  
2. 
The complete list of items of which the Security Council was seized as at 
31 December 2023 is contained in document 
S/2024/10/Rev.1
. 
3. 
The present addendum lists the items on which the Security Council took action 
during the week ending 6 January 2024. The dates given for each item indicate when 
the item was first taken up by the Council at a formal meeting, and the most recent 
formal meeting of the Council held on that item.</t>
  </si>
  <si>
    <t>Maintenance of international peace and security 
(25 June 2007; 3 January 2024)</t>
  </si>
  <si>
    <t>9525th meeting, held on 3 January 2024.</t>
  </si>
  <si>
    <t>1. 
Pursuant to rule 11 of the provisional rules of procedure of the Security Council 
and in accordance with the note by the President dated 30 August 2017 (
S/2017/507
), 
the Secretary-General is submitting the following summary statement.  
2. 
The complete list of items of which the Security Council was seized as at 
3 February 2024 is contained in document 
S/2024/10/Rev.1/Add.5
. 
3. 
The present addendum lists the items on which the Security Council took action 
during the week ending 24 February 2024. The dates given for each item indicate 
when the item was first taken up by the Council at a formal meeting, and the most 
recent formal meeting of the Council held on that item.</t>
  </si>
  <si>
    <t>The situation in Somalia 
(17 March 1992; 19 February 2024)</t>
  </si>
  <si>
    <t>9551st meeting, held on 19 February 2024.</t>
  </si>
  <si>
    <t>The situation in the Middle East, including the Palestinian question
 (3 October 
2000; 22 February 2024)</t>
  </si>
  <si>
    <t>9552nd meeting, held on 20 February 2024; and 9556th meeting, held on 
22 February 2024.</t>
  </si>
  <si>
    <t>The situation concerning the Democratic Republic of the Congo 
(29 May 1997; 
20 February 2024)</t>
  </si>
  <si>
    <t>9553rd meeting, held on 20 February 2024.</t>
  </si>
  <si>
    <t>The situation in the Central African Republic 
(6 August 1997; 21 February 2024)</t>
  </si>
  <si>
    <t>9554th meeting, held on 21 February 2024.</t>
  </si>
  <si>
    <t>Security Council mission 
(18 June 2003; 22 February 2024)</t>
  </si>
  <si>
    <t>9555th meeting, held on 22 February 2024.</t>
  </si>
  <si>
    <t>Maintenance of peace and security of Ukraine 
(11 April 2022; 23 February 2024)</t>
  </si>
  <si>
    <t>9557th meeting, held on 23 February 2024.</t>
  </si>
  <si>
    <t>Pursuant to rule 11 of the provisional rules of procedure of the Security Council 
and in accordance with the note by the President dated 30 August 2017 (
S/2017/507
), 
the Secretary-General is submitting the following summary statement.  
2.</t>
  </si>
  <si>
    <t>The complete list of items of which the Security Council was seized as at 
2 March 2024 is contained in document S/2024/10/Rev.1/Add.9. 
3.</t>
  </si>
  <si>
    <t>The present addendum lists the items on which the Security Council took action 
during the week ending 30 March 2024. The dates given for each item indicate when 
the item was first taken up by the Council at a formal meeting, and the most recent 
formal meeting of the Council held on that item.</t>
  </si>
  <si>
    <t>The situation in the Middle East, including the Palestinian question 
(3 October 
2000; 26 March 2024)</t>
  </si>
  <si>
    <t>9586th meeting, held on 25 March 2024; and 9588th meeting, held on 26 March 
2024.</t>
  </si>
  <si>
    <t>Non-proliferation of weapons of mass destruction 
(22 April 2004; 26 March 2024)</t>
  </si>
  <si>
    <t>9589th meeting, held on 26 March 2024.</t>
  </si>
  <si>
    <t>The situation concerning the Democratic Republic of the Congo 
(29 May 1997; 
27 March 2024)</t>
  </si>
  <si>
    <t>9590th meeting, held on 27 March 2024.</t>
  </si>
  <si>
    <t>Non-proliferation/Democratic People’s Republic of Korea 
(14 October 2006; 
28 March 2024)</t>
  </si>
  <si>
    <t>9591st meeting, held on 28 March 2024.</t>
  </si>
  <si>
    <t>1. 
Pursuant to rule 11 of the provisional rules of procedure of the Security Council 
and in accordance with the note by the President dated 30 August 2017 (
S/2017/507
), 
the Secretary-General is submitting the following summary statement.  
2. 
The complete list of items of which the Security Council was seized as at 
2 March 2024 is contained in document 
S/2024/10/Rev.1/Add.9
. 
3. 
The present addendum lists the items on which the Security Council took action 
during the week ending 9 March 2024. The dates given for each item indicate when 
the item was first taken up by the Council at a formal meeting, and the most recent 
formal meeting of the Council held on that item.</t>
  </si>
  <si>
    <t>International Residual Mechanism for Criminal Tribunals 
(29 February 1996; 
4 March 2024)</t>
  </si>
  <si>
    <t>9561st meeting, held on 4 March 2024.</t>
  </si>
  <si>
    <t>The situation in the Middle East 
(24 October 1967; 4 March 2024)</t>
  </si>
  <si>
    <t>9562nd meeting, held on 4 March 2024.</t>
  </si>
  <si>
    <t>Meeting of the Security Council with the troop- and police-contributing 
countries pursuant to resolution 
1353 (2001)
, annex II, sections A and B 
(10 September 2001; 4 March 2024)</t>
  </si>
  <si>
    <t>9563rd (closed) meeting, held on 4 March 2024.</t>
  </si>
  <si>
    <t>Reports of the Secretary-General on the Sudan and South Sudan 
(11 June 2004; 
8 March 2024)</t>
  </si>
  <si>
    <t>9564th meeting, held on 5 March 2024; 9567th meeting, held on 7 March 2024; 
and 9568th and 9569th meetings, both held on 8 March 2024.</t>
  </si>
  <si>
    <t>The situation in Afghanistan 
(24 January 1994; 6 March 2024)</t>
  </si>
  <si>
    <t>9565th meeting, held on 6 March 2024.</t>
  </si>
  <si>
    <t>The question concerning Haiti (16 June 1993; 6 March 2024)</t>
  </si>
  <si>
    <t>9566th (closed) meeting, held on 6 March 2024.</t>
  </si>
  <si>
    <t>Maintenance of peace and security of Ukraine (11 April 2022; 8 March 2024)</t>
  </si>
  <si>
    <t>9570th meeting, held on 8 March 2024.</t>
  </si>
  <si>
    <t>1. 
Pursuant to rule 11 of the provisional rules of procedure of the Security Council 
and in accordance with the note by the President dated 30 August 2017 (
S/2017/507
), 
the Secretary-General is submitting the following summary statement.  
2. 
The complete list of items of which the Security Council was seized as at 
2 March 2024 is contained in document 
S/2024/10/Rev.1/Add.9
. 
3. 
The present addendum lists the items on which the Security Council took action 
during the week ending 23 March 2024. The dates given for each item indicate when 
the item was first taken up by the Council at a formal meeting, and the most recent 
formal meeting of the Council held on that item.</t>
  </si>
  <si>
    <t>Maintenance of international peace and security
 (25 June 2007; 18 March 2024)</t>
  </si>
  <si>
    <t>9579th meeting, held on 18 March 2024.</t>
  </si>
  <si>
    <t>The question concerning Haiti 
(16 June 1993; 18 March 2024)</t>
  </si>
  <si>
    <t>9580th (closed) meeting, held on 18 March 2024.</t>
  </si>
  <si>
    <t>Reports of the Secretary-General on the Sudan and South Sudan
 (11 June 2004; 
19 March 2024)</t>
  </si>
  <si>
    <t>9581st meeting, held on 19 March 2024.</t>
  </si>
  <si>
    <t>Peacebuilding and sustaining peace
 (26 May 2005; 19 March 2024)</t>
  </si>
  <si>
    <t>9574th meeting (resumption), held on 19 March 2024.</t>
  </si>
  <si>
    <t>Protection of civilians in armed conflict
 (12 February 1999; 20 March 2024)</t>
  </si>
  <si>
    <t>9582nd meeting, held on 20 March 2024.</t>
  </si>
  <si>
    <t>The situation in the Middle East
 (24 October 1967; 21 March 2024)</t>
  </si>
  <si>
    <t>9583rd meeting, held on 21 March 2024.</t>
  </si>
  <si>
    <t>The situation in the Middle East, including the Palestinian question (3 October 
2000; 22 March 2024)</t>
  </si>
  <si>
    <t>9584th meeting, held on 22 March 2024.</t>
  </si>
  <si>
    <t>Threats to international peace and security (14 September 2005; 22 March 2024)</t>
  </si>
  <si>
    <t>9585th meeting, held on 22 March 2024.</t>
  </si>
  <si>
    <t>1. 
Pursuant to rule 11 of the provisional rules of procedure of the Security Council 
and in accordance with the note by the President dated 30 August 2017 (
S/2017/507
), 
the Secretary-General is submitting the following summary statement.  
2. 
The complete list of items of which the Security Council was seized as at 
31 December 2023 is contained in document 
S/2024/10/Rev.1
. 
3. 
The present addendum lists the items on which the Security Council took action 
during the week ending 13 January 2024. The dates given for each item indicate when 
the item was first taken up by the Council at a formal meeting, and the most recent 
formal meeting of the Council held on that item.</t>
  </si>
  <si>
    <t>Maintenance of peace and security of Ukraine 
(11 April 2022; 10 January 2024)</t>
  </si>
  <si>
    <t>9526th meeting, held on 10 January 2024.</t>
  </si>
  <si>
    <t>Maintenance of international peace and security 
(25 June 2007; 12 January 2024)</t>
  </si>
  <si>
    <t>9527th meeting, held on 10 January 2024; and 9532nd meeting, held on 
12 January 2024.</t>
  </si>
  <si>
    <t>Meeting of the Security Council with the troop- and police-contributing 
countries pursuant to resolution 
1353 (2001)
, annex II, sections A and B 
(10 September 2001; 10 January 2024)</t>
  </si>
  <si>
    <t>9528th (closed) meeting, held on 10 January 2024.</t>
  </si>
  <si>
    <t>Peace consolidation in West Africa 
(9 August 2006; 11 January 2024)</t>
  </si>
  <si>
    <t>9529th meeting, held on 11 January 2024.</t>
  </si>
  <si>
    <t>Identical letters dated 19 January 2016 from the Permanent Representative of 
Colombia to the United Nations addressed to the Secretary-General and the 
President of the Security Council 
(
S/2016/53
) (25 January 2016; 11 January 2024)</t>
  </si>
  <si>
    <t>9530th meeting, held on 11 January 2024.</t>
  </si>
  <si>
    <t>The situation in the Middle East, including the Palestinian question (3 October 
2000; 12 January 2024)</t>
  </si>
  <si>
    <t>9531st meeting, held on 12 January 2024.</t>
  </si>
  <si>
    <t>Letter dated 3 January 2024 from the Permanent Representative of the Islamic Republic of Iran to the United Nations addressed to the Secretary-General and the President of the Security Council</t>
  </si>
  <si>
    <t>With deep sorrow, I wish to bring to the attention of the Secretary-General and 
members of the Security Council another heart-wrenching terrorist attack that 
occurred in Iran today, 3 January 2024. This reprehensible act, characterized by two 
terrorist explosions near the burial site of Iran’s General Qassem Soleimani in the city 
of Kerman during a ceremony marking his fourth martyrdom anniversary, deliberately 
targeted innocent people. Presently, it has resulted in the martyrdom and grievous loss 
of at least 103 lives, including children and women, and has left 211 others injured, 
some in critical condition.</t>
  </si>
  <si>
    <t>Comprehensive investigations are currently under way to identify and 
apprehend the perpetrators and organizers behind this premeditated and appalling 
crime. Concurrently, the Islamic Republic of Iran is committed to leveraging all 
available mechanisms to ensure accountability for those responsible and their 
accomplices in this heinous terrorist act.</t>
  </si>
  <si>
    <t>The Islamic Republic of Iran unequivocally condemns such abhorrent acts of 
terrorism and remains steadfast in the pursuit of justice for the victims. We urgently 
implore the Secretary-General and the Security Council to condemn this horrific 
terrorist attack unequivocally. This request aligns with the Secretary-General's 
unwavering stance and the established practice of the Security Council in unequivocal 
condemnation of terrorism and recognition of it as a grave threat to international 
peace and security through resolutions.</t>
  </si>
  <si>
    <t>As one of the primary victims of terrorism and having directly experienced its 
catastrophic consequences, the Islamic Republic of Iran remains steadfast in its 
unwavering commitment to leading the fight against this scourge.</t>
  </si>
  <si>
    <t>Ambassador 
Permanent Representative</t>
  </si>
  <si>
    <t>Report of the Secretary-General on his mission of good offices in Cyprus</t>
  </si>
  <si>
    <t>United Nations 
S
/2024/13</t>
  </si>
  <si>
    <t>Security Council 
Distr.: General 
3 January 2024 
Original: English</t>
  </si>
  <si>
    <t>Report of the Secretary-General on his mission of good 
offices in Cyprus</t>
  </si>
  <si>
    <t>I. Introduction</t>
  </si>
  <si>
    <t>1. 
The Security Council, in its resolution 
2674 (2023)
, requested the SecretaryGeneral to submit a report on his good offices by 3 January 2024, in particular on 
progress towards reaching a consensus starting point for meaningful results-oriented 
negotiations leading to a settlement. In the resolution, the Council encouraged the 
leaders of the Greek Cypriot and Turkish Cypriot communities to provide written 
updates to the Secretary-General’s mission of good offices on the actions that they 
had taken in support of the relevant parts of the resolution since its adoption, in 
particular with regard to paragraphs 5, 6, 7 and 8, with a view to reaching a sustainable 
and comprehensive settlement and requested the Secretary-General to include the 
contents of those updates in the report. The updates submitted by the two leaders are 
contained in annexes I and II to the present report. 
2. 
The report is focused on developments from 13 June to 12 December 2023. It 
provides an update on the activities carried out by the Secretary-General’s mission of 
good offices under the leadership of the Deputy Special Adviser on Cyprus, Colin 
Stewart. It also includes an update on the Secretary-General’s ongoing engagement 
with the sides.</t>
  </si>
  <si>
    <t>II. Background and context</t>
  </si>
  <si>
    <t>3. 
The Greek Cypriot and Turkish Cypriot leaders, Nikos Christodoulides and 
Ersin Tatar, respectively, met twice during the reporting period but did not engage in 
substantive discussions and remain far apart in their positions regarding the peace 
process. On 28 July 2023, they paid a joint visit to the anthropological laboratory of 
the Committee on Missing Persons. A joint press statement was delivered by the 
United Nations on behalf of the leaders at the end of the visit, expressing their full 
support for the Committee’s humanitarian work, calling on citizens to provide 
information on possible burial sites and reaffirming their commitment not to politicize 
the crucial humanitarian work of the Committee. The two leaders also attended the 
end-of-year reception hosted by the Deputy Special Adviser on Cyprus on 11 December 
and celebrated a significant number of agreed new projects stemming from the 
technical committees. The reception provided both leaders with an opportunity to 
interact and to engage with various guests, including the Co-Chairs of the technical 
committees and representatives of political parties, civil society organizations and the 
diplomatic community.</t>
  </si>
  <si>
    <t>4. 
The beginning of the reporting period saw continued strained hope that there 
could be developments related to possible dialogue towards a peace process, after 
many years with no substantive negotiations and low public confidence in the 
prospects for a negotiated settlement.  
5. 
The incident near the bicommunal village of Pyla/Pile within the United Nations 
buffer zone in August, as described in more detail in the report of the SecretaryGeneral on the United Nations Peacekeeping Force in Cyprus (UNFICYP) 
(S/2024/12), led to a suspension of regular trilateral meetings between the 
representatives of the two leaders and the Deputy Special Adviser on Cyprus for 
almost two months. Thanks to the latter’s prompt engagement, in his capacity as the 
Special Representative of the Secretary-General, with the two sides to find a mutually 
agreeable way forward, understandings regarding the Pyla/Pile arrangements with 
both sides were ultimately reached. Implementation of those arrangements began on 
23 October, although some challenges continue. The events in Pyla/Pile provided an 
example of how developments in the buffer zone can negatively affect the situation 
on the island.  
6. 
The substantial gap in the regular trilateral meetings, as well as the regular 
discussions by the good offices mission with both sides at the working level, extended 
from 27 July until 5 October, when regular meetings resumed, just before the 
understandings on Pyla/Pile were announced. These meetings, organized and 
facilitated by the Secretary-General’s mission of good offices, provide an avenue for 
the sides to discuss, promote and provide guidance to the activities of the 12 technical 
committees and address issues of concern. Since the resumption, there has been a 
surge in the number of approved projects, substantially surpassing the numbers 
approved in recent periods.  
7. 
At the end of October, the Turkish Cypriot special representative, Ergün Olgun, 
retired, and his duties were assumed by Güneş Onar.  
8. 
Continuous engagement with the two sides was sustained throughout the 
reporting period by the Deputy Special Adviser and the Secretary-General’s mission 
of good offices. The Secretary-General also maintained contacts directly with the 
parties, including meeting with the two leaders in New York in September, as did the 
leadership of the Department of Political and Peacebuilding Affairs. The SecretaryGeneral’s mission of good offices also supported visits to the island by the UnderSecretary-General for Peace Operations, Jean-Pierre Lacroix, and the Assistant 
Secretary-General for Europe, Central Asia and the Americas, Miroslav Jenča, 
including their separate bilateral meetings with the two leaders and other interlocutors.  
9. 
Regional dynamics have been impacted by the outbreak of conflict in the Middle 
East. The quickly unfolding events in close proximity to the island of Cyprus have 
been followed with concern on both sides of the island. The direct impact of the 
conflict has already been seen in the arrival of evacuees from the conflict-affected 
areas, and it has elevated security concerns on the island and in the region.  
10. Meanwhile, a positive trend continued between two of the guarantor Powers 
Greece and Türkiye. On 7 December, the leadership in both countries reaffirmed their 
commitment to enhancing bilateral cooperation and continuing the prevailing positive 
climate and friendly relations with a focus on avoiding tensions. In the context of the 
Cyprus issue, the relationship among the guarantor Powers, in particular Greece and 
Türkiye, remains critical.  
11. 
Efforts continued to sustain and develop the dialogue and cooperation among 
the religious leaders of Cyprus, to uphold and advance human rights, including the 
fundamental right to freedom of religion or belief, and to build confidence within the 
framework of the Religious Track of the Cyprus Peace Process under the auspices of</t>
  </si>
  <si>
    <t>the Embassy of Sweden. While the work in recent months has faced challenges, 
including with respect to convening high-level meetings of the religious leaders from 
both sides of the island, almost daily interaction was nonetheless sustained between 
representatives of religious communities, facilitated by the Office of the Religious 
Track. Religious leaders continued to advocate for the right to pray and for free access 
to places of worship, and the Office of the Religious Track engaged with the Office 
of the United Nations High Commissioner for Human Rights and the Office of the 
United Nations High Commissioner for Refugees on matters related to human rights 
and refugees, asylum-seekers and migrants, in particular unaccompanied minors. 
12. Meetings of representatives of Greek Cypriot and Turkish Cypriot political 
parties under the auspices of the Embassy of Slovakia continued to be held on a 
monthly basis. On 25 September, a meeting was held to discuss initiatives that the 
political parties can take to encourage peace and reconciliation among young people 
and women through their active engagement in peace activities and the negotiation 
talks. In the joint communiqué, the party representatives committed to concrete 
actions, including the enhanced representation of women and youth, support for 
women-led initiatives, advocacy for women’s rights, promotion of inter-community 
dialogue, gender-responsive policies and a robust monitoring mechanism. On 
31 October, the Deputy Special Adviser was invited to discuss with the representatives 
of the political parties a range of topics related to the Cyprus peace process, 
confidence-building measures and peacekeeping-related issues.</t>
  </si>
  <si>
    <t>III. Status of the process: United Nations Headquarters-based 
efforts and engagement with the parties</t>
  </si>
  <si>
    <t>13. Discussions on the way forward for the political process have continued with 
the leaders of the two communities and their representatives, as well as 
representatives of the guarantor Powers, Greece, Türkiye and the United Kingdom of 
Great Britain and Northern Ireland. In addition to the Secretary-General’s contacts 
with the parties, and meetings held by senior United Nations officials on Cyprus at 
Headquarters, the Assistant Secretary-General for Europe, Central Asia and the 
Americas visited Cyprus from 27 to 29 August, as part of the United Nations 
continued engagement with the parties to explore common ground on the way forward 
on the Cyprus issue. To this end, he held separate meetings with Mr. Christodoulides 
and Mr. Tatar. All interlocutors expressed support for the continued efforts of the 
United Nations, and engagement continues in the search for a way forward. Following 
his visit to the island, the Assistant Secretary-General held meetings in Ankara from 
30 August to 1 September. Planned visits to Athens and London did not materialize 
during the reporting period.</t>
  </si>
  <si>
    <t>IV. Status of the process: activities of the Secretary-General’s 
mission of good offices</t>
  </si>
  <si>
    <t>14. The Secretary-General’s mission of good offices continued to promote intraisland contacts, cooperation and trust-building, to engage on attitudes and ideas about 
the peace process and to collaborate with international partners with respect to the 
activities of the mission. During the reporting period, the Deputy Special Adviser held 
129 meetings, including with the two leaders and their representatives, political 
parties, religious leaders, civil society organizations and actors, the European Union, 
the World Bank and the diplomatic community, and with visiting senior officials from 
capitals of various Member States. Staff from the mission held 275 meetings with 
their interlocutors, including in the framework of the technical committees. They also</t>
  </si>
  <si>
    <t>visited Greece and Türkiye for regular working-level meetings with representatives 
of the guarantor Powers. 
15. The technical committees formed by the two leaders remained an indispensable 
vehicle for interaction and cooperation between the sides on issues of importance and 
for creating a better atmosphere towards a possible resumption of talks. This 
important work continued under the auspices of the Secretary-General’s good offices 
mission, supported by UNFICYP, with varied momentum during the reporting period. 
Similar to the trilateral meetings, the activities of certain committees were negatively 
impacted by the political environment and dynamics on the island. However, thanks 
to concrete political will demonstrated by both sides towards the end of the reporting 
period, seven projects were approved by representatives of the two leaders.  
16. Overall, the majority of the technical committees maintained the same regularity 
of meetings as in the previous reporting period, while the Technical Committee on 
Humanitarian Affairs resumed meeting after a gap of a year, and the Technical 
Committee on Education remained dormant for the most part, with one plenary 
meeting being planned in the days just after the end of the reporting period.  
17. The Technical Committee on Broadcasting agreed on a project called 
“Transition to green energy: the future of electronic telecommunications”. The project 
is aimed at informing the electronic telecommunications sector of relevant 
developments, technological advances and best practices in this field, including 
scientific and factual information on the benefits of green energy, which would 
contribute to the sustainability of the sector as well as to the environment.  
18. The Technical Committee on Crime and Criminal Matters held regular meetings, 
with ongoing interactions taking place on criminal matters related to irregular 
migration, fraud, domestic violence and incidents related to the Pyla/Pile plateau, 
focusing on the safety and security of the residents in the village. The Committee’s 
Joint Contact Rooms (in Nicosia and Pyla/Pile) continued their cooperation and 
exchange of information on crime and criminal matters, with the notable appointment 
by the Greek Cypriots of the first woman to lead their team in the Nicosia Joint 
Contact Room.  
19. The Technical Committee on Crisis Management continued its work, including 
with respect to coordination efforts and response protocols in cases of wildfires, 
earthquakes and other natural and human-made disasters. A group of experts from 
both sides of the island met to discuss earthquake-related issues, such as seismology 
studies, construction standards for buildings and response. The Committee continued 
discussions on a draft protocol on effective communication and coordination 
mechanism. 
20. Discussions continued in the Technical Committee on Crossings on proposals 
for improving the flow at existing crossing points, especially the Agios Dometios/ 
Metehan crossing, the busiest on the island. Such improvements could include the 
expansion of the roads and the introduction of cyclist and pedestrian lanes, which 
would be done simultaneously on both sides of the crossing point, as well as 
additional facilities to enable Green Line trade.  
21. The Technical Committee on Culture held two significant events. On 30 June, a 
networking event called “Connecting arts” brought together more than 60 Greek 
Cypriot and Turkish Cypriot artists, academics and experts, who engaged in inspiring 
discussions regarding bicommunal collaboration in the areas of music, cinema, 
literature, folk arts, performing arts and fine arts. On 23 September, the Technical 
Committee facilitated a “Walk/run for peace” event to mark the International Day of 
Peace. Approximately 200 participants, including Turkish Cypriots, Greek Cypriots, 
the Deputy Special Adviser and United Nations staff, as well as representatives of the</t>
  </si>
  <si>
    <t>European Commission, participated in the run through the divided Nicosia old town 
and underscored the importance of togetherness, a healthier lifestyle and of 
preserving common cultural heritage sites across the island.  
22. The Technical Committee on Cultural Heritage continued to work actively. 
Following informal consultations, the implementation of projects of the Technical 
Committee fully resumed and the Committee finalized the conservation works of 
several important sites, including the church in Agios Georgios/Aygun, the 
Arsenal/Canbulat Bastion in Famagusta and the mosque in Kalo Chorio/Vuda.  
23. The Co-Chairs of the Technical Committee on Education met once but no 
projects were implemented. Although a meeting is planned in the days just after the 
close of the reporting period, the Committee otherwise as a whole did not meet and 
took no action to promote peace education across the island or to implement the 
recommendations contained in its 2017 joint report, as called for by the Security 
Council. The participation of the Turkish Cypriot community in the award-winning 
peace education project “Imagine” under the auspices of the Committee has remained 
suspended since October 2022.  
24. The Technical Committee on Economic and Commercial Matters continued to 
meet regularly to advance business-driven initiatives to bring Cypriots from across 
the island closer and improve their livelihoods. Consultations on launching a young 
professionals internship pilot programme across the island, with the support of both 
Chambers of Commerce, have concluded and the first cohort will start their 
internships in the first quarter of 2024. This pilot project is aimed at giving Turkish 
Cypriots and Greek Cypriots aged from 18 to 35 a chance to acquire job experience, 
professional skills and a better understanding of the working and cultural environment 
across the island. Efforts to allow bank transactions as well as other enabling 
conditions for intra-island trade to flourish between the two sides continue. 
25. The Technical Committee on Environment remained active, with regular 
meetings. Three long-pending projects were approved by the two sides and are in the 
process of being funded, including studies on “Preserving biodiversity: analysing 
poison use in remote wildlife habitats”, “Environmental caretakers – empowering 
youth on environment”, and “Exploring the geological heritage of the island of 
Cyprus”. The Committee also participated in site visits, including to turtle beaches.  
26. The Technical Committee on Gender Equality increased its efforts to support 
the two leaders in implementing relevant recommendations of the action plan on ways 
to ensure women’s full, equal and meaningful participation in the settlement process/ 
an eventual settlement process. As called for by the Secretary-General in his report 
of 3 January 2023 (S/2023/6), the Committee has initiated the process of exploring 
international best practices and innovative tools to help identify and immediately 
establish a robust standing civil society platform. In parallel, following its first 
seminar on “Women’s participation in peacemaking”, on 9 May, the Committee 
organized a seminar on “Women and leadership” on 7 November and on “Women and 
entrepreneurship” on 4 December. This seminar series is aimed at highlighting the 
accomplishments of Cypriot women, as well as cultural and structural barriers 
specific to Cyprus, with the intent being to establish a culture of dialogue, to inform 
as well as to inspire women and policymakers. 
27. The Technical Committee on Health continued to share epidemiological 
information on both sides on a monthly basis. The Committee discussed cases of the 
West Nile Virus on the island, a growing public health issue, and agreed to work on 
an action plan for its eradication. In accordance with an agreement reached to address 
the interruption of supply lines through Türkiye following the earthquakes in 
February, the Greek Cypriots, through the Committee, have continued to address 
vaccine and medicine needs of the Turkish Cypriots, based on priority and availability.</t>
  </si>
  <si>
    <t>28. After a substantial gap between meetings, the Technical Committee on 
Humanitarian Affairs resumed its work in December in a positive atmosphere. The 
Committee has decided to meet on a monthly basis with the aim of identifying 
avenues for cooperation on humanitarian matters of common concern, including 
possibly promoting disability inclusion through a human rights-based approach. 
29. The second phase of the support facility, a mechanism created in 2019 in 
cooperation between the European Commission, the good offices mission and the 
United Nations Development Programme (UNDP) was launched in December 2022 
for a two-year period with funds available for implementation of the technical 
committees’ projects. After being utilized in 2023 at 24 per cent, the facility has now 
earmarked additional funding for projects and activities recently approved by the two 
sides under the technical committees. These projects, expected to be implemented in 
2024, would bring the expenditure up to 74 per cent. 
30. Discussions continued on a number of initiatives and confidence-building 
measures. The pre-feasibility study for a potential bicommunal renewable energy 
power plant to be located in the buffer zone is expected to be finalized in early 2024. 
Such a solar plant would have the potential to make a significant positive impact on 
the daily lives of Cypriots and would present a benchmark in Cyprus for similar 
renewable projects, especially if coupled with concrete discussions on broader energy 
cooperation and access to green energy. 
31. Discussions concerning the two sides’ aspiration to extend the Pedieos/Kanlı 
Dere linear river park and connect it with the north of Nicosia continued. After the 
United Nations in Cyprus reconfirmed the long-standing agreement between the sides 
on the temporary use of the Ledra Palace crossing point to ensure that the project 
would move forward, revised designs for the extended river were consulted on with 
stakeholders and presented by the European Commission on 23 November. No 
progress was otherwise reported.  
32. Given the relevance of civil society actors for the achievement and sustainability 
of an eventual settlement, on 22 June, the Deputy Special Adviser hosted an event 
with more than 40 representatives of civil society organizations. The discussion 
allowed for a positive and constructive exchange, underscoring the immense value of 
connecting with one another. Three prominent themes emerged from the event: the 
need for increased visibility of peacebuilding efforts; the significance of collaborative 
and cooperative approaches to peacebuilding among civil society; and the direct 
linkage between civil society actors and the leaders and the technical committees. 
33. The focus on intra-island trade as a means to address some of the most pressing 
economic concerns of Cypriots across the island and to contribute to improving the 
overall political climate remained at the forefront of the mission’s outreach and 
advocacy efforts. The mission coordinated with European Union interlocutors and 
closely continued cooperation with the two Chambers of Commerce, both at the 
working and the leadership level, as well as with the World Bank and various 
entrepreneurs, including in the context of the Technical Committee on Economic and 
Commercial Matters. In this regard, a panel discussion at the Economist nineteenth 
annual Cyprus Summit, held on 8 November, with the Deputy Special Adviser, 
European Commission and World Bank representatives and businesspeople from both 
communities in attendance, shone a light on concrete challenges and possible 
remedial actions to further increase trade between the sides and encourage economic 
connectivity across the island.  
34. The working group on business, innovation and entrepreneurship between the 
two missions participated in the annual Reflect Festival in Limassol, which brought 
together startups, investors and fintech and other business stakeholders. In addition, 
the mission of good offices, through its participation in the Environmental</t>
  </si>
  <si>
    <t>Peacebuilding Working Group, along with UNFICYP, continued to support activities 
and groups in this area, including the United Nations Youth Champions for 
Environment and Peace and the members of the Local Conference of Youth working 
on climate change engaging with the Conference of the Parties for the Climate Change 
Convention.  
35. On 29 September, the Secretary-General’s mission of good offices led a panel 
discussion on “Realizing meaningful youth participation and achieving SDGs” in the 
context of the 2023 Cyprus Forum. The Peacebuilding Support Office of the 
Department of Political and Peacebuilding Affairs gave a presentation on the broader 
youth and peace and security agenda, as well as its linkages with the Sustainable 
Development Goals, while four Cypriot panellists, all under 30, spoke about the 
challenges in getting their views and aspirations incorporated into formal decisionmaking and peace-related processes. The idea of establishing a dedicated technical 
committee for youth-related matters or increasing the number of young men and 
women members across the existing committees was discussed and widely embraced 
by the panellists and audience. This suggestion had been put forward by the UnderSecretary-General for Political and Peacebuilding Affairs, Rosemary DiCarlo, to both 
leaders during her visit to the island in March 2023. 
36. Political actors from both communities joined a study visit in November 2023, 
sponsored by the Cyprus Dialogue Forum, aimed at immersing participants in the 
journey of Northern Ireland from conflict to negotiations, to agreement and 
implementation, and to where things stand today. Participants included high-level 
representatives of Greek Cypriot and Turkish Cypriot political parties, along with 
former chief negotiators. The study visit took place with the understanding that any 
process needs to be informed by its specific historical and political context, as well 
as the complex set of relationships between its actors. Participants agreed to continue 
the dialogue and reflection upon their return to the island.</t>
  </si>
  <si>
    <t>V. Observations</t>
  </si>
  <si>
    <t>37. The coming reporting period will mark several sobering anniversaries related to 
Cyprus, including the sixtieth anniversary of the United Nations peacekeeping and 
good offices activities in Cyprus. The United Nations remains steadfast in its 
commitment to a peaceful resolution of the Cyprus issue. However, it becomes clearer 
with every passing year that the divide between the sides is growing, gradually 
eroding the prospects of finding a mutually acceptable political settlement.  
38. While the underlying positions of the parties on the peace process remain far 
apart, I will continue to encourage the two leaders to be open to mutually acceptable 
modalities for dialogue at their level, as I believe this remains crucial for finding a 
way forward. Meaningful initiatives or gestures are also critical for creating 
momentum towards dialogue and building trust.  
39. My mission of good offices remained engaged in facilitating meetings and 
discussions at various levels and promoting contact and rapprochement between the 
two communities, including through the technical committees. I commend the 
activities undertaken and the approval of a number of important projects, including 
under the Technical Committees on Broadcasting, Culture, Economic and Commercial 
Matters, Environment, Gender Equality and Health. Delays facing other committees 
in the implementation of their proposed activities should be resolved. Challenges 
faced by the Technical Committee on Education are unfortunate and need to be 
addressed. Enhancing cooperation on natural and man-made crises and coordinating 
on prevention and response is also of utmost importance and should be implemented</t>
  </si>
  <si>
    <t>in a timely manner, including through the work of the Technical Committee on Crisis 
Management.  
40. I continue to call upon the two sides to provide the technical committees with 
the support and leeway necessary in order to preserve their ability to function, deliver 
results and address matters with island-wide implications. The committees, where 
representatives can discuss and address issues of common concern in both 
communities, should be protected and insulated from larger political discussions and 
developments on the ground. 
41. The provision of funding for the technical committees by the European Union, 
through its support facility, is welcomed, and I appreciate its commitment to sustain 
the activities of these important bodies on the island. After a slow period, a good 
percentage of the facility’s funding was earmarked during this period, with 74 per 
cent of the funds committed to support activities by the technical committees. 
42. The support of the European Union for other projects under discussion, such as 
the renewable solar energy power plant in the buffer zone, carries potential for 
bringing the two sides together, should a mutually agreeable way forward be 
identified and agreed. The project to extend the Pedieos/Kanlı Dere river path to the 
north of Nicosia has the potential to bring both sides closer and build trust. 
Considering the two sides’ long-standing and recently reconfirmed agreement to make 
temporary use of the Ledra Palace crossing to allow the project to move forward, a 
concerted effort should be made to ensure that it proceeds and is concluded with a 
sense of urgency. 
43. I again encourage the two leaders and their representatives to discuss, agree and 
implement mutually acceptable confidence-building measures that can contribute to 
an environment more conducive to a settlement. I urge the two leaders to engage in 
discussions on their respective proposals that have been put forward in the spirit of 
building trust and finding common ground for the benefit of all. To this end, both 
leaders should actively promote people-to-people contact, cooperation and trade, 
including through improving existing crossing points and the opening of new ones. 
The two sides should also work together on issues related to irregular migration, as 
they have with respect to crisis management and response. Consideration of helpful 
unilateral steps or gestures should also be given serious attention as these may 
constitute an important investment towards a mutually agreeable settlement.  
44. I once again echo the Security Council’s call for greater engagement with civil 
society and urge the two leaders to encourage contact and cooperation between the 
two communities. I call upon the leaders to also aim for more inclusive cooperation 
and links between the two communities now, and ultimately in the peace process, and 
to effectively engage women, minorities, youth, persons with disabilities and other 
vulnerable groups in discussions and decision-making related to a shared future on 
the island and incorporate their views accordingly. The participants in the outreach 
activities undertaken by my mission of good offices have shown a great interest in 
engaging with their political leaderships and demonstrated the value of more 
inclusivity. The idea of cooperation on sports to bring young people together and 
promote interaction between the two communities, including through the 
establishment of a dedicated technical committee on the matter, continues to be worth 
considering. Establishing a committee focused on empowering youth would equally 
give young Cypriots a platform to express their views on a range of issues, including 
on the peace process. 
45. Expanding trade and business links and ensuring the infrastructure to support 
them would not only have important positive impacts on the lives of Cypriots, but 
also remains one of the best ways to restore confidence in a settlement. Each</t>
  </si>
  <si>
    <t>incremental improvement can contribute to paving the way towards greater public 
acceptance of a mutually agreeable settlement in the future. 
46. I have repeatedly stressed the importance of the parties refraining from taking 
unilateral action both in and adjacent to the buffer zone that could raise tensions, 
while also calling upon all parties to engage in dialogue to resolve their differences. 
I reiterate my concern over developments in the fenced-off area of Varosha and note 
that the position of the United Nations on Varosha remains unchanged. I recall the 
decisions of the Security Council on the matter, notably its resolutions 550 (1984) and 
789 (1992), and I underscore the importance of adhering fully to those resolutions. 
47. I commend the Governments of Greece and Türkiye for their stated commitment 
to enhancing the positive climate that has been created in their bilateral relations. I 
encourage them to continue to deepen their political dialogue and cooperation in order 
to build trust and promote stability in the region. I encourage all the guarantor Powers 
to urge the two leaders in Cyprus to engage in dialogue to seek a mutually acceptable 
way forward on the Cyprus issue.  
48. I urge the parties to make sincere efforts towards exploring options for 
sustainable energy cooperation in and around the island that may benefit all parties, 
and refrain from taking action that could increase tensions. I wish to reiterate that 
natural resources in and around Cyprus should benefit both communities and 
constitute a strong incentive for the parties to pursue mutually acceptable and durable 
solutions to disagreements related to natural resources.  
49. While the work of the technical committees and the positive impact of 
confidence-building measures is important, I again underline that genuine progress 
towards reaching a consensus starting point for meaningful, results-oriented 
negotiations leading to a mutually acceptable settlement remains critical. Only this 
will reassure all Cypriots that a peaceful and shared future on the island is possible. I 
have maintained contact and dialogue with the parties, as have senior United Nations 
officials, both at United Nations Headquarters and during visits to the island, and the 
Deputy Special Adviser, and we will continue to do so in the coming period. In these 
efforts, I remain guided by relevant Security Council resolutions that have established 
United Nations parameters. 
50. I would like once again to thank the partners, including the European Union and 
the World Bank, that have continued to provide support for the work of both United 
Nations missions in Cyprus, UNDP and the Committee on Missing Persons in Cyprus 
and have contributed to the implementation of confidence-building measures. Finally, 
I would like to thank the Deputy Special Adviser, Colin Stewart, and the personnel 
serving in my good offices mission in Cyprus for the dedication and commitment that 
they have brought to their work.</t>
  </si>
  <si>
    <t>Written update by the Greek Cypriot leader to the Good 
Offices Mission of the Secretary-General, pursuant to and 
in accordance with UNSCR 2674 (2023)</t>
  </si>
  <si>
    <t>This submission is made in response to the encouragement in UN Security 
Council Resolution 2674 (2023), to “the leaders of the two communities to provide 
written updates every six months to the Good Offices Mission of the SecretaryGeneral on the actions they have taken in support of the relevant parts of this 
resolution since its adoption, in particular with regard to paragraphs 5, 6, 7 and 8, 
with a view to reaching a sustainable and comprehensive settlement,..”.</t>
  </si>
  <si>
    <t>The present update includes all developments relevant to the effort to resume 
the peace process in the framework of the Good Offices Mission of the United Nations 
Secretary General. References to communities are without prejudice to the Republic 
of Cyprus as a Member State of the United Nations and references to UNFICYP are 
made without prejudice to the Republic of Cyprus as the host country of the Force.</t>
  </si>
  <si>
    <t>I. Efforts to resume the peace process</t>
  </si>
  <si>
    <t>From the outset, I wish to reaffirm my unwavering commitment to the peaceful 
solution of the Cyprus problem on the basis prescribed by relevant UN Security 
Council Resolutions, the UN Charter, the High Level Agreements. I also reaffirm my 
readiness to fully preserve and uphold the acquis of the negotiations and the body of 
work, that has been accomplished up until the closure of the Conference on Cyprus 
in Crans Montana, which comprises the agreed basis of bi-zonal, bi-communal 
federation, the convergences achieved on all negotiating chapters and the six points 
presented by the UN Secretary General.</t>
  </si>
  <si>
    <t>I unwaveringly maintain my firm conviction that a solution to the Cyprus 
problem on the mutually agreed basis of a bizonal bicommunal federation with 
political equality as prescribed in the relevant resolutions, constitutes the only viable 
and sustainable path ahead that can secure the vital interests of Cyprus and of all 
Cypriots and of all actors involved in the Cyprus problem. It is also the only path that 
can ensure and safeguard security and stability in the wider region of the Eastern 
Mediterranean. This parameter acquires fundamental significance in light of the 
current regional and international geopolitical landscape.</t>
  </si>
  <si>
    <t>Heeding the call of the UN Secretary General and of the UN Security Council, 
including in its latest resolution on Cyprus, I have undertaken tangible steps to 
facilitate the efforts of the UN Secretary General and I have provided my consent for 
the appointment of an Envoy, in line with the longstanding UN practice in the context 
of the UN Secretary General’s Good Offices Mission. I express my appreciation for 
the visit to Cyprus of Under-Secretary-General for Peace Operations Jean-Pierre 
Lacroix in November 2023 and of Under-Secretary-General Rosemary DiCarlo in 
March 2023, as well as for the visit by Assistant Secretary General Miroslav Jenča in 
August 2023. These visits have been instrumental in highlighting the message that 
the UN Secretary General remains firmly committed to providing his good offices to 
support the effort to create conditions conducive for the reinvigoration of negotiations 
and for a comprehensive solution.</t>
  </si>
  <si>
    <t>I have undertaken initiatives and I have repeatedly proposed the holding of 
meetings with the Turkish Cypriot leader Mr. Tatar in Cyprus as well as in New York 
last September, and I continue to look forward to his positive response. Upon my</t>
  </si>
  <si>
    <t>initiative, a joint visit by Mr Tatar and myself to the anthropological laboratory of the 
Committee on Missing Persons (CMP) took place on July 28, 2023, to draw attention 
to the vitally important humanitarian work of the CMP but also as part of a wider 
effort to communicate a positive message for the need to build trust and confidence, 
as manifested through our Statement published at the end of that visit.</t>
  </si>
  <si>
    <t>Upon assuming my duties, I have declared my readiness to work for win-win 
solutions and to explore factors that can generate a positive agenda for all involved. 
In this context, I am seeking an enhanced role on behalf of the European Union, in 
the effort to resume negotiations and once the negotiations have resumed under UN 
auspices. This initiative derives from the fact that the EU can provide tangible 
incentives for all involved on a gradual, proportionate and reversible approach, in 
parallel with tangible progress by Turkey on the Cyprus question. My initiative does 
not in any way question nor substitute the leading role of the UN and the Good Offices 
Mission of the UNSG but, on the contrary, it is intended to support and to reinforce 
the UN in their efforts to break the deadlock, to resume negotiations and to 
reinvigorate the prospect for a solution.</t>
  </si>
  <si>
    <t>At the same time, I stand ready to also explore other factors that can be catalytic 
in this regard.</t>
  </si>
  <si>
    <t>I deplore having to note that, our determined and continuous efforts, were 
obstructed by delaying tactics on behalf of the Turkish side, as manifested through 
the refusal of the leader of the Turkish Cypriot community Mr Tatar to take part in a 
meeting with myself and with the UNSG in New York last September, and the Turkish 
side’s procrastination on the issue of the appointment of an Envoy.</t>
  </si>
  <si>
    <t>At the same time our efforts continue to be impeded by the policy of the Turkish 
side to refuse to uphold their commitment to the agreed basis of a solution of bizonal, 
bicommunal federation and to continue to advocate their positions for "sovereign 
equality" and "equal international status" which essentially constitute a call for the 
solidification of the division and of the illegal fait accompli through a “two-state” 
solution, contrary to international law and UN Security Council Resolutions.</t>
  </si>
  <si>
    <t>In sharp contrast to the imperative need to ensure an environment conducive for 
the resumption of negotiations, the Turkish side has been proceeding unabated with 
their violations and illegal actions in Varosha, including the further expansion of their 
illegal works and incursions in the fenced-off area and along its beach front, the 
initiation of “pilot cases” for further property exploitation, further construction and 
interventions in public areas and buildings, in disregard of relevant UN Security 
Council Resolutions and the repeated calls by the UN Security Council to stop 
violations and to reverse unilateral actions.</t>
  </si>
  <si>
    <t>We have also witnessed the continuation and intensification of efforts in pursuit 
of the international upgrading of the illegal secessionist entity. Such actions and 
decisions are contrary to international law and relevant UN Security Council 
Resolutions, in particular 541 (1983) and 550 (1984), which provide that the 
declaration of the so called “trnc” is legally invalid and call on all states not to 
recognise nor facilitate or in any way assist the aforementioned secessionist entity.</t>
  </si>
  <si>
    <t>In the same vein the Turkish Cypriot side appears to persist in its demand for 
the conclusion of a Status of Forces Agreement (SOFA) with the UN, blackmailing to 
curtail the activities of the UN Peacekeeping Force in Cyprus, contrary to the legally 
binding principle that such agreements are being concluded only between the UN and 
the governments of UN Member States that host peacekeeping operations; in this case 
the Republic of Cyprus as enshrined in UN Security Council Resolution 186 (1964) 
and reaffirmed in subsequent Resolutions.</t>
  </si>
  <si>
    <t>On the ground, we continue to be faced with successive attempts of incursion 
into the buffer zone in a number of areas along the Turkish Forces ceasefire line.</t>
  </si>
  <si>
    <t>On the 17-18 August 2023 the Turkish occupation Forces along with 
construction crews and military personnel with civilian guise, embarked on a serious 
attack and the exercise of physical violence against United Nations Peacekeepers in 
the buffer zone in the vicinity of the village of Pyla. The ultimate purpose of this 
action was the pursuit of yet another serious violation of the military status quo 
through the illegal construction of a road inside the buffer zone, connecting the 
occupied village of Arsos with the community of Pyla, with the aim to acquire military 
advantage and to place a large area within the buffer zone under its military control. 
The deterrent role of UNFICYP and the strong reaction and condemnation by the UN 
Security Council, the UN Secretary General, members of the UN Security Council 
and the international community prevented the creation of new fait accompli.</t>
  </si>
  <si>
    <t>In the weeks that followed, an understanding was reached that encompasses 
relevant issues. While this understanding was being implemented, works on the 
ground have been put on hold, as the Turkish Cypriot side appeared to retract. Our 
position remains that the only path forward is through the full and unconditional 
implementation of the understanding that was reached.</t>
  </si>
  <si>
    <t>With regard to the unacceptable attack against UN peacekeepers on 18 August 
2023, we echo the position expressed in the Statement of the UN Security Council of 
21 August 2023 that attacks targeting peacekeepers may constitute crimes under 
international law, and we wish to recall the reference in the statement issued by 
UNFICYP on 18 August 2023 that these actions will be prosecuted to the full extent 
of the law.</t>
  </si>
  <si>
    <t>This attack, was the culmination of previous similar assaultive behavior 
manifested at different spots along the buffer zone and in the fenced- off area of 
Varosha. It should not be disassociated from an overall aggressive attitude on behalf 
of the Turkish side towards UNFICYP’s presence and mandate in Cyprus.</t>
  </si>
  <si>
    <t>Ensuring that there is no impunity, is imperative in order to –inter alia- prevent 
a repetition of such serious incidents.</t>
  </si>
  <si>
    <t>More recently, and along this pattern of aggressive behaviour by the Turkish 
occupation forces, on 27 November 2023, around 50 soldiers of the Turkish 
occupation forces proceeded with a new incursion into the buffer zone, in the area of 
Agios Dometios, west of the city of Nicosia, where they installed, on an uninhabited 
house inside the buffer zone, a metal pillar with a rotating camera and an antenna. To 
date this new violation of the military status quo has not been reversed.</t>
  </si>
  <si>
    <t>The illegal exploitation of properties in the occupied part of Cyprus belonging 
to Greek Cypriot displaced persons, has also continued unabated, contrary to 
fundamental principles of International Law and relevant rulings by the European 
Court of Human Rights in a multitude of cases. Apart from the flagrant illegality of 
such actions, this constitutes yet another attempt to reinforce the illegal fait accompli 
and to further undermine the efforts for a solution.</t>
  </si>
  <si>
    <t>At the same time, Turkey continues to upgrade its military capabilities and 
infrastructure in the occupied part of Cyprus, a policy entailing grave risks for Cyprus 
but also for peace and stability in the wider region of the Eastern Mediterranean.</t>
  </si>
  <si>
    <t>Against this backdrop, I wish to highlight the critical importance, especially at 
this sensitive juncture for the UN to call on Turkey and the Turkish Cypriot leadership 
to refrain from additional provocations and violations, both on the ground in the 
buffer zone and in Varosha and in the occupied areas but also in the maritime zones 
of the Republic of Cyprus. Of equal importance is the need to remain firm and</t>
  </si>
  <si>
    <t>unwavering with regard to the goal of reunification as the only viable path ahead, as 
well as on the need to uphold the long established agreed basis of a bi-zonal, bicommunal federation with political equality, as set out in the relevant United Nations 
Security Council Resolutions.</t>
  </si>
  <si>
    <t>Having in mind the serious challenges for peace and security in the broader 
region and around the globe, I wish to reiterate my strong determination to spare no 
effort in pursuit of a breakthrough that would lead us to a resumption of the 
negotiations and the achievement of a solution on the basis prescribed by UN Security 
Council Resolutions. I earnestly hope that all involved will engage in a spirit of good 
will towards this end, endorsing a new paradigm of pursuing win-win solutions that 
will guarantee the legitimate interests of all Cypriots and will serve the indispensable 
need for an era of peace, prosperity, security and stability in the Eastern 
Mediterranean.</t>
  </si>
  <si>
    <t>II. Effective mechanism for military contacts</t>
  </si>
  <si>
    <t>Given the need to defuse tensions, I maintain my readiness to discuss the 
establishment of a mechanism for military contacts, between the opposing forces in 
Cyprus, facilitated by UNFICYP.</t>
  </si>
  <si>
    <t>Even more so, taking into account the continuous violations of the relevant UN 
Security Council Resolutions, in Varosha, violations and provocative actions along 
the buffer zone, the obstructions and interference on behalf of the Turkish occupation 
forces to the ability of UNFICYP to perform its duties, and the continuous upgrading 
of Turkey’s military infrastructure in the occupied part of Cyprus.</t>
  </si>
  <si>
    <t>A mechanism for military contact between the opposing forces, will comprise 
the National Guard and the Turkish occupation forces, at the level of their 
Commanders or their designated representative, facilitated by UNFICYP at respective 
level, in accordance with its mandate, as prescribed by the UN Security Council 
Resolution 186 (1964).</t>
  </si>
  <si>
    <t>III. Committee on Missing Persons</t>
  </si>
  <si>
    <t>The work of the Committee on Missing Persons in Cyprus (CMP) remains a 
fundamental aspect of the peace process and therefore, the support of all parties is 
indeed considered a conditio sine qua non. In this view, my government has decided 
to significantly increase its annual contribution to the CMP from 175,000 EUR to 
300,000 EUR.</t>
  </si>
  <si>
    <t>I also wish to stress the importance of access to information from relevant 
archives of countries - in particular Turkey - and organizations that had a military or 
police presence in Cyprus in 1963, 1964 and 1974.</t>
  </si>
  <si>
    <t>Turkey has the obligation to exercise due diligence and provide information 
from its archives in good faith, to help determine the fate of missing persons in Cyprus 
and to provide information regarding primary locations of burial of missing persons, 
as well as secondary locations given that a great number of remains were relocated.</t>
  </si>
  <si>
    <t>It is also imperative for the Turkish Cypriot side to engage more constructively 
and to contribute towards addressing the existing imbalance in the ratio of 
identifications of missing persons which is currently 49.2% for the Greek Cypriot 
missing persons and 59.6% for Turkish Cypriot missing persons.</t>
  </si>
  <si>
    <t>IV. Technical Committees</t>
  </si>
  <si>
    <t>The Technical Committees continue their work, aiming to alleviate the daily life 
of people from the adverse effects of the status quo, within the framework of their 
terms of reference as agreed between the leaders of the two communities since 8 July 
2006, under UN auspices. Within this framework, their work constitutes an integral 
part of the peace process and is inextricably linked with the overall effort for a 
solution to the Cyprus problem on the agreed basis as defined in relevant UN Security 
Council Resolutions.</t>
  </si>
  <si>
    <t>In full recognition of the important role of the Technical Committees, I reaffirm 
my commitment to provide them with all necessary support in order to their work in 
line with their mandate.</t>
  </si>
  <si>
    <t>Being fully aware of the importance of women’s full, equal and meaningful 
participation in the peace process, I reaffirm my intention to ensure, -through 
additional appointments -, that the Greek Cypriot members of the Technical 
Committees will comprise of an equal number of men and women.</t>
  </si>
  <si>
    <t>During the reporting period, the Technical Committees continued to undertake 
a number of positive initiatives further building on their important work. To this end, 
the Technical Committees continued to benefit from the crucial support provided 
through the renewed Support Facility funded by the European Union for which I 
would like to express my appreciation.</t>
  </si>
  <si>
    <t>Regrettably, there have been cases of their work being hampered, as a result of 
attempts by the Turkish Cypriot side, to drive the Technical Committees towards a 
path of becoming vehicles for the promotion of a model of cooperation between 
“separate administrations” and eventually “separate states”.</t>
  </si>
  <si>
    <t>This approach has led to delays and setbacks on a number of projects, in particular 
those that bear greater potential to contribute towards a more conducive environment 
and to have wider outreach and impact among the society and subsequently towards the 
strengthening of the prospect for a solution and reunification.</t>
  </si>
  <si>
    <t>The most indicative example remains the Technical Committee on Education 
where despite repeated calls from our side, the UN and international partners, the 
Turkish Cypriot side has yet to reverse the decision it took in October 2022 to 
suspend, its participation in the award-winning peace education project “Imagine”.</t>
  </si>
  <si>
    <t>I wish to underline that since its first launch in October 2017, “Imagine” has 
provided the opportunity to thousands of students and hundreds of teachers in both 
communities to take part in this peace education effort and is widely recognized as 
having made a very significant contribution to the promotion of a culture of peace and 
reconciliation. I reiterate my strong call for this decision to be reversed for the project 
to be fully restored and for the removal of all the impediments put by the Turkish 
Cypriot side to the work of the Technical Committee on Education, which has not 
convened since mid-2021, as a result of the Turkish Cypriot side’s unresponsiveness. 
At the same time, I regret to note that Turkish Cypriot politicians have been exploiting 
the issue of education as a platform to engage in provocative and inflammatory 
statements in an effort to further undermine the efforts for reconciliation and peace.</t>
  </si>
  <si>
    <t>The Technical Committee on Culture continues its work for the planning of 
upcoming events and initiatives which include, inter alia, a follow up networking 
event aiming to bring together artists and academics from the two communities. The 
committee has also organized an International Peace Day Run on 23 September and 
is in the process of developing a website as a channel to support cultural cooperation 
between artists.</t>
  </si>
  <si>
    <t>The Technical Committee on Crossings continues its work on exploring ways to 
further facilitate crossings of people and interaction between the two communities, 
including possible improvements that will enhance efficient operation of existing 
crossing points.</t>
  </si>
  <si>
    <t>The Technical Committee on Gender Equality has continued its work on the 
implementation of the recommendations included in the Action Plan for women’s full, 
equal and meaningful participation in the peace process. In this context, it has 
organised a number of seminars on women in entrepreneurship and leadership 
positions.</t>
  </si>
  <si>
    <t>The Technical Committee on Economic and Commercial Matters continues the 
discussion on ways to further advance trade through the Green Line Regulation. 
Taking into account the need to advance economic interaction, it should be noted that 
much work remains to be done to ensure that trade works in both directions, bearing 
in mind in particular, existing obstacles in the flow of trade from the government controlled areas to the non-government-controlled areas of the Republic of Cyprus, 
in order to address the current imbalance of 1:5 with regard to the value of trade 
originating from the Greek Cypriot and the Turkish Cypriot community respectively.</t>
  </si>
  <si>
    <t>Another positive development following actions of the government is that a 
procedure is now in place to provide Turkish Cypriots residing in the nongovernment-controlled areas the ability to obtain bank accounts on the basis of the 
EU Payment Accounts Directive 2014/92/EU in commercial banks operating in the 
government-controlled areas. The Committee is also working on ways to enhance and 
further highlight economic cooperation between the two communities. Worth 
mentioning in this context, not least due to its importance from a trade and 
environmental perspective, is the proposal for the recycling of Electrical and 
Electronic Waste, on which implementation has been pending for several months in 
anticipation of the green light from the Turkish Cypriot side. The proposal for a bicommunal Internship Scheme has been finally approved, after a long period of delays 
on behalf of the Turkish Cypriot side. Unfortunately, the proposal’s outreach and 
impact has been limited by the fact that though initially aimed to include 23 
participants from each community, the Turkish Cypriot side has insisted on curbing 
participation to only 3 persons from each community.</t>
  </si>
  <si>
    <t>The Technical Committee on Crime and Criminal Matters has maintained a wellfunctioning channel for exchange of information regarding criminal activity through 
the Joint Contact Room (JCR). Through the appointment of a new female member of 
the JCR, we have met the provision of our Action Plan for women’s participation in 
the peace process, to ensure that appointments shall follow the principle of no more 
than two thirds of any gender.</t>
  </si>
  <si>
    <t>The Technical Committee on Health has further continued its exchange of 
information relating to infectious diseases including epidemics and dangerous mosquito 
species, while at the same time considering a proposal to initiate a program aimed at 
curbing the spread of these diseases. It has also continued to facilitate a positive 
response by the Republic of Cyprus to Turkish Cypriot requests for the provision of 
certain medicines. As a result, significant provisions of medicine have been supplied to 
the Turkish Cypriot community. Efforts are also underway to facilitate the transporting 
of specific veterinary medicines to the Turkish Cypriot community.</t>
  </si>
  <si>
    <t>Following recent earthquakes in the region in February this year, the Technical 
Committee on Crisis Management initiated a discussion relating to earthquake 
awareness and response. In this context, the Technical Committee on Crisis 
Management, held meetings with the participation of Greek Cypriot and Turkish 
Cypriot experts in the broader fields of geology, civil engineering and emergency 
response. Moreover, we have submitted a simplified proposal for a crisis response</t>
  </si>
  <si>
    <t>procedure prescribing the steps to be undertaken for effective response in the event 
of a natural or human caused disaster or other crises.</t>
  </si>
  <si>
    <t>The Technical Committee on the Environment has maintained a steady output 
of work while undertaking regular visits to areas of environmental interest in order to 
record needs and formulate proposals. A number of proposals have recently been 
approved, including the “Environmental Caretakers - Empowering Youth on 
Environment”, “Preserving Biodiversity: Analysing Poison Use in Remote Wildlife 
Habitats” and “Exploring the Geological Heritage of the island of Cyprus”. More 
projects are underway including the Environmental Innovation Challenge 
Competition, as well as the agreed project for the protection and preservation of Carob 
trees.</t>
  </si>
  <si>
    <t>The Technical Committee on Humanitarian Issues has recently decided to 
resume its meetings following a long period of pause and it is hoped that it will soon 
be able to present tangible progress in its work.</t>
  </si>
  <si>
    <t>The Technical Committee on Telecommunications and Broadcasting has 
finalised a proposal titled “Transition to Green Energy: The Future of Electronic 
Telecommunications”.</t>
  </si>
  <si>
    <t>Lastly, the Technical Committee on Cultural Heritage continues its outstanding 
work for the restoration of monuments of Cyprus’ cultural heritage. The Committee 
has rightfully received broad acknowledgement and recognition over the years and 
should be further supported to continue and enhance its important work.</t>
  </si>
  <si>
    <t>Actions taken by the Turkish Cypriot Side in support of the 
relevant parts of the Security Council Resolution 2674 (2023)</t>
  </si>
  <si>
    <t>On behalf of the Turkish Cypriot People and as the President of the 40-year old 
Turkish Republic of Northern Cyprus, I take this opportunity to inform the Security 
Council on the state of play on the Island of Cyprus since the previous report of the 
Secretary-General on his Mission of Good Offices in Cyprus dated 5 July 2023 
(S/2023/497).</t>
  </si>
  <si>
    <t>Engaging in mutually beneficial cooperation is the key to peaceful coexistence 
on the Island. Following my election, I put my two-State vision on the table at the 
informal 5+UN meeting held in Geneva in April 2021. Subsequently, on 1 and 8 July 
2022, I put forward six concrete areas of cooperation which I conveyed to my Greek 
Cypriot counterpart through the kind assistance of His Excellency, Mr SecretaryGeneral. Cooperation in these six areas will form the foundation on which we can 
create trust between Turkish Cypriots and Greek Cypriots. This foundation will also 
contribute to the much-needed stability in our region. I trust my Greek Cypriot 
counterpart also shares the view that these mutually beneficial proposals are the 
priority areas we should embark on. Nevertheless, he is yet to give his formal response.</t>
  </si>
  <si>
    <t>In the meantime, I proceeded to share new components of my cooperation 
dialogue proposal with the Secretary-General during our bilateral meeting in New 
York within the margins of UN General Assembly high-level week in September. I 
expressed my readiness to meet the Greek Cypriot leader in a trilateral setting that 
His Excellency would kindly host to launch the cooperation dialogue.</t>
  </si>
  <si>
    <t>In brief, my proposals are: cooperation on hydrocarbon resources that belong to 
both Sides off the coast of the Island; electricity interconnectivity with the European 
Union grid via the Republic of Türkiye; effective use of solar energy as a means of 
transitioning to green energy; managing the Island’s freshwater resources; demining 
of the Island; and addressing irregular migration.</t>
  </si>
  <si>
    <t>I also expressed my readiness to consider proposals from the Greek Cypriot side 
that are based on the principles we have already agreed upon with my Greek Cypriot 
counterpart. According to our agreement, each Side can put forward proposals that 
are (a) mutually agreed, (b) mutually beneficial, (c) respect the equality of the two 
Sides, and (d) not involve or imply the extension of one Side’s authority and/or 
jurisdiction over the other. These initiatives must also be insulated from the wider 
political considerations, as Mr Secretary-General has underlined in his recent reports.</t>
  </si>
  <si>
    <t>I am convinced that my proposals should converge with the repeated statements 
of my Greek Cypriot counterpart for dialogue if he is sincere for a constructive 
cooperation of both Sides to pave the way forward.</t>
  </si>
  <si>
    <t>The latest occasion I came together with Mr Christodoulides was when we visited 
the Anthropological Laboratory of the Committee on Missing Persons (CMP) where we 
issued a joint statement to extend our support to its highly humanitarian and ongoing 
effective work, thanking all those contributing to CMP’s success. As the two Leaders, 
we have also called upon persons who have information about possible burial sites to 
come forth and share them with the Committee, given that witness testimonies are the 
primary source of information to locate burial sites in the Cyprus context. At the joint 
event, we also underlined the necessity not to politicize CMP so as to enable the 
Committee to continue its effective work unhindered, hence bringing closure to the 
families and the relatives of Turkish Cypriot missing persons and Greek Cypriot missing 
persons. CMP’s highly sensitive and humanitarian work is not about numbers or</t>
  </si>
  <si>
    <t>percentages, but finding missing persons and returning their remains to their loved ones 
for proper burial in accordance with their religious traditions, practices, and beliefs.</t>
  </si>
  <si>
    <t>Despite my efforts to create a positive agenda, the never-changing policy of 
obstruction of the Greek Cypriot leadership has reached a new high level following 
the election of the current Greek Cypriot leader. During the reporting period, the 
Greek Cypriot leadership openly targeted my participation and representation at 
events/meetings of international organizations of which we are observer members. 
The Greek Cypriot side has also openly mobilized the EU in its obstructionist pursuit.</t>
  </si>
  <si>
    <t>To sustain the illusion that Southern Cyprus has the capacity to act for and 
represent the Island as a whole, unjustly and unlawfully, the Greek Cypriot leadership 
has recently redoubled its obstructionist actions that are hostile towards my People 
and the TRNC. Such acts move us further and further away from the much-needed 
positive agenda I have been striving to achieve through various initiatives.</t>
  </si>
  <si>
    <t>The policies that aim to negate the inherent rights of the Turkish Cypriot People 
have not only been the primary reason blocking a just and sustainable settlement, but 
have also ensured the sustenance of an uncertain future for the Island of Cyprus. It is 
high time that the international community, and particularly the Members of the 
Security Council -permanent and non-permanent- act, and strongly urge the Greek 
Cypriot leadership to stop such hostile policies and fulfill their obligations in creating 
an environment conducive for the good of both the Island and the region as a whole.</t>
  </si>
  <si>
    <t>My vision regarding a just and sustainable settlement of the Cyprus issue is 
borne out of my conviction that the realities on the ground should constitute the basis 
upon which we build a future based on cooperation and good neighborly relations. 
The concrete reaffirmation of our inherent rights, sovereign equality and equal 
international status, will ensure that a new, formal process will this time be different 
and yield a positive outcome. The registration of our inherent rights in a concrete and 
irrevocable manner will also offer the international community the opportunity to free 
themselves from managing and sustaining the unacceptable status quo.</t>
  </si>
  <si>
    <t>In September 2023, I congratulated the Secretary-General for convincing the 
Greek Cypriot leader for the appointment of a Personal Envoy, two years after my 
acceptance of his proposal at a trilateral lunch in New York. In this context, I have 
given my consent to Ms María Ángela Holguín Cuéllar to be appointed as the Personal 
Envoy of the UN Secretary-General for a period not exceeding six months, with the 
sole mandate to explore whether common ground exists or not between the two Sides 
to start a new and formal negotiation process.</t>
  </si>
  <si>
    <t>I would like to urge the Members of the Security Council to push for a resultoriented dialogue by refraining from the use of language in the upcoming Resolution 
that would prejudge the exercise that the Personal Envoy of the Secretary-General 
will engage in. This entails not repeating the already exhausted model.</t>
  </si>
  <si>
    <t>Technical Committees</t>
  </si>
  <si>
    <t>I consider the Technical Committees as an important tool enabling cooperation 
between the two Sides on the basis of equality, as well as providing a meaningful 
venue for dialogue between the two Peoples. It is precisely for this reason that I 
support mutually beneficial concrete projects with tangible results to improve the 
daily lives of both the Turkish Cypriot People and the Greek Cypriot People. I am 
also of the view that the success of these committees should not only be measured by 
the sheer quantity of projects implemented within a given time frame, but also by the 
effectiveness of their functioning. In this context, I would like to stress the importance 
of appointing relevant officials with authority to enhance the effectiveness and</t>
  </si>
  <si>
    <t>performance of the Technical Committees. I have already made the necessary 
appointments to our teams and I urge my Greek Cypriot counterpart to reciprocate as 
a manifestation of the importance he attaches to this process.</t>
  </si>
  <si>
    <t>The Technical Committee on Health continues to focus on issues that have the 
potential to affect both Sides, requiring effective collaboration. The Committee is 
currently at the third phase of its project on vector-borne diseases, also known as the 
Mosquito Project. As part of this project, the Committee is working on West-Nile 
virus which calls for immediate attention.</t>
  </si>
  <si>
    <t>The Technical Committee on Cultural Heritage has been working on the 
preservation of archaeological, religious, and secular cultural heritage monuments on 
both sides of the Island. During the period covered by this report, this committee 
completed conservation works on monuments such as the Vuda Village Mosque in 
Larnaca, the Church of Agios Georgios in the village of Demirhan and the 
Canbulat/Arsenal Bastion in Gazimağusa.</t>
  </si>
  <si>
    <t>The Technical Committee on Environment is at the implementation stage of a 
pilot project for the pruning and protection of carob trees in the buffer zone villages, 
namely, Şirinköy and Süleymaniye. Most recently, the committee has agreed on the 
following projects: Preserving Biodiversity: Analysing Poison Use in Remote 
Wildlife Habitats, Environmental Caretakers - Empowering Youth on Environment 
and Exploring the Geological Heritage of the island of Cyprus.</t>
  </si>
  <si>
    <t>Following the formation of the earthquake preparedness mechanism upon my 
initiative, the Committee on Crisis Management started working on the agreed three 
fields and initially exchanged their respective seismic risk maps. The committee is 
also working on a Protocol on “Effective Communication on Man-made and Natural 
Disasters” to tackle possible man-made and natural disasters effectively.</t>
  </si>
  <si>
    <t>The Technical Committee on Broadcasting approved a project introduced by the 
Turkish Cypriot Side to increase awareness on the impact of energy consumption in 
telecommunications on the environment to encourage stakeholders to adopt green 
energy solutions to this end.</t>
  </si>
  <si>
    <t>The Technical Committee on Economic and Commercial Matters agreed on a 
project providing for an internship programme for young Turkish Cypriots and Greek 
Cypriots. Accordingly, 3 Turkish Cypriots will participate in a training program in 3 
business establishments based in the South and 3 Greek Cypriots will do likewise in 
3 companies in the North.</t>
  </si>
  <si>
    <t>There are unfortunately several persisting challenges regarding the Green Line 
Regulation trade which need to be tackled setting aside political considerations. To 
address trade-related problems, particularly concerning banking and financial 
matters, the Turkish Cypriot Side proposed the establishment of an ad hoc committee. 
Another ad hoc committee proposed by the Turkish Cypriot Side is related to the 
Hellim/Halloumi process. This ad hoc body is envisaged as a mechanism to enhance 
the flow of information between the two Sides on matters affecting Hellim 
production. This mechanism is intended to complement the work of the Working 
Group on Hellim/Halloumi. I look forward to a positive response from the Greek 
Cypriot side on these two ad hoc committees.</t>
  </si>
  <si>
    <t>The Technical Committee on Crossings is currently working, separately and in 
coordination, on easing congestion at the Metehan crossing point. The committee is 
also working to renovate a part located in the buffer zone to provide for a lane for 
cyclists and pedestrians at Metehan. The two Sides have so far exchanged their 
proposed plans and will proceed upon agreement. I would like to underline the 
importance of opening a crossing point exclusively for economic and commercial 
activities at Haspolat which will not only improve Green Line Regulation trade, but</t>
  </si>
  <si>
    <t>will also ease congestion at the Metehan crossing point. The need for a crossing point 
exclusively for economic and commercial activities has been voiced very strongly by 
business circles on both Sides. Therefore, my proposal should not be approached from 
a give and take perspective, but one of mutual benefit. Improvement of trade relations 
will foster a culture of cooperation and interdependence. This proposal has also been 
brought to the attention of the Committee on Crossings.</t>
  </si>
  <si>
    <t>The Technical Committee on Gender Equality organized four seminars as part 
of the implementation of the Action Plan. In each of these seminars, distinguished 
women shared their experiences, emphasizing the significance of women’s 
meaningful participation and representation in economic and political life. These 
seminars will continue.</t>
  </si>
  <si>
    <t>The Technical Committee on Culture organized the “Connecting Arts” event on 
30 June 2023. It brought together artists and art enthusiasts from both Sides. As a 
follow-up, the committee has approved the project entitled “Connecting Arts 2”. The 
committee has also agreed on a project providing for the creation of a website.</t>
  </si>
  <si>
    <t>The Technical Committee on Crime and Criminal Matters continued its 
successful collaboration on handing over suspected criminals and exchanging 
information related to crimes and criminals in a timely manner. The committee is 
currently working on incidents relating to fake insurance policies submitted by Greek 
Cypriots while crossing to the North.</t>
  </si>
  <si>
    <t>The Technical Committee on Humanitarian Affairs has continued its efforts to 
raise public awareness regarding the rights of the elderly, matters to ease the daily 
lives of the disabled, as well as other issues concerning global challenges of 
humanitarian nature.</t>
  </si>
  <si>
    <t>The Greek Cypriot side should no longer use the work of the Technical 
Committee on Education as a means of not addressing hatred, hostility, extremism, 
and xenophobia in its educational system. The evaluation of the surveys on the 
prevention of bullying and cyber-bullying project is still on-going.</t>
  </si>
  <si>
    <t>Disruptive Effect of the Greek Cypriot Education System</t>
  </si>
  <si>
    <t>The resistance of the Greek Cypriot leadership to change the content of the 
textbooks that include materials which promote hatred and enmity against the Turkish 
Cypriot People continued in this reporting period.</t>
  </si>
  <si>
    <t>This is a major challenge to our sincere attempts for reconciliation and peaceful 
coexistence, unless addressed seriously. The international community should urge the 
Greek Cypriot leadership to take immediate action.</t>
  </si>
  <si>
    <t>The Unhelpful Role of Third Parties</t>
  </si>
  <si>
    <t>The military build-up of the Greek Cypriot leadership has continued in this 
reporting period as well. I would like to call upon the relevant states and parties to 
refrain from participation, acquiescence or other form of complicity in such 
provocative actions of the Greek Cypriot side that have the potential to risk the 
security of our Island.</t>
  </si>
  <si>
    <t>I also call upon all those who expressed their willingness to support an eventual 
process leading to a just and sustainable settlement to change their stance of not 
engaging with the Turkish Cypriot authorities. Political decision-makers who offer 
their support should listen and be ready to hear both Sides on the Island.</t>
  </si>
  <si>
    <t>The Committee on Missing Persons (CMP)</t>
  </si>
  <si>
    <t>Following delays encountered by CMP in initiating exhumations of Turkish 
Cypriot women and children who were brutally killed and buried at the Atlılar/Aloa 
mass grave, for which the Greek Cypriot side bears responsibility, I decided to take 
steps so as to prevent political considerations from undermining CMP’s humanitarian 
work.</t>
  </si>
  <si>
    <t>In this spirit, the joint statement issued following our visit as leaders to the 
Anthropological Laboratory of CMP also reflected the commitment of the leaders not 
to politicise the work of the CMP, to ensure it continues to bring closure to those most 
affected by the missing persons issue.</t>
  </si>
  <si>
    <t>In the reporting period, we have continued our cooperation with CMP and 
provided the relevant information in locating possible burial sites. The Office of the 
Turkish Cypriot Member has continued to have access to the aerial photos dating from 
1974 which they resort to verify the credibility of the information available prior to 
exhumation. During the reporting period, the Office of Turkish Cypriot Member has 
checked aerial photos for 35 different coordinates in 27 different regions.</t>
  </si>
  <si>
    <t>TRNC authorities have also taken the necessary measures to enable CMP’s 
access to suspected burial sites. Up to 12 December 2023, CMP excavated in 59 sites 
in the TRNC, completed excavations in 7 military areas and there is an additional 
ongoing excavation in another military area which started on 2 October 2023. CMP 
made plans to initiate 2 more excavations in the military areas.</t>
  </si>
  <si>
    <t>TRNC has also been contributing to the budget of CMP in order to ensure the 
continuation of its effective work without interruption. In addition to the annual 
contributions from the budget to the Office of the Turkish Cypriot Member, TRNC 
has contributed an additional EUR 75,000 in the reporting period, bringing the total 
additional contributions to EUR 583,000 to date.</t>
  </si>
  <si>
    <t>During this reporting period, CMP identified 8 missing persons; 1 Turkish 
Cypriot, 5 Greek Cypriots, in addition to 2 Turkish Cypriots who were not on CMP’s 
official missing persons list.</t>
  </si>
  <si>
    <t>Status of UNFICYP operations in the TRNC</t>
  </si>
  <si>
    <t>In the reporting period, UNFICYP, which has a mandate to observe and report, 
resorted to the use of physical force against Turkish Cypriots on 18 August 2023 in 
order to obstruct the work being contractually carried out within the TRNC territory 
for the construction of a purely humanitarian road between Yiğitler and Pile.</t>
  </si>
  <si>
    <t>This was followed by a further provocative act by an UNFICYP personnel who 
physically assaulted a Turkish Cypriot soldier at Burhan Tan Street in Lefkoşa. I 
expect the timely completion of the investigation into this unacceptable and 
unfortunate incident, and the punishment of the perpetrators in a way to deter such 
criminal acts in the future.</t>
  </si>
  <si>
    <t>It is imperative that the implementation phase of the understanding we have 
reached with the UN for the Yiğitler-Pile road is conducted in the spirit of impartiality. 
As such, the Yiğitler-Pile road should be completed without interruption and as 
agreed, and it should be ensured that any future development undertaken in the buffer 
zone is mutually beneficial and secures the consent of the two Sides, in coordination 
with UNFICYP.</t>
  </si>
  <si>
    <t>These recent incidents further confirm the necessity of a written agreement for 
the operations of UNFICYP within the territory of the TRNC and the buffer zone.</t>
  </si>
  <si>
    <t>UNFICYP has been operating within the TRNC with the permission of our 
Government as a gesture of our good-will. As clearly and explicitly demonstrated on 
many occasions and incidents, the lack of a formal framework results in uncertainty 
and tension between UNFICYP and the TRNC.</t>
  </si>
  <si>
    <t>Hellim/Halloumi</t>
  </si>
  <si>
    <t>Unfortunately, Hellim/Halloumi produced by Turkish Cypriots can still not be 
traded through the Green Line, despite the fact that EU legislation has provided for 
such trade of Protected Designation of Origin (PDO)-compliant Hellim that meets the 
standards over two years ago.</t>
  </si>
  <si>
    <t>To this day, a body to conduct Sanitary and Phytosanitary (SPS) checks is still 
not appointed and the Turkish Cypriot producers who have managed to successfully 
undergo checks for PDO compliance by Bureau Veritas are facing new challenges due 
to unilateral changes by the Greek Cypriot side.</t>
  </si>
  <si>
    <t>Such unilateral actions taken by the Greek Cypriot authorities contradict the 
assurances given by the European Commission that the working group on 
Hellim/Halloumi would constitute the platform for consultations on PDO-related 
issues between the stakeholders from both Sides.</t>
  </si>
  <si>
    <t>As things stand, we have proposed ad hoc arrangements under the Technical 
Committee on Economic and Commercial Matters so as to complement the efforts of 
the working group to ensure better communication between Turkish Cypriot and 
Greek Cypriot stakeholders.</t>
  </si>
  <si>
    <t>Clearly, such policies of the Greek Cypriot side which adversely affect our 
economy that heavily relies on this sector further widens the economic gap that exists 
between the Turkish Cypriot Side and the Greek Cypriot Side. This is in stark 
contradiction with the calls of the UN Secretary-General who has been warning that 
the widening of the economic gap will feed resentment and distrust between the two 
Sides, while exacerbating estrangement between the two Peoples.</t>
  </si>
  <si>
    <t>I reiterate my call to the EU to honour its promises to ensure that 
Hellim/Halloumi produced by Turkish Cypriots reaches the European markets as soon 
as possible, while the Greek Cypriot obstruction on our existing exports to third 
countries comes to an end as a matter of urgency.</t>
  </si>
  <si>
    <t>Isolation and Restrictions</t>
  </si>
  <si>
    <t>The Greek Cypriot isolation policy continue to adversely affect my People and 
the TRNC.</t>
  </si>
  <si>
    <t>In addition to preventing my participation in the meetings of international 
organizations, other Turkish Cypriot officials were also prevented, or attempted to be 
prevented to participate in international conferences for which they received official 
invitations as a result of intervention by the Greek Cypriot leadership. For instance, 
the TRNC Ombudsman could not speak at the International Ombudsman Conference 
on “Human Rights in Global Crises” held in Rome, on 22 September 2023.</t>
  </si>
  <si>
    <t>The Greek Cypriot side has also continued with its practice to issue circulars to 
flag states so as to hinder the vessels which carry their flags from entering the seaports 
of the TRNC, and threaten them with legal action. Such obstructionist actions, which 
amount to an embargo on Turkish Cypriot seaports, are against customary 
international law as the Greek Cypriot side has no jurisdiction to close seaports in the 
TRNC. In fact, the European Commission, on repeated occasions, confirmed that</t>
  </si>
  <si>
    <t>TRNC seaports are open. This is yet another attempt by the Greek Cypriot side to 
hamper the economic development of the Turkish Cypriot People.</t>
  </si>
  <si>
    <t>These striking examples demonstrate once again the need for the international 
community to take concrete action for the lifting of the isolation on the Turkish 
Cypriot People.</t>
  </si>
  <si>
    <t>Hydrocarbons</t>
  </si>
  <si>
    <t>The volatile region we live in dictates turning our co-owned hydrocarbon 
resources from an area of contention to an area of cooperation as a matter of urgency. 
I believe my proposal of 1 July 2022, which is still on the table, will help us achieve 
the needed cooperation on this issue. Representing the Turkish Cypriot Side, I am 
ready to take up this issue whenever my Greek Cypriot counterpart is ready.</t>
  </si>
  <si>
    <t>The number of applications from former Greek Cypriot inhabitants to the 
Immovable Property Commission (IPC) concerning the properties located in the 
closed part of Maraş has increased to 486 in this period.</t>
  </si>
  <si>
    <t>The increase in applications has been taking place despite the mounting pressure 
from the Greek Cypriot leadership on its own People aimed at deterring them from 
resorting to the IPC or from advancing their pending applications by introducing 
administrative hurdles to the issuance of documents required by the IPC.</t>
  </si>
  <si>
    <t>United Nations Operation in Cyprus: Report of the Secretary-General</t>
  </si>
  <si>
    <t>1. 
The present report on the United Nations Peacekeeping Force in Cyprus 
(UNFICYP) covers developments from 13 June to 12 December 2023. It brings up to 
date the record of activities carried out by UNFICYP pursuant to Security Council 
resolution 
186 (1964)
 and subsequent Council resolutions, most recently resolution 
2674 (2023)
, since the issuance of the reports of the Secretary-General dated 5 July 
2023 on UNFICYP (
S/2023/498
) and on his mission of good offices in Cyprus 
(
S/2023/497
). 
2. 
As at 12 December 2023, the strength of the military component stood at 798 
(703 men and 95 women, or 11.9 per cent women for all ranks, compared with the 
global peace operations target of 15 per cent women by 2028) while that of the police 
component stood at 63 (42 men and 21 women, or 33 per cent women compared with 
the overall global target for the year 2025 of 25 per cent women) (see annex).</t>
  </si>
  <si>
    <t>II. Significant developments</t>
  </si>
  <si>
    <t>3. 
During the reporting period, the Greek Cypriot and Turkish Cypriot sides 
maintained their divergent positions regarding the way forward on the Cyprus issue. 
While the leaders came together twice during the reporting period, they did not engage 
in substantive discussions, and public confidence in the prospects for a possible peace 
process remained low. Public attention on the island tended to focus on political 
developments within the respective sides and socioeconomic issues. 
4. 
Against the backdrop of a significant increase in the number and severity of 
military violations by both sides, including challenges to the delineation of the 
ceasefire lines, which compounded an already high level of distrust, developments on 
the plateau above the bicommunal buffer zone village of Pyla/Pile dominated the 
mission’s efforts and relations between the sides for months. After reaching a crisis 
point in August, a mutually acceptable way forward was found, as a result of 
discussions led by the Special Representative of the Secretary-General in Cyprus and 
with the support of the international community, including the guarantor powers. 
Challenges have arisen in implementation and will continue to require constructive 
engagement by both sides. The developments also led to a suspension of regular 
trilateral meetings between the representatives of the two leaders and the Deputy</t>
  </si>
  <si>
    <t>Special Adviser on Cyprus, which resumed just before an understanding was 
announced.  
5. 
From 1 to 3 November, UNFICYP facilitated the visit of the Under-SecretaryGeneral for Peace Operations, Jean-Pierre Lacroix, to the island. He met with the 
leaders of both sides and encouraged them to continue working with UNFICYP to 
implement the Pyla/Pile understanding and to resolve any challenges through 
dialogue. The Assistant Secretary-General for Europe, Central Asia and the Americas, 
Miroslav Jenča, also visited the island from 27 to 29 August. These high-level visits 
provided an opportunity to engage with leaders and authorities of both sides, with 
civil society representatives, including women and youth groups, and with the 
Committee on Missing Persons in Cyprus.  
6. 
The rapprochement between Greece and Türkiye continued during the reporting 
period, creating a more positive environment for the Cyprus issue. The developments 
in Israel and the Occupied Palestinian Territory since 7 October have been followed 
with concern by both Greek Cypriots and Turkish Cypriots. UNFICYP, in close 
coordination with the Department of Safety and Security confirmed its readiness to 
support United Nations offices in the Middle East as a safe haven.</t>
  </si>
  <si>
    <t>III. Activities of the United Nations Peacekeeping Force 
in Cyprus</t>
  </si>
  <si>
    <t>7. 
The mission’s authority in and around the buffer zone, as mandated by the 
Security Council, including its delineation of the ceasefire lines that define the buffer 
zone, continued to be challenged by both sides, resulting in a worsening trend of both 
military and other violations. The encroachment into the buffer zone by both military 
and civilian projects prompted actions between the sides that continued to reinforce 
mistrust and counter trust-building efforts. In the polarized political context, the 
mission continued to facilitate intercommunal people-to-people contacts and a 
number of bicommunal events. 
8. 
A total of 33 cases of coronavirus disease (COVID-19) were reported in the 
mission during the period (17 military, 3 police and 13 civilian personnel). There were 
no cases of hospitalization or severe illness and no active cases at the end of the 
reporting period.</t>
  </si>
  <si>
    <t>A. Prevention of tensions in and around the buffer zone</t>
  </si>
  <si>
    <t>9. 
The long-standing Turkish Cypriot demand to build a road linking the village of 
Arsos/Yiğitler in the north with the bicommunal village of Pyla/Pile situated in the 
buffer zone led to a crisis and confrontation with UNFICYP in August. UNFICYP had 
long refused to authorize civilian development proposals by either side in this area 
owing to its great sensitivity. Faced with the prospect of unilateral action, UNFICYP 
had in June begun exploring with the sides whether a mutually agreeable solution 
might be possible, based on reassurances that the military status quo and the integrity 
of the buffer zone would not change. 
10. Such a solution began to emerge in mid-August, but before discussions could 
progress, Turkish Cypriot personnel unilaterally entered the buffer zone on 17 August 
to begin construction work. The Special Representative instructed UNFICYP 
peacekeepers to put in place staffed physical barriers along the intended route to 
restrain the construction in order to allow for a political solution. In the early hours 
of 18 August, 38 UNFICYP peacekeepers were confronted by more than 100 Turkish 
Cypriot construction and security personnel, who physically challenged the mission’s</t>
  </si>
  <si>
    <t>presence in the buffer zone, intervened by force and assaulted United Nations 
peacekeepers. Four peacekeepers sustained minor injuries, and eight UNFICYP 
vehicles were damaged as heavy machinery rammed the vehicles.  
11. 
High-level engagement by the Special Representative with the sides and 
relevant stakeholders allowed for a de-escalation of the situation and for construction 
work to remain paused until a mutually agreeable solution could be found. On 
9 October, an understanding was reached between UNFICYP and each of the sides on 
arrangements that would allow for civilian development on the Pyla/Pile plateau to 
the benefit of both Turkish Cypriots and Greek Cypriots in the area, including the 
construction of the Arsos/Yiğitler-Pyla/Pile road and other roads, as well as housing 
and projects that address the needs of the local communities.  
12. On 23 October, by mutual agreement, implementation of the Pyla/Pile 
understanding began. During implementation, new issues arose and, on 6 November, 
a pause in all work was agreed in order to allow for such issues to be addressed in a 
less tense atmosphere. As at 12 December, the mission’s engagement with the sides 
continues.  
13. In the aftermath of the crisis, UNFICYP was the target of misinformation and 
disinformation alleging bias on the part of the mission, which posed a risk to its 
reputation and potentially even to the safety and security of the peacekeepers. While 
both sides remain committed to the implementation of the Pyla/Pile understanding, 
they made public statements undermining the spirit of compromise. This dampened 
the public atmosphere that had welcomed the understanding and contributed to 
uncertainty during its implementation.</t>
  </si>
  <si>
    <t>Number of incidents in the buffer zone</t>
  </si>
  <si>
    <t>Source: Unite Aware.</t>
  </si>
  <si>
    <t>14. In Varosha, no steps were taken to address the call made by the Security Council 
in its resolution 2674 (2023) for the immediate reversal of the action taken since 
October 2020. UNFICYP did not observe any significant change in the 3.5 per cent 
of the area of Varosha for which it was announced in July 2021 that the military status 
had been lifted in preparation for renovation: the mission has limited access to that 
area. South of the built-up part of Varosha, the mission identified 54 new tank 
emplacements installed by the Turkish Forces within 1 km of the buffer zone. Turkish 
Forces have asserted that the tank emplacements are for training purposes. However, 
through their proximity to the buffer zone, they constitute a military violation and 
UNFICYP has protested them. In addition, many visitors, Cypriots and foreigners 
alike, continued to visit the parts of the town progressively made accessible to the 
public. Several high-level visits to Varosha were reported, including by the Turkish 
Cypriot leader, Ersin Tatar, and a senior political representative of Türkiye. The 
previously reported vegetation clearing, electrical work, road paving and fence 
building continued. UNFICYP also again observed the repeated use of commercial 
drone overflights, linked, in the mission’s assessment, to the monitoring of civilian 
visits. Access to the entire area of Varosha by UNFICYP patrols has remained 
significantly constrained since 1974.  
15. In relation to the status of Varosha, UNFICYP continues to be guided by relevant 
Security Council resolutions. Accordingly, the mission and the Secretariat have 
repeatedly expressed concern over any developments in the fenced-off part of the 
town. The United Nations continues to hold the Government of Türkiye responsible 
for the situation in Varosha. 
16. Similarly, in Strovilia, the mission’s freedom of movement remains limited and 
the liaison post continues to be overstaffed by Turkish Cypriot security forces. 
17. During the reporting period, Greek Cypriot authorities expressed their intent to 
remove the unauthorized concertina wire fence, which stretches approximately 14 km 
parallel to the southern ceasefire line, mostly inside the buffer zone. The fence was 
installed in 2021 and 2022, against the mission’s protests, reportedly to curb migrant 
flows from the north. No significant step towards its removal has yet been observed.</t>
  </si>
  <si>
    <t>B. Prevention of a recurrence of fighting and maintenance of the 
military status quo</t>
  </si>
  <si>
    <t>18. Despite ongoing engagement by the mission at the political and military levels, 
the trend towards the increased militarization of the buffer zone and the ceasefire lines 
became more pronounced during the reporting period, with an increase in military 
violations and in their severity. As at 30 November, the mission observed a total of 
302 military violations by both sides, of which 159 were considered serious, as they 
involved permanent constructions, and 60 involved moves forward, challenging the 
ceasefire lines. Tensions around disputed areas also soared, and unauthorized military 
construction inside or close to the buffer zone persisted.</t>
  </si>
  <si>
    <t>Number of military violations</t>
  </si>
  <si>
    <t>Source: Unite Aware</t>
  </si>
  <si>
    <t>19. The use of civilian infrastructure for military purposes and the use of civilian 
clothing by security personnel in Cyprus is a serious concern that has been observed 
by UNFICYP on both sides. Such actions lead to a dangerous blurring of the lines 
between military/security and civilian facilities and personnel, putting civilians at 
risk. Incidents of ill-discipline and overmanning were also significant during the 
reporting period. 
20. During the reporting period, Turkish Forces installed three new prefabricated 
concrete firing positions, bringing the total number of their positions along the 
northern ceasefire lines to 11; they have stated their intent to install additional ones. 
As reported by the mission, beginning in 2019, the National Guard has placed a total 
of 327 prefabricated concrete firing positions along the southern ceasefire line, of 
which 16 are located inside the buffer zone. During the reporting period, the National 
Guard also developed a trench system comprising 11 concrete bunkers on the southern 
ceasefire line surrounding a civilian photovoltaic park. 
21. UNFICYP also noted a concerning trend of repeated “move forward” violations 
by Turkish Forces, including at times with weapons, in and around Nicosia, in what 
appears to be a deliberate policy of challenges to the northern ceasefire line and to 
the status quo of the buffer zone in contested areas. In one instance, Turkish Forces 
aggressively confronted UNFICYP peacekeepers and asserted that the contested area 
fell under the authority of the “Turkish Republic of Northern Cyprus”. UNFICYP 
reiterated that the United Nations is the only entity that can impartially affirm where 
the limits of the buffer zone lie – as established in 1974 – and that the rules governing 
the buffer zone, as stipulated in the mission’s aide-memoire of 2018, were endorsed 
by the Security Council. 
22. This trend of “move forward” violations and claims to parts of the buffer zone 
was notably observed around an abandoned house in the buffer zone known as 
“Maria’s House”, adjacent to a Greek Cypriot residential area in Nicosia. From 
August to November, 43 move forward violations by Turkish Forces were recorded.</t>
  </si>
  <si>
    <t>On 16 November, after UNFICYP had successfully halted the pattern of such moves 
forward, the National Guard installed a light on its observation post directly facing 
“Maria’s House”, which the Turkish Forces protested, installing their own lights on 
the abandoned building. Both sides agreed to remove their lights further to the 
mission’s engagement. However, on 27 November, Turkish Forces installed a camera 
and a satellite dish atop the house. As UNFICYP increased its presence in the area, 
up to 81 Turkish Forces were deployed in front of the house, for several hours, to the 
alarm of the local population. After engagement by the Special Representative, 
Turkish Forces did not enter the buffer zone again after 29 November, but their 
installations in the buffer zone remained in place as at the end of the reporting period. 
UNFICYP has continued its engagement to ensure the restoration of the status quo.  
23. Unauthorized upgrades of military observations posts at a rapid pace – including 
through the installation of advanced surveillance technology – were observed, 
especially along the southern ceasefire line. During the reporting period, the National 
Guard installed closed circuit television (CCTV) cameras at 42 locations along the 
buffer zone, including on civilian buildings, primarily in Nicosia, bringing the total 
number of its installations to 48. Since 2018, Turkish Forces have erected camera sites 
at 106 locations along the northern ceasefire lines, including one more during the 
reporting period. There was no progress on the Security Council’s request to unstaff 
opposing forces’ positions along the ceasefire lines for which cameras could be 
considered a reasonable replacement. 
24. UNFICYP continued to follow up on the call made by the Security Council in 
its resolution 2674 (2023) for the sides to agree on “a plan of work to achieve a minefree Cyprus”. No progress was made during the reporting period regarding the 
clearing of the 29 remaining suspected hazardous areas on the island, including the 
four active minefields (three National Guard and one Turkish Forces) in the buffer 
zone. While the Turkish Cypriot security forces expressed potential interest in the 
subject if it were to involve reciprocity from the other side, the National Guard did 
not wish to discuss the matter. The mission’s Mine Action Service will continue to 
prepare options for the next phase of clearance activities to be presented to the two 
sides, with a special focus on the buffer zone and on remaining anti-personnel mines.</t>
  </si>
  <si>
    <t>C. Management of civilian activity and maintenance of law and order</t>
  </si>
  <si>
    <t>25. In line with seasonal variations, the number of minor crimes, including 
vandalism and damage to property, in the buffer zone decreased during the reporting 
period, which is consistent with previous years. Some instances of illegal hunting, 
logging and arson were observed. However, other criminal activities such as 
smuggling and trafficking remain difficult for the mission to detect, and UNFICYP 
continues to look into new means of detecting and thwarting criminal activity in the 
buffer zone. 
26. The mission noted an increase in incursions by law enforcement authorities into 
the buffer zone, from 14 during the previous reporting period to 67 in the present 
reporting period. Encroachments from the Turkish Cypriot police were observed in 
and around the Pyla/Pile plateau, especially in conjunction with developments there 
in August and September, while encroachments from the Greek Cypriot special police 
force deployed in the south, reportedly to counter irregular migration, were observed 
in the western part of the island. UNFICYP promptly engaged with both sides to 
remind them of the mission’s authority to uphold the rules and delineation of the 
buffer zone.  
27. The construction of a highway between Astromeritis and Evrichou in the south 
by the Greek Cypriots, which extends 75 m inside the buffer zone, over a length of</t>
  </si>
  <si>
    <t>788 m, without the mission’s authorization, continued despite repeated protest letters 
and engagements from UNFICYP. The construction of the highway began in 
December 2022, and UNFICYP was initially informed that works would be carried 
out outside the buffer zone. While this area does not raise issues related to the military 
status quo or to disputed areas of the buffer zone, it is nonetheless a failure to respect 
the mission’s authority. 
28. Agreed arrangements for the use of the Çetinkaya sports pitch, located inside 
the buffer zone, including a regular coordination mechanism between the mission and 
the football club, have successfully allowed use of the pitch for sporting activities, 
while preserving the integrity of the buffer zone. The mission observed a pattern of 
non-observance of the modus vivendi regarding the use of the Palouriotissas school 
sports pitch, also in the buffer zone, and is continuing to engage with the Greek 
Cypriot authorities to have the matter addressed.  
29. The Joint Contact Room, under the auspices of the Technical Committee on 
Crime and Criminal Matters, continued to serve as a valuable channel for the 
exchange of information on crimes and police matters between both sides of the 
island, despite a slowdown in 2023, owing to a long vacancy in the post of Greek 
Cypriot team leader. On 23 October, Greek Cypriot authorities appointed the first 
woman to lead their team on the Nicosia Joint Contact Room. The Technical 
Committee on Crime and Criminal Matters also continued to hold monthly meetings 
with the facilitation of UNFICYP.</t>
  </si>
  <si>
    <t>Figure III</t>
  </si>
  <si>
    <t>Number of information exchanges in the Joint Contact Rooms (data available 
to November 2023)</t>
  </si>
  <si>
    <t>Source: Comprehensive Planning and Performance Assessment System.</t>
  </si>
  <si>
    <t>30. In the bicommunal village of Pyla/Pile, the number of illegal casinos and night 
clubs operating remained the same as during the previous reporting period (10 casinos 
and 1 night club), pending political support for new joint operations between the two 
police services, which could help to close down such businesses, as was the case in 
2016. The Joint Contact Room in Pyla/Pile continued to exchange information on 
local issues.  
31. Civilian activities in the buffer zone continued to increase. The number of 
annual pilgrimages, religious services and bicommunal events increased from 27 in 
the previous reporting period to 36, and the number of people entering the buffer zone 
for these purposes increased to approximately 7,829 in 2023 compared with 4,894 in 
2022.  
32. The university in Pyla/Pile continued to operate in the buffer zone without 
authorization from UNFICYP, and no progress was registered in resolving the matter 
of the large unauthorized construction project associated with the university, despite 
the continued engagement efforts of the mission.</t>
  </si>
  <si>
    <t>D. Intercommunal relations, cooperation and trust-building</t>
  </si>
  <si>
    <t>33. Intercommunal activities continued throughout the reporting period, with the 
facilitation of UNFICYP and the mission of good offices of the Secretary-General in 
Cyprus. Turkish Cypriot and Greek Cypriot grass-roots organizations continued to 
gather and discuss issues of mutual interest, including the environment and 
entrepreneurship. In the absence of meaningful efforts by political leaders to promote 
reconciliation, 
UNFICYP 
organized 
or 
supported 
170 
intercommunal 
or 
peacebuilding events during the reporting period.  
34. During the reporting period, in line with its efforts to “build bridges” between 
the sides, UNFICYP, through the joint working group on business, innovation and 
entrepreneurship, organized the third edition of an entrepreneurship fair inside the 
buffer zone in June, which brought together more than 200 Greek Cypriots and 
Turkish Cypriots. The joint working group on environmental peacebuilding continued 
to meet on a biweekly basis, with representation from UNFICYP and the SecretaryGeneral’s good offices mission, to plan and coordinate its support for the United 
Nations Youth Champions for Environment and Peace and to other initiatives on their 
action plan. The Local Conference of Youth, developed out of the United Nations 
Youth Champions for Environment and Peace initiative, also held its second annual 
conference during the reporting period, with the support of the mission, in the 
presence of 65 youth representatives from both communities. Participants discussed 
avenues for intercommunal action to tackle the climate crisis, ahead of the twentyeighth session of the Conference of the Parties to the United Nations Framework 
Convention on Climate Change, held in Dubai, United Arab Emirates.  
35. UNFICYP also continued to expand its support for bicommunal activities in new 
constituencies outside of Nicosia, through a focus on thematic areas, including the 
women and peace and security and the youth and peace and security agendas (see 
sect. G).  
36. As described in more detail in the report on the Secretary-General’s mission of 
good offices in Cyprus (S/2024/13), the Special Representative/Deputy Special 
Adviser continued to engage on a weekly basis with representatives of the two Cypriot 
leaders (albeit with an extended gap from July to October owing to the situation in 
Pyla/Pile), overseeing the work of the technical committees and addressing issues of 
shared importance across the island. The technical committees continued to operate 
despite the gap, although some meetings and decision-making on projects were 
delayed. There was, however, a significant increase in the number of projects</t>
  </si>
  <si>
    <t>approved by the representatives of both sides, following the conclusion of the PylaPile arrangements in October. Most of these projects had either been in discussion 
within the technical committees for some time or were pending approval. Further 
details on the work of the technical committees are set out in the report on the 
Secretary-General’s mission of good offices (S/2024/13).  
37. Trade across the Green Line, regulated by Council regulation (EC) No 866/2004 
of the European Union (the Green Line Regulation), continued at a similar level to 
that of 2022. In 2022, Green Line trade reached a value of 14.6 million euros (up from 
6.2 million euros in 2021), the highest value reached since Green Line trade begun in 
2004. However, since March 2023, no new categories of processed foods of 
non-animal origin have been cleared by the new government in the Republic of 
Cyprus, and growth in Green Line Regulation trade has levelled owing to difficulties 
in practice.  
38. The European Commission continued to encourage an increase in Green Line 
Trade and support Turkish Cypriot producers in complying with all the necessary 
European Union standards and regulations to enable them to trade admitted products 
over the Green Line. Turkish Cypriot producers have made good progress in meeting 
the requirements for the production of Halloumi/Hellim cheese as a European Union 
Protected Designation of Origin product. In October, the European Commission also 
opened a “One Stop Shop” in Nicosia, allowing interested Greek Cypriot and Turkish 
Cypriot traders to obtain information on the procedures for Green Line trade and the 
applicable European Union product standards. 
39. Individuals residing on the Turkish Cypriot side continued to face bureaucratic 
obstacles in opening bank accounts in the Republic of Cyprus, despite a circular 
issued by the Central Bank of Cyprus in April, in which it clarified that they are 
entitled to open payment accounts in line with a European Union directive of 2014 
(2014/92/EU). There was no progress registered in finding a solution for Green Line 
trade-related payments between the two sides without the expensive and cumbersome 
use of correspondent banks. 
40. Overall, administrative and psychological barriers continued to prevent Green 
Line trade from achieving its much greater potential. Such barriers also impeded 
“reverse trade” – the sale of Greek Cypriot products in the Turkish Cypriot 
community, hampered in particular by double taxation and “import duties” imposed 
by the Turkish Cypriot authorities.  
41. Representatives of Greek Cypriot and Turkish Cypriot political parties 
continued to meet in person, under the auspices of the Embassy of Slovakia (see the 
report on the Secretary-General’s mission of good offices in Cyprus (S/2024/13) for 
more information).</t>
  </si>
  <si>
    <t>E. Facilitation of access and humanitarian functions</t>
  </si>
  <si>
    <t>42. UNFICYP maintained its long-standing contact with Turkish Cypriots residing 
in the south and Greek Cypriots and Maronites residing in the north, including through 
weekly delivery of humanitarian assistance to 272 Greek Cypriots and 48 Maronites 
in the north, as well as post-mortem transfers when needed. The mission engaged with 
both authorities with a view to facilitating a transfer of textbooks to and the 
appointment of teachers for the Greek Cypriot schools in Karpas Peninsula. 
UNFICYP also engaged with relevant authorities on both sides as regards the reopening of a kindergarten and a primary school in the Maronite village of Kormakitis. 
43. UNFICYP facilitated the passage of people for 32 religious and commemorative 
events, which were held in the buffer zone or required crossings to either side (mostly</t>
  </si>
  <si>
    <t>Greek Cypriot and Maronite religious services in the north). A total of 39.7 per cent 
of requests channelled through UNFICYP were approved by the Turkish Cypriot 
authorities, compared with 40.6 per cent in the same period in 2022. One additional 
religious site in the north – Ayios Georgios Church in Goufes/Çamlıca – which had 
been inaccessible since 1974, was opened for worship for the first time. Pilgrimage 
to the Hala Sultan Tekke mosque in Larnaca, facilitated in the past by both UNFICYP 
and the Religious Track of the Cyprus Peace Process, has not resumed during the 
reporting period. The mission also addressed concerns raised by both sides regarding 
the physical maintenance of their respective religious sites located on the other side 
of the island. Both leaders condemned the arson attack against the Ibrahim Aga 
Köprülü Mosque in Limassol on 26 August. 
44. The Religious Track of the Cyprus Peace Process, under the auspices of the 
Embassy of Sweden, pursued efforts to sustain and develop dialogue and cooperation 
among the religious leaders of Cyprus. Representatives of religious communities 
continued to meet on a regular basis with facilitation by the Office of the Religious 
Track, albeit with some challenges, in particular at the leadership level. More details 
on the Religious Track are provided in the report on the Secretary-General’s mission 
of good offices in Cyprus (S/2024/13). 
45. Overall, the crossing points continued to function smoothly, although long 
queues are still common at the Agios Dometios/Metehan crossing point in Nicosia, 
where approximately half of the island’s crossings occur. The Technical Committee 
on Crossing Points concluded discussions on measures aimed at easing the traffic flow 
at that crossing point, with the work likely to start in the coming months. One 
suggestion supported by the Technical Committee on Economic and Commercial 
Matters is for a dedicated commercial crossing east of Nicosia. Both sides have longstanding but mutually exclusive proposals for the opening of new crossing points, and 
no agreement has been reached.</t>
  </si>
  <si>
    <t>F. Refugees and asylum-seekers</t>
  </si>
  <si>
    <t>46. The trend towards the reduction in the number of asylum applications was 
confirmed during the reporting period, with 9,176 persons registered during the first 
10 months of the year, compared with 18,348 during the same period in 2022, 
representing a 50 per cent decrease.</t>
  </si>
  <si>
    <t>Number of asylum applications in the Republic of Cyprus (data available to 
October 2023)</t>
  </si>
  <si>
    <t>Source: Office of the United Nations High Commissioner for Refugees.</t>
  </si>
  <si>
    <t>47. Irregular crossings of the Green Line persisted, although the percentage of the 
total number of asylum-seekers who crossed from the northern part decreased from 
81 per cent at mid-year to 66 per cent by the end of October 2023. The decrease is 
attributable to the rise in the number of boat arrivals directly to the shores of the 
Republic of Cyprus. Up until the end of October, there were 78 direct boat arrivals 
carrying some 2,777 persons, the vast majority of whom were Syrians. The number 
of boat arrivals to the shores of the northern part of Cyprus remains unknown, 
although a further 1,894 Syrians who were registered at the Pournara first reception 
centre in the Republic of Cyprus are known to have arrived by boat on the northern 
side and crossed irregularly. According to testimonies, boats to Cyprus depart from 
Lebanon, the Syrian Arab Republic and Türkiye. 
48. The top five countries of origin of asylum-seekers in the first 10 months of 2023 
were the Syrian Arab Republic (4,154), Nigeria (883), Afghanistan (676), Cameroon 
(384) and the Democratic Republic of the Congo (347). In addition, some 178,655 
Ukrainian nationals arrived in Cyprus from 24 February 2022 to 5 November 2023, 
and 19,242 temporary residence permits had been granted as at 16 October 2023. 
49. The Pournara first reception centre continued to operate, albeit at reduced 
capacity owing to ongoing construction work; a total of 1,074 persons were accounted 
for as at the end of October. The capacity of the centre is expected to be expanded to 
1,200 persons, while an emergency zone will be established in case of an unexpected 
large number of arrivals, increasing the overall capacity to 2,300. Given the current 
reduced capacity of the centre and the deteriorating situation in the Middle East, an 
additional area has been cleared to accommodate emergency arrivals of up to 500 
people, who will be placed in tents. 
50. Incidents of boats being pushed back to Lebanon persisted. From 31 July to 
3 August, 109 Syrians who arrived by three separate boats to the Republic of Cyprus 
were returned to Lebanon and reportedly deported to the Syrian Arab Republic, 
without having their protection needs assessed. In addition, 245 passengers from 16</t>
  </si>
  <si>
    <t>different boats, predominantly Syrians, were identified and detained in the northern 
part of Cyprus and were subsequently returned to Türkiye.  
51. The lack of access to asylum procedures at the crossing points on the Green Line 
remains a fundamental problem, which places asylum-seekers at risk of exploitation 
or of being stranded in the buffer zone without access to reception conditions. The 
asylum-seeker who presented himself to the authorities at the Green Line in December 
2022 (S/2023/498, para. 43) and was denied access to asylum procedures, remaining 
stranded in the buffer zone for nine months, was admitted to the Republic of Cyprus 
on an exceptional basis in September, with the facilitation of UNFICYP and the Office 
of the United Nations High Commissioner for Refugees (UNHCR). During the 
reporting period, several individuals coming from the north in search of asylum in the 
Republic of Cyprus remained stranded in the buffer zone. In all instances, UNFICYP 
and UNHCR liaised with authorities and offered the necessary support.  
52. Several anti-migrant protests were held in the Republic of Cyprus during the 
reporting period. On 27 August, anti-migrant violence ensued following a 
demonstration organized in the village of Chloraka, Paphos. Syrians, including 
women and children, who had been residing in the village for years, were attacked 
and their houses, businesses and properties were damaged or destroyed. A ministerial 
decree banning asylum-seekers from settling in the village of Chloraka had been 
issued in 2020, to avoid “a shift in demographics”. The violence spilled over into 
Limassol on 1 September. Demonstrators, several of whom were masked, threw 
Molotov cocktails, chanted racist slogans, physically attacked foreigners, including 
tourists, and damaged shops owned by foreigners. Several peaceful counter-rallies 
were held, including in Nicosia.</t>
  </si>
  <si>
    <t>G. Gender and women and peace and security</t>
  </si>
  <si>
    <t>53. UNFICYP continued to promote the women and peace and security agenda, 
while also seeking to diversify its partnerships with youth and women’s groups across 
the island. As part of its Peacebuilding in Divided Societies programme, the mission 
held a series of workshops on the role of memory in conflict and peacebuilding, 
engaging with youth, women artists, activists and women’s civil society 
organizations, drawing on comparative perspectives from other conflict-affected 
areas. The mission also supported a visit to Lefka/Lefke with 20 representatives of 
local women’s groups as part of an ongoing initiative to build sustainable partnerships 
among women from both sides of the island, based on entrepreneurship, thus 
empowering women to develop local economic opportunities in relation to local 
goods and products across the divide. 
54. UNFICYP further broadened its engagement with civil society organizations 
collaborating on efforts to jointly combat human trafficking. In this context, 
UNFICYP facilitated the efforts of an initiative to train Cypriot civil society on 
trauma-informed support services for survivors and victims of human trafficking.  
55. The mission also continued to facilitate the work of the Technical Committee on 
Gender Equality, in coordination with the Secretary-General’s mission of good 
offices, and its efforts to support the two leaders in implementing relevant 
recommendations of the action plan on ways to ensure women’s full, equal and 
meaningful participation in the settlement process/an eventual settlement process in 
Cyprus, adopted in 2022. The Committee initiated the process of exploring the 
establishment of a standing civil society platform that will allow regular engagement 
between the leaders and all of civil society. Two seminars were held in this context, 
addressing issues related to women’s leadership and women’s entrepreneurship.</t>
  </si>
  <si>
    <t>56. UNFICYP marked the 16 Days of Activism Against Gender-based Violence 
through several events and communications campaigns; the mission organized a civil 
society networking forum on the impact of gender norms in perpetuating violence 
against women. As an outcome of the mission’s Peacebuilding in Divided Societies 
programme, UNFICYP supported intercommunal youth groups in organizing a 
conference on the International Day for the Elimination of Violence against Women 
to raise awareness of the impact of gender-based violence. The mission also joined 
the global United Nations peacekeeping social media campaign featuring messages 
of solidarity from its personnel towards efforts to end gender-based violence.  
57. At the mission level, the mission’s police component finalized its gender action 
plan for the period 2023–2025, aimed at mainstreaming gender considerations in all 
aspects of its work.</t>
  </si>
  <si>
    <t>IV. Committee on Missing Persons in Cyprus</t>
  </si>
  <si>
    <t>58. The bicommunal teams of scientists of the Committee on Missing Persons in 
Cyprus, supported by the United Nations and mandated to recover, identify and return 
the remains of persons who went missing during the events of 1963/64 and 1974, 
exhumed the remains of 21 persons during the reporting period, and six teams of 
Greek Cypriot and Turkish Cypriot scientists were carrying out excavations 
throughout the island at the time of drafting. Since the start of its operations in 2006, 
the Committee has exhumed or received the remains of 1,233 persons on both sides 
of the island. The European Union remains the Committee’s main financial 
contributor. 
59. To date, of 2,002 missing persons, 1,036 have been formally identified and their 
remains returned to their families for dignified burials, including six during the 
reporting period. On 28 July, the Greek Cypriot and Turkish Cypriot leaders jointly 
visited the Committee’s anthropological laboratory and reaffirmed their strong 
support for the Committee’s humanitarian work.  
60. The Committee continued its efforts to gain access to additional information on 
the location of the burial sites of missing persons from the archives of countries that 
had maintained a military or police presence in Cyprus in 1963/64 and 1974. The 
Turkish Cypriot office of the Committee continued to have access to Turkish army 
aerial photos taken in 1974, and the Greek Cypriot office of the Committee continued 
to research the Republic of Cyprus National Guard archives of 1974. The Committee 
is also using a shared web-based geographic information system application that 
allows for the visualization and sharing of information among the Committee’s three 
offices and is accessible to field- and office-based employees.</t>
  </si>
  <si>
    <t>V. Conduct and discipline and sexual exploitation and abuse</t>
  </si>
  <si>
    <t>61. UNFICYP sustained its efforts to ensure strict adherence to the United Nations 
policy of zero tolerance for sexual exploitation and abuse. In coordination with the 
Regional Conduct and Discipline Section based at the United Nations Interim Force 
in Lebanon, the mission took action to enforce existing policies and prevent and 
remediate misconduct, including sexual exploitation and abuse, fraud and prohibited 
conduct in the workplace.  
62. Training for military and police personnel in the mission related to conduct and 
discipline, including on the prevention of sexual exploitation and abuse, was delivered 
in person in accordance with pre-COVID-19 practices.</t>
  </si>
  <si>
    <t>63. During the reporting period, UNFICYP did not receive any allegations of sexual 
exploitation and/or abuse.</t>
  </si>
  <si>
    <t>VI. Financial and administrative aspects</t>
  </si>
  <si>
    <t>64. The General Assembly, by its resolution 77/308 of 30 June 2023, appropriated 
the amount of $56.2 million for the maintenance of the Force for the period from 
1 July 2023 to 30 June 2024, inclusive of the voluntary contribution of one third of 
the net cost of the Force, equivalent to $19.4 million, from the Government of Cyprus 
and the voluntary contribution of $6.5 million from the Government of Greece.  
65. As at 7 December 2023, unpaid assessed contributions to the special account for 
UNFICYP amounted to $16.0 million. The total outstanding assessed contributions 
for all peacekeeping operations as at that date amounted to $2,764.2 million. 
66. Reimbursement of troop costs and contingent-owned equipment have been made 
for the period up to 30 June 2023.</t>
  </si>
  <si>
    <t>VII. Observations</t>
  </si>
  <si>
    <t>67. On 4 March 2024, the United Nations in Cyprus will mark 60 years of 
continuous and concerted efforts to maintain peace and stability on the island and to 
help Cypriots find a mutually acceptable resolution to their differences. This 
milestone is a sobering reminder of just how long the people of Cyprus have been 
waiting for a resolution. For almost 50 of those years, in the absence of a formal 
ceasefire agreement, UNFICYP peacekeepers have successfully de-escalated tensions 
in the buffer zone and prevented conflict. Recent developments both on the island and 
in the region have underscored that conflicts, which may appear frozen on the surface, 
often continue to simmer underneath. As the divide grows wider year after year, there 
is an increasing realization on both sides that the prospects for a solution that everyone 
can accept are gradually fading. I urge both leaders not to let any more opportunities 
for dialogue slip past. 
68. I welcome the recent achievement of an understanding regarding arrangements 
for the Pyla/Pile plateau. This positive outcome shows that constructive and fruitful 
discussions on issues of mutual concern are possible, even on sensitive issues. I urge 
both sides to continue to work constructively and engage in dialogue with UNFICYP 
to address the challenges that have arisen during the implementation of the Pyla/Pile 
understanding. I trust that both sides will remain committed to its implementation and 
preservation. 
69. I once again strongly condemn the assaults against peacekeepers on the Pyla/Pile 
plateau on 18 August. The safety and security of peacekeepers remains the utmost 
priority for the United Nations and cannot be compromised. I am also concerned by 
the mis/disinformation campaign targeting UNFICYP uniformed personnel and 
regrettably questioning the mission’s impartiality. In carrying out its mandate, 
UNFICYP remains guided by the fundamental principles of peacekeeping, including 
impartiality.    
70. The significant increase in the number and severity of military violations on the 
island during the reporting period is a major concern for the prospects of a peaceful 
resolution of the Cyprus problem. The increased violations on both sides of the buffer 
zone, the encroachment into the buffer zone of both military and civilian constructions 
and the provocative effect of unilateral actions only heightens tensions and deepens 
the mutual distrust. I call upon both sides, once again, to respect and abide by the 
United Nations delineation of the buffer zone – the only delineation recognized by</t>
  </si>
  <si>
    <t>the Security Council – and the mandated authority of UNFICYP within and around 
this zone. Developments during the reporting period also highlight the need for 
UNFICYP to enhance its situational awareness in the buffer zone through 
technological means. 
71. I am deeply concerned at the use of civilian construction for military purposes, 
as well as security personnel operating in civilian clothes, a dangerous blurring of 
lines that puts civilians at risk. I recall the Council’s request that all unauthorized 
construction inside the buffer zone be removed and that both sides prevent 
unauthorized military and civilian activities within and along the ceasefire lines. I 
regret that this call has not been heeded. Likewise, the rapid enhancement of 
surveillance technology on both sides of the buffer zone, in defiance of the objections 
of UNFICYP, is also of serious concern. As no one can benefit from the current 
military escalation along the ceasefire lines, I call for both sides to work with 
UNFICYP on mutual military de-escalation around the buffer zone. I also reiterate 
my call for the parties to unstaff the ceasefire line and replace armed soldiers with 
limited surveillance technology that is neither deployed inside the buffer zone nor 
able to see beyond it.  
72. Beyond the buffer zone itself, I have repeatedly stressed the importance of the 
parties refraining from taking unilateral actions that could raise tensions and 
compromise a return to dialogue, while at the same time calling upon all parties to 
embrace dialogue as the only effective and legitimate means to resolve their 
differences. I reiterate my long-standing concern over any new developments in the 
fenced-off area of Varosha and the lack of response to the Security Council’s call for 
a reversal of the actions taken since the announcement of the partial reopening of the 
fenced-off town in October 2020. I further recall the Council’s decisions related to 
Varosha, notably its resolutions 550 (1984) and 789 (1992), and the importance of 
adhering fully to those resolutions, underscoring that the position of the United 
Nations on this matter remains unchanged. I also deplore the restrictions on the 
freedom of movement of UNFICYP imposed in the area and elsewhere, as in Strovilia, 
and reiterate my expectation that the ability of the mission to patrol and implement 
its mandated activities be restored in full. I recall that the mandate provided by the 
Council to UNFICYP is not limited to the buffer zone but extends to the entire island.  
The establishment of a direct military contact mechanism between the opposing forces 
would be a very positive step for stability and confidence-building on the island, 
particularly in the current context. 
73. It remains essential to strengthen efforts to increase trust and cooperation 
between the sides. Trust and reconciliation are the cornerstones of a sustainable 
solution on the island and require the breaking down of barriers and the fostering of 
greater understanding between both communities. While I am encouraged by the 
sustained engagement of grass-roots activists, including women and youth groups, the 
continued divisive rhetoric is regrettable, and efforts towards trust-building should 
also be actively supported at the political level. Obstacles to greater interaction 
between Greek Cypriots and Turkish Cypriots continue to limit the daily 
intercommunal exchanges and prevent the interdependence that would greatly foster 
the conditions for sustainable peace and help pave the way towards a settlement. I 
reiterate my call for leaders to encourage more direct contact and cooperation between 
the two communities, as also called for by the Security Council.    
74. Notwithstanding the Security Council’s repeated calls, and my own, efforts in 
Cyprus to achieve greater economic and social parity between the two sides and to 
broaden and deepen economic, cultural and other forms of cooperation remain 
limited. Crossing points should facilitate an efficient flow of traffic, and the removal 
of bureaucratic restrictions to trade under the Green Line Regulation would 
significantly help to increase the volume of trade and should be pursued with renewed</t>
  </si>
  <si>
    <t>vigour. Increased cross-island trade, together with deeper economic, social, cultural, 
sporting and other ties and contacts, would help to address the long-standing and 
increasing concerns of the Turkish Cypriots regarding their isolation and promote 
trust between the communities.   
75. In their efforts to promote closer cooperation between the communities, local 
and international actors continue to be confronted with challenges and obstacles 
linked to the status of the north and concerns relating to “recognition”. While the 
United Nations policy on Cyprus is maintained and decisions of the Security Council 
on the matter are upheld, I reiterate that concerns about recognition should not in 
themselves constitute an obstacle to increased cooperation.   
76. In the continued absence of formal negotiations, the work of the technical 
committees remains essential as one of the only mechanisms for direct contact 
between the sides on issues of mutual concern. It remains crucial that the committees 
are shielded from the political dynamics. I also encourage these committees to 
reinforce their meaningful engagements with civil society, including women and 
youth, to pursue a sustainable and equitable solution to the Cyprus issue for all. I 
further renew my call to both leaders to reinvigorate the Technical Committee on 
Education and ensure that it jointly implements its own 2017 recommendations, as 
called for by the Security Council. Peace education remains an essential pillar of 
reconciliation for the future of the island. I also call on both leaders to accelerate the 
implementation of the “Action Plan on ways to ensure women’s full, equal and 
meaningful participation in the settlement process/an eventual settlement process”, 
adopted in 2022, and I reiterate the readiness of the United Nations to support it.  
77. I continue to urge authorities to reinstate access to asylum procedures at crossing 
points, which would go a long way towards preventing irregular crossings through 
the buffer zone. Adequate support for asylum seekers and irregular migrants is also 
essential.  I am concerned about incidents of the pushback of boats without the 
provision of the necessary protection.  
78. Considering the continued contribution of UNFICYP to peace and stability and 
to the creation of conditions conducive to a political settlement, I recommend that the 
Security Council extend the mandate of the mission for twelve months, until 
31 January 2025.   
79. I would like to thank the partners, in particular the European Commission, that 
have provided support for the work of both United Nations missions in Cyprus, as 
well as the United Nations Development Programme and the Committee on Missing 
Persons in Cyprus, and that have contributed to the implementation of important 
confidence-building measures. I also thank the more than 40 countries that have 
contributed troops, police or both to UNFICYP since 1964 and pay solemn tribute to 
the 186 peacekeepers who have lost their lives in the service of peace in Cyprus.  
80. I express my gratitude to my Special Representative in Cyprus, Head of 
UNFICYP and Deputy Special Adviser on Cyprus, Colin Stewart, for his leadership 
of the United Nations presence on the island. I also express my appreciation to all the 
women and men serving in UNFICYP for their steadfast commitment to the 
implementation of the mandate of the mission and the cause of peace on the island.</t>
  </si>
  <si>
    <t>Countries providing military and police personnel to the 
United Nations operation in Cyprus (as at 12 December 2023)</t>
  </si>
  <si>
    <t>Country 
Number of military personnel 
Argentina 
249 
Austria 
3 
Brazil  
2 
Canada 
1 
Chile  
6 
Hungary 
11 
India 
2 
Pakistan 
3 
Paraguay  
12 
Russian Federation 
4 
Serbia 
8 
Slovakia 
240 
United Kingdom of Great Britain and Northern Ireland 
257 
Totala 
798</t>
  </si>
  <si>
    <t>Country 
Number of police personnel 
Bangladesh 
1 
Bosnia and Herzegovina 
6 
Finland 
5 
Hungary 
2 
Indonesia 
4 
Ireland 
12 
Italy 
3 
Jordan 
6 
Montenegro 
5 
Nepal 
4 
Romania 
4 
Russian Federation 
4 
Serbia 
3 
Slovakia 
3 
Sweden 
1 
Totala 
63</t>
  </si>
  <si>
    <t>a Of the military personnel, 703 are men and 95 are women. Of the police personnel, 42 are 
men and 21 are women.</t>
  </si>
  <si>
    <t>Letter dated 3 January 2024 from the Permanent Representative of Georgia to the United Nations addressed to the President of the Security Council</t>
  </si>
  <si>
    <t>I have the honour to refer to the summary statement by the Secretary-General 
of matters of which the Security Council is seized and of the stage reached in their 
consideration (
S/2023/10/Add.48
, dated 4 December 2023).</t>
  </si>
  <si>
    <t>I should like to notify you that the Government of Georgia wishes to see the 
following item, listed in paragraph 3 of the above-mentioned document, retained in 
the list of matters of which the Security Council is seized: “The situation in Georgia”.</t>
  </si>
  <si>
    <t>Permanent Representative of Georgia to the United Nations</t>
  </si>
  <si>
    <t>Identical letters dated 3 January 2024 from the Permanent Observer of the State of Palestine to the United Nations addressed to the Secretary-General, the President of the General Assembly and the President of the Security Council</t>
  </si>
  <si>
    <t>The start of the new year in Occupied Palestine has been marred by Israel’s 
genocidal aggression on the Palestinian people, especially in the Gaza Strip, where 
the toll of death, destruction and human misery is mounting, as the occupying Power 
continues besieging, attacking and collectively punishing the civilian population in 
grave breach of all international legal and moral norms.</t>
  </si>
  <si>
    <t>Every single day, Israel proves that violence is the only language it speaks. 
Whether through mass slaughter of Palestinians in Gaza, cold-blooded murder of 
Palestinians in the West Bank or targeted assassinations, as perpetrated in Beirut 
yesterday against a Hamas leader, Saleh Al-Arouri, a brazen extrajudicial killing and 
breach of Lebanon’s sovereignty and territorial integrity, Israel’s primary mode of 
engagement is violence and terror, its method of choice to oppress and persecute 
Palestinians, whether before 7 October or after.</t>
  </si>
  <si>
    <t>Violence is how Israel has imposed its occupation and subjugated the Palestinian 
people for decades, and when Palestinians resist this violent, abhorrent occupation, 
they are met with even more brutal Israeli violence. It is a fact: this violent, racist, 
colonial occupation is the root cause of the current catastrophic crisis, of the apartheid 
reality that prevails, of the colonization and ethnic cleansing of Palestine, and now of 
the genocide being perpetrated against the Palestinian people.</t>
  </si>
  <si>
    <t>In just a 24-hour period, from 1 to 2 January 2024, Israeli occupying forces 
killed 207 Palestinians and wounded 338 others in attacks in central and south Gaza, 
where the majority of the population has been forcibly displaced to by Israel’s 
aggression. The casualty toll in Gaza now stands at 22,313 Palestinian men, women 
and children killed and more than 57,000 injured.</t>
  </si>
  <si>
    <t>The death toll comprises at least 9,100 children and 6,500 women killed in 
deliberate, indiscriminate bombings by Israel of residential neighbourhoods, refugee 
camps, hospitals, mosques, churches, and schools and facilities of the United Nations 
Relief and Works Agency for Palestine Refugees in the Near East (UNRWA)</t>
  </si>
  <si>
    <t>sheltering displaced families, where 315 Palestinians have been killed and more than 
1,148 injured by Israeli bombs and missiles. More than 7,000 Palestinians, mostly 
women and children, remain unaccounted for, presumed dead under the rubble as 
recovery has been made impossible by Israel’s incessant targeting of civilian areas.</t>
  </si>
  <si>
    <t>Israel’s attacks also continue gravely impacting the humanitarian community, 
with another strike yesterday on a hospital, Al-Amal Hospital of the Palestine Red 
Crescent Society in Khan Younis, where civilians, including a newborn baby, were 
killed. To date, 142 Palestinian staff members of UNRWA, 326 doctors and other 
health-care workers, and over 100 Palestinian journalists and media workers have 
been killed in Israeli strikes.</t>
  </si>
  <si>
    <t>There are also reports of kidnappings of Palestinian babies and children by 
Israeli soldiers, in addition to the abduction of thousands of Palestinians, mostly 
males, young and old, detained by Israeli occupying forces and taken to unknown 
locations. On Christmas day, videos circulated showing Israeli soldiers corralling and 
detaining hundreds of Palestinians inside Yarmouk football stadium in Gaza City, 
among them children, elderly men and persons with disabilities, forced to strip to 
their underwear and subjected to degrading conditions and ill-treatment, including 
beatings.</t>
  </si>
  <si>
    <t>Attacks by Israeli occupying forces and terrorist settlers continue also in the 
West Bank, including military raids on 27 December in all major cities – in Ramallah, 
Jenin, Jericho, East Jerusalem, Nablus, Tulkarem and Al-Khalil. At least 324 
Palestinians, 83 of them children, have been killed in attacks across the West Bank 
and over 3,800 injured, raising the casualty toll there to 524 Palestinians killed by 
Israeli soldiers and settlers in 2023, the deadliest year there since the Office for the 
Coordination of Humanitarian Affairs began its documentation in 2005.</t>
  </si>
  <si>
    <t>Since 7 October, thousands more Palestinians have been taken captive by Israel 
in the West Bank, with over 4,700 detained, among them 40 journalists, and illtreatment, torture and medical negligence have led to the death of seven Palestinians 
in Israeli prisons in this period alone. Israel also continues to impose severe 
movement restrictions across the West Bank, including East Jerusalem, closing almost 
all entrances to Palestinian villages and towns, besieging the entire population.</t>
  </si>
  <si>
    <t>2024 must be the year that brings an end to this illegal occupation and historic 
injustice against the Palestinian people.</t>
  </si>
  <si>
    <t>The international community must reject Israel’s false, offensive pretexts for the 
prolongation of this immoral, inhumane situation. Addressing its symptoms and 
consequences, not least the human devastation and humanitarian catastrophe today in 
Gaza, while ignoring the source of all the violence and turmoil – Israel’s violation of 
the rights of an entire nation of people and their total deprivation under its colonial 
occupation and apartheid regime – will never bring solutions.</t>
  </si>
  <si>
    <t>Thus, we reiterate our appeal to the Security Council and the international 
community for immediate action to: (a) secure a ceasefire in Gaza as a matter of 
utmost urgency to save human lives; (b) provide desperately needed humanitarian 
assistance to Palestinian civilians in Gaza, who are suffering displacement, hunger 
and risk of famine, disease and want on a massive scale; and (c) halt Israel’s forced 
displacement of Palestinian civilians and attempts at their mass expulsion, including 
attempts to force the population’s migration, i.e. mass deportation, from Gaza.</t>
  </si>
  <si>
    <t>Israel’s genocidal aggression and incitement against the Palestinian people must 
be stopped. How much more carnage can the international community accept, how 
many more children, women and men will be slaughtered, how many more maimed 
and disabled, how many more orphans and widows, how many more mass graves in 
Gaza, before the international community acts?</t>
  </si>
  <si>
    <t>Israel’s collective punishment and use of starvation as a weapon of war must be 
stopped. How much more despair and how many malnourished children and deaths 
from starvation is the international community willing to tolerate before it acts?</t>
  </si>
  <si>
    <t>Israel’s destruction of homes, hospitals, schools, United Nations shelters, 
mosques, churches and critical civilian infrastructure must be stopped. How long will 
the international community watch Israel’s systematic human rights violations and 
deliberate denial of access to adequate shelters, water and sanitation, and health-care 
and emergency medical services before it acts?</t>
  </si>
  <si>
    <t>Israel’s forced displacement of Palestinians and the sinister schemes and calls 
by far-right Israeli officials to forcibly transfer or coerce “voluntary migration” of the 
population from Gaza to clear the way for Israeli colonization must be stopped. With 
over 1.9 million people – 85 per cent of the population – already displaced, when will 
the international community act?</t>
  </si>
  <si>
    <t>These are war crimes, crimes against humanity and acts of genocide that must 
be stopped and for which there must be accountability to the fullest extent of the law.</t>
  </si>
  <si>
    <t>In this year, 2024, as we tragically approach 76 years of Nakba, 57 years of 
occupation, 17 years of blockade and now 88 days of a blatant genocidal siege and 
war on the Palestinian people, it is long past time for the international community to 
act, collectively and urgently, to put a stop to Israel’s grotesque impunity and to 
protect the Palestinian people and assist them in attaining justice and realizing their 
rights.</t>
  </si>
  <si>
    <t>It requires serious efforts to uphold international law, including humanitarian 
and human rights law, through effective measures of accountability, including at the 
International Criminal Court and International Court of Justice, including in the 
context of the current advisory opinion proceedings and as South Africa has rightly 
and responsibly done in initiating a case against Israel for its breaches of the Genocide 
Convention, and through lawful countermeasures and sanctions. There must be 
consequences for war crimes and crimes against humanity; there must be deterrence.</t>
  </si>
  <si>
    <t>It requires all States to demand and ensure respect for compulsory obligations 
under international law, including action by the High Contracting Parties to the Fourth 
Geneva Convention to enforce the Convention in the Occupied Palestinian Territory, 
including East Jerusalem, and to end the treatment of Israel as a State above the law.</t>
  </si>
  <si>
    <t>It requires serious efforts to implement the most recent United Nations 
resolutions concerning the crisis in Gaza, namely Security Council resolutions 2712 
(2023) and 2720 (2023) and General Assembly resolutions ES-10/21 and ES-10/22. 
Serious efforts are needed to ensure an immediate humanitarian ceasefire, protection 
of the civilian population and acceleration and expansion of humanitarian aid to 
Palestinian civilians in Gaza, who are depleted, suffering and desperate after nearly 
three months of Israeli aggression, torment and deprivation of food, water, medicines, 
shelter and fuel for basic living needs. Humanitarian assistance is urgently needed to 
save lives and stave off despair.</t>
  </si>
  <si>
    <t>Moreover, it requires immediate action to stop Israel’s plot to make conditions 
of life impossible in Gaza and to forcibly displace Palestinians and send them 
anywhere else in the world, rather than allowing them to return to their homes in Gaza 
or to their original homes and ancestral lands from which they were ethnically 
cleansed in the 1948 Nakba. No State should collude or be complicit with such an 
illegal and immoral scheme, constituting war crimes and crimes against humanity, for 
which all must be held accountable.</t>
  </si>
  <si>
    <t>And it requires serious efforts to implement all other relevant United Nations 
resolutions, including Security Council resolution 2334 (2016) and all that preceded</t>
  </si>
  <si>
    <t>and followed, aimed at achieving a just solution to the Palestine question, in 
conformity with international law and long-standing international consensus, that 
brings an end to the Israeli occupation that began in 1967 and fulfils the inalienable 
rights of the Palestinian people, including their rights to life, to self-determination 
and freedom and to return.</t>
  </si>
  <si>
    <t>We implore all States and the Security Council, the General Assembly, the 
Secretary-General and all components of the United Nations system to pursue these 
objectives as a matter of urgency and priority in this new year. Israel, the occupying 
Power, cannot be allowed to carry on with these atrocities against the Palestinian 
people, threatening their existence and threatening regional and international peace 
and security, with impunity. The time to act is now.</t>
  </si>
  <si>
    <t>The present letter is in follow-up to our 821 letters on the ongoing crisis in the 
Occupied Palestinian Territory, including East Jerusalem, which constitutes the 
territory of the State of Palestine. These letters, dated from 29 September 2000 
(A/55/432-S/2000/921) to 26 December 2023 (A/ES-10/977-S/2023/1041), constitute 
a basic record of the crimes being committed by Israel, the occupying Power, against 
the Palestinian people since September 2000. For all of these war crimes, acts of State 
terrorism and systematic human rights violations against our people, Israel, the 
occupying Power, must be held accountable and the perpetrators must be brought to 
justice.</t>
  </si>
  <si>
    <t>I should be grateful if you would arrange to have the present letter distributed 
as a document of the tenth emergency special session of the General Assembly, under 
agenda item 5, and of the Security Council.</t>
  </si>
  <si>
    <t>Letter dated 3 January 2024 from the Permanent Representative of Ukraine to the United Nations addressed to the Secretary -General</t>
  </si>
  <si>
    <t>I am writing to you regarding Russia’s continued terrorist attacks deliberately 
targeting civilians and civilian infrastructure in Ukraine.</t>
  </si>
  <si>
    <t>In the night from 2 to 3 January 2024, Russia’s missile strikes deliberately 
targeted a school and a kindergarten in the Osnovianskyi district of the city of 
Kharkiv, causing destruction over an area of 1,000 square metres. The explosion also 
damaged neighbouring residential buildings.</t>
  </si>
  <si>
    <t>This attack serves as yet more proof of the terrorist nature of the Russian armed 
forces and their affiliated armed groups listed in your annual report on children and 
armed conflict as a State actor that attacked schools and hospitals and killed children, 
in particular through the use of explosive weapons with a wide-impact area, including 
shelling from heavy artillery, multiple-launch rocket systems, missiles and air strikes 
in populated areas.</t>
  </si>
  <si>
    <t>Considering the persistent and ongoing nature of such attacks, and recognizing 
the urgency of immediate intervention, I would be grateful for your personal attention 
and full use of all existing instruments within the mandates of the relevant United 
Nations agencies to address these continued crimes of the Russian Federation against 
the civilian population and civilian infrastructure in Ukraine.</t>
  </si>
  <si>
    <t>The crime of aggression, war crimes and crimes against humanity committed by 
the Russian Federation once again testify to the inadmissibility of inaction with regard 
to Russia’s illegitimate presence in the Security Council.</t>
  </si>
  <si>
    <t>I would appreciate your kind assistance in having the present letter distributed 
as a document of the General Assembly, under agenda item 67, and of the Security 
Council.</t>
  </si>
  <si>
    <t>(
Signed
) Sergiy 
Kyslytsya</t>
  </si>
  <si>
    <t>Letter dated 3 January 2024 from the Permanent Representative of the Sudan to the United Nations addressed to the President of the Security Council</t>
  </si>
  <si>
    <t>Upon instructions from my Government, I have the honour to inform you that 
the Government of the Sudan wishes to have retained, on the list of matters of which 
the Security Council is seized, item 55 in paragraph 3 of the summary statement by 
the Secretary-General of matters of which the Security Council is seized and of the 
stage reached in their consideration (
S/2024/10
), namely the item entitled “Letter 
dated 20 February 1958 from the representative of the Sudan addressed to the 
Secretary-General” (
S/3963
).</t>
  </si>
  <si>
    <t>(
Signed
) Al-Harith Idriss Al-Harith 
Mohamed</t>
  </si>
  <si>
    <t>Permanent Representative</t>
  </si>
  <si>
    <t>Letter dated 4 January 2024 from the Chargé d’affaires a.i. of the Permanent Mission of Tunisia to the United Nations addressed to the President of the Security Council</t>
  </si>
  <si>
    <t>With reference to document 
S/2024/10
, dated 2 January 2024, regarding the 
matters of which the Security Council is seized and the stage reached in their 
consideration, and upon the instructions of my Government, I have the honour to 
request the retention of the following items, listed in paragraph 3 of the abovementioned document, on the list of matters of which the Council is seized:</t>
  </si>
  <si>
    <t>(a) 
Letter dated 1 October 1985 from the Permanent Representative of 
Tunisia to the United Nations addressed to the President of the Security Council 
(
S/17509
);</t>
  </si>
  <si>
    <t>(b) 
Letter dated 19 April 1988 from the Permanent Representative of Tunisia 
to the United Nations addressed to the President of the Security Council (
S/19798
).</t>
  </si>
  <si>
    <t>It would be highly appreciated if the present letter could be circulated as a 
document of the Security Council.</t>
  </si>
  <si>
    <t>Implementation of resolution 2697 (2023): Report of the Secretary-General</t>
  </si>
  <si>
    <t>1. 
In its resolution 
2379 (2017)
, the Security Council requested the SecretaryGeneral to establish an Investigative Team, headed by a Special Adviser, to support 
domestic efforts to hold Islamic State in Iraq and the Levant (ISIL), also known as 
Da’esh, accountable by collecting, preserving and storing evidence in Iraq of acts that 
may amount to war crimes, crimes against humanity or genocide committed by the 
terrorist group ISIL (Da’esh) in Iraq. The team established pursuant to that request is 
known by the designation of United Nations Investigative Team to Promote 
Accountability for Crimes Committed by Da’esh/Islamic State in Iraq and the Levant 
(UNITAD). The Council welcomed the letter dated 14 August 2017 from the 
Government of Iraq addressed to the President of the Security Council, in which the 
Government called for the assistance of the international community to ensure that 
members of ISIL (Da’esh) are held accountable for their crimes in Iraq, including 
where those may amount to crimes against humanity (
S/2017/710
). 
2. 
The Security Council also requested that the Secretary-General submit to the 
Council, for its approval, within 60 days, terms of reference that would be acceptable 
to the Government of Iraq, in order to ensure that the Investigative Team could fulfil 
its mandate, and that were consistent with resolution 
2379 (2017)
, regarding the 
operation of the Investigative Team in Iraq. 
3. 
The Security Council underscored in its resolution 
2379 (2017)
 that the 
Investigative Team would operate with full respect for the sovereignty of Iraq and its 
jurisdiction over crimes committed in its territory, and it further emphasized that the 
Team should be impartial, independent and credible and should act consistent with 
the terms of reference which set out the framework in which the Team will operate, 
the Charter of the United Nations and United Nations best practice, and relevant 
international law, including international human rights law. 
4. 
In the light of the request made by the Security Council, the Secretariat engaged 
in discussions with the Government of Iraq in order to prepare the terms of reference 
of the Investigative Team. After obtaining the acceptance of the Government of Iraq 
regarding the final text of the terms of reference, the Secretary-General, in a letter 
dated 9 February 2018, submitted to the Security Council the terms of reference of 
the Investigative Team (
S/2018/118
, annex), which were approved by the Security 
Council on 13 February 2018 (
S/2018/119
).</t>
  </si>
  <si>
    <t>5. 
On 15 August 2018, the Secretary-General informed the Security Council that 
he had appointed the Special Adviser of the Investigative Team on 13 July 2018, after 
consultation with the Government of Iraq, and that the Team would begin its work on 
20 August 2018 (S/2018/773). 
6. 
In its resolutions 2490 (2019) of 20 September 2019, 2544 (2020) of 
18 September 2020, 2597 (2021) of 17 September 2021, 2651 (2022) of 15 September 
2022 and 2697 (2023) of 15 September 2023, the Security Council extended the 
mandate of the Special Adviser and the Investigative Team for consecutive one-year 
terms, at the request of the Government of Iraq. 
7. 
In its resolution 2697 (2023), the Security Council took note of the request from 
the Government of Iraq for the Investigative Team to promote national accountability 
in Iraq for members of ISIL (Da’esh) and those who provided assistance and financing 
to this terrorist organization by providing the evidence it has to the Government of 
Iraq within the next year and requested the Secretary-General to submit, no later than 
15 January 2024, a report setting out recommendations for implementing this request 
with full respect for the sovereignty of Iraq.1  
8. 
The Secretary-General prepared the present report in coordination with the 
Special Adviser of the Investigative Team, which is mandated by the Security Council 
to be the entity responsible for matters relating to the use of the evidence it has 
collected, preserved and stored. The annex to the present report was prepared by the 
Special Adviser and contains his contribution, including recommendations for 
implementing the above-mentioned request, in line with his distinct role and 
independent mandate. 
9. 
Moreover, in the light of the request from the Government of Iraq and the 
decision of the Security Council to extend the mandate of the Special Adviser and the 
Team until 17 September 2024 only, and the request from the Government of Iraq for 
the Investigative Team to provide the evidence it has to the Government of Iraq within 
the next year, the present report also addresses the future responsibilities of the 
Secretariat with respect to the storage and preservation of the materials of the 
Investigative Team upon the conclusion of its mandate and to the provision of access 
to evidence so that efforts to ensure accountability can continue thereafter.</t>
  </si>
  <si>
    <t>II. Framework of operation of the Investigative Team</t>
  </si>
  <si>
    <t>10. 
Within the parameters established by the Security Council in its resolution 2379 
(2017), the terms of reference set out the general framework for the operation of the 
Investigative Team, which were prepared in line with United Nations rules, regulations, 
policies and best practice, as applicable to this specific mandate. Specific internal 
procedures and practice to implement the UNITAD terms of reference were elaborated 
by the Investigative Team and implemented in coordination with competent Iraqi 
authorities, as appropriate, in the light of its independent status, as indicated in 
paragraph 6 of resolution 2379 (2017). In particular, the Investigative Team has 
developed detailed requirements for the sharing of information with competent judicial 
authorities, including with Iraqi authorities, the primary intended recipient.  
11. 
In accordance with resolution 2379 (2017), it is specified in the UNITAD terms 
of reference that the Investigative Team shall operate with full respect for the 
__________________</t>
  </si>
  <si>
    <t>1  See also the letter dated 28 December 2023 from the Chargé d’affaires a.i. of the Permanent 
Mission of Iraq to the United Nations addressed to the Secretary-General, in which the 
Government of Iraq reiterated those requests (S/2024/53).</t>
  </si>
  <si>
    <t>sovereignty of Iraq and its jurisdiction over crimes committed in its territory. It is also 
recalled that:</t>
  </si>
  <si>
    <t>The competent Iraqi authorities shall be the primary intended recipient of the 
evidence collected, preserved and stored by the Investigative Team. In carrying 
out its functions, the Investigative Team will act with full respect for the Iraqi 
Constitution and Iraqi relevant laws and Iraq’s right to exercise jurisdiction over 
crimes committed on its territory, including in ongoing proceedings. 
To that end, in paragraph 27 of the terms of reference it is stipulated that “the 
Investigative Team shall share the evidence with the competent Iraqi authorities in 
accordance with the present terms of reference and with the modalities to be agreed 
pursuant to paragraph 45”. In paragraph 45 of the terms of reference, it is further 
stipulated that the Investigative Team “shall liaise with the coordinating or steering 
committee and/or competent Iraqi authorities on modalities for the eventual use, in 
fair and independent criminal proceedings, of evidence of crimes collected and stored 
by the Team in Iraq, in accordance with the present terms of reference”. 
12. 
The terms of reference contain a number of other provisions that are of particular 
relevance to the sharing of evidence. In this regard, it is important to recall that among 
the standards and procedural requirements for the collection, preservation and storage 
of evidence, the terms of reference refer specifically to the informed consent of those 
providing information to the Investigative Team, in line with the well-established 
practice of the United Nations, and provide that “[t]he Investigative Team shall seek to 
obtain from witnesses and other sources their informed consent for the Investigative 
Team to share evidence with Iraqi and other domestic investigative, prosecutorial and 
judicial authorities, and with any other competent authorities as determined in 
agreement with the Government of Iraq”. Moreover, in paragraph 21 of the terms of 
reference it is clarified that “[t]he Investigative Team shall take appropriate measures 
to respect and ensure respect for the privacy, interests and personal circumstances of 
victims, in the light of their age, sex, sexual orientation, gender and health, and taking 
into account the nature of the crime, in particular where it involves sexual violence, 
gender violence or violence against children”. The consent provided by the information 
providers must be respected, in particular to protect those who have provided 
information to the Investigative Team and whose security could be endangered. 
13. Regarding the confidentiality of the information of the Investigative Team, the 
terms of reference provide that the Investigative Team shall “determine and record 
the confidentiality classification of all evidence obtained or produced by the 
Investigative Team, including its work products and analyses, in line with the United 
Nations policies on information sensitivity, classification and handling”. In this 
context, the Secretary-General’s bulletin on information sensitivity, classification and 
handling (ST/SGB/2007/6) clarifies the conditions for the classification and secure 
handling of confidential information entrusted to or originating from the United 
Nations, which include documents received by the United Nations from third parties 
under an expectation of confidentiality and documents the disclosure of which is 
likely to endanger the safety or security of any individual, violate his or her rights or 
invade his or her privacy. In addition, the principles on personal data protection and 
privacy set out a basic framework for the processing of personal data by the United 
Nations with the aim of ensuring respect for the human rights and fundamental 
freedoms of individuals, in particular the right to privacy, among other considerations. 
The application of these general United Nations policies in the context of the 
collection, processing and sharing of evidence by the Investigative Team is further 
elaborated upon in the annex to the present report.  
14. With respect to the use of evidence, in its resolution 2379 (2017), the Security 
Council underscored that evidence of crimes collected and stored by the Team in Iraq</t>
  </si>
  <si>
    <t>should be for eventual use in fair and independent criminal proceedings, consistent 
with applicable international law, conducted by competent national-level courts, with 
the relevant Iraqi authorities as the primary intended recipient as specified in the 
terms of reference, and with any other uses to be determined in agreement with the 
Government of Iraq on a case-by-case basis. The terms of reference further provide 
that the Investigative Team shall share the evidence in accordance with United 
Nations policies and best practice and relevant international law, including 
international human rights law, rules and standards. 
15. 
In this regard, the general United Nations policy and best practice against the sharing 
of evidence by United Nations accountability mechanisms for use in criminal proceedings 
in which capital punishment could be imposed or carried out is applicable.2  During the 
negotiations over the terms of reference, the Secretariat specifically engaged with the 
Government of Iraq on the application of that policy and best practice by the Investigative 
Team, as referred to in the letters from the Secretary-General to the President of the Security 
Council of 20 November 2017, 13 December 2017, 21 December 2017 and 19 January 
2018.3 The application of that policy and best practice by the Investigative Team is reflected 
in the annex to the present report.  
16. It is important to recall that United Nations policies and best practice and 
relevant international law, rules and standards regarding the sharing of evidence will 
remain applicable upon the conclusion of the mandate of the Investigative Team.  
17. More generally, regarding the materials of the Investigative Team, which 
include the evidence of the Investigative Team, the terms of reference recall that the 
Investigative Team, its personnel, records, archives, property and assets shall enjoy 
the privileges and immunities, exemptions and facilities provided for in the 
Convention on the Privileges and Immunities of the United Nations of 13 February 
1946. The terms of reference also provide that upon conclusion of the Investigative 
Team’s mandate, the United Nations and the Government of Iraq shall agree upon 
arrangements regarding the custody of original versions of the evidence and materials 
collected, preserved and stored by the Investigative Team in Iraq, as well as any 
materials and analyses produced by the Investigative Team. In the light of those 
provisions and those of resolution 2697 (2023), it is essential to anticipate and address 
at this stage the question of the management of the materials of the Investigative Team 
upon the conclusion of its mandate.</t>
  </si>
  <si>
    <t>III. Preservation and management of the evidence collected by 
the Investigative Team upon the conclusion of its mandate</t>
  </si>
  <si>
    <t>18. In its resolution 2697 (2023), the Security Council took note of the request from 
the Government of Iraq for a non-extendable one-year extension of the mandate of 
the Special Adviser and the Team, contained in its letter dated 5 September 2023 
(S/2023/654), and decided to extend the mandate of the Special Adviser and the Team 
until 17 September 2024 only. The Security Council also took note of the request from 
the Government of Iraq for the Investigative Team to “provid[e] the evidence it has 
to the Government of Iraq within the next year”.  
19. The request from the Government of Iraq and the decision of the Security 
Council raise a critical question with respect to the preservation and management of 
the evidence of the Investigative Team upon the conclusion of its mandate to provide 
__________________</t>
  </si>
  <si>
    <t>2  The policy was recalled in the reports of the Secretary-General on strengthening and 
coordinating United Nations rule of law activities (A/73/253, para. 79; A/74/139, para. 89; 
A/75/284, para. 74).</t>
  </si>
  <si>
    <t>evidence for use in fair and independent criminal proceedings conducted by 
competent domestic courts in Iraq and in third States. The question of the preservation 
and management of the evidence of the Investigative Team relates more 
fundamentally to the call for accountability from Iraq and other Member States, as 
well as from survivors and civil society organizations. They have all stressed the need 
to ensure continued access to the evidence of the Investigative Team in future for 
accountability purposes, including judicial proceedings. In this regard, it is important 
to recall that the Investigative Team was established to ensure that members of ISIL 
(Da’esh) are held accountable for the crimes they committed in Iraq. That objective 
will remain upon the conclusion of the mandate of the Investigative Team.  
20. The Government of Iraq has conveyed, since the establishment of the 
Investigative Team, and also during the consultations for the present report, the 
importance of ensuring, ultimately, that members of ISIL (Da’esh) are held 
accountable for their crimes committed in Iraq. The Government of Iraq also noted 
that the Investigative Team was an unprecedented example of international 
cooperation between States and international organizations to achieve criminal 
accountability for the most serious crimes at the international level, and highlighted 
the importance of achieving accountability at the national level. 4  
21. Civil society organizations and survivors’ representatives have conveyed their 
concerns regarding the future efforts to ensure accountability for ISIL (Da’esh) 
perpetrators upon the conclusion of the Investigative Team’s mandate and the future 
access to the evidence collected by the Investigative Team. They strongly expressed 
the view that the evidence should remain accessible in the future in a manner that 
would allow its use for purposes of ensuring accountability. They also referred to the 
importance of avoiding the re-traumatization of survivors, in particular children, 
women and victims of conflict-related sexual violence, who already provided their 
testimonies to UNITAD. It was also recalled that the evidence collected by UNITAD 
must be preserved and stored in a manner that ensures the security of the evidence, 
full respect for the consent of information providers and in accordance with United 
Nations policies. A variety of suggestions were conveyed, ranging from an enhanced 
archiving facility within the United Nations, with sufficient resources to respond to 
future requests to access the evidence, to the establishment of a hybrid tribunal in Iraq 
for the international crimes committed by ISIL (Da’esh). Reference was also made to 
the possibility of establishing an independent entity (a residual mechanism), 
mandated to store and preserve the evidence of the Investigative Team and to support 
accountability processes in Iraq and in other jurisdictions through the sharing of 
information. It was suggested that such an entity could be further mandated to receive 
and store new evidence and/or to continue to analyse the information already 
collected by the Investigative Team. 
22. Upon the conclusion of the Investigative Team’s mandate and in line with wellestablished practice when closing United Nations operations, and unless the Security 
Council decides otherwise, the Secretariat would be responsible for the preservation 
and management of its materials, which would include evidence of the Investigative 
Team. In line with existing mandates and authorities, the materials of the Investigative 
Team would be transferred to the Secretariat for preservation as archives of the United 
Nations. The Secretariat would not be in a position to guarantee, within existing 
resources, that the evidence is preserved as active or “live” archives and in accordance 
with international criminal law standards. The Secretariat currently has no appropriate 
structure or capacity to manage and provide access to archives of digital evidence in 
accordance with such standards. Therefore, it is unlikely that the evidence of the 
__________________</t>
  </si>
  <si>
    <t>Investigative Team would be accessible and that it could be used in the future for 
evidentiary purposes. 
23. The possibility of using the materials of the Investigative Team, upon the 
conclusion of its mandate, in fair and independent proceedings, would require that 
these materials be maintained in a specific manner, which would include ensuring that 
highly confidential and sensitive information remains protected, and that the evidence 
is catalogued and preserved in accordance with international criminal law standards. 
In particular, the evidence would have to be managed as active archives, in a secure 
database system, which guarantees uninterrupted chain of custody, integrity and 
reliability of the data and includes access restrictions. The preservation and 
management of the material in this manner would require an appropriate mandate and 
additional resources to, for example, acquire the necessary technological tools to 
adequately store, manage and retrieve the evidence and to hire personnel to handle 
the repository of digital evidence. A proposal for resources would therefore have to 
be presented to the General Assembly in line with the budgetary procedures. 
24. Access to the evidence would be provided in line with existing United Nations 
rules, policies, regulations and practice. Access would also be subject to the 
conditions applicable to the relevant categories of the evidence of the Investigative 
Team, which include the confidentiality conditions identified by information 
providers when providing evidence to the Investigative Team. The response to future 
requests to access the evidence would depend on the resources made available for that 
purpose, including technical expertise to ensure the capacity to search the databases 
of the repository of evidence for relevant information, if and when requested. For 
instance, expertise on the subject matter and language expertise would be needed, as 
well as capacity to seek consent from information providers to share evidence on a 
case-by-case basis and as required. 
25. In addition, and if mandated to do so, the entity entrusted with the management 
of the evidence could continue to analyse the evidence collected by the Investigative 
Team, using new technology and machine learning tools to improve the evidence 
retrieval process, including for the purpose of cataloguing the evidence in order to 
facilitate an effective and swift response to subsequent requests to use the evidence. 
Other functions could be considered, including that the repository of evidence be an 
active recipient of evidence collected by others and/or proactively approaching 
competent authorities, as appropriate. 
26. In any event and for the purposes of ensuring the security of its materials, the 
Investigative Team would prepare its records for handover to the entity entrusted with 
the preservation and management of its materials, including the evidence.</t>
  </si>
  <si>
    <t>IV. Observations and recommendations</t>
  </si>
  <si>
    <t>27. Recalling the request by the Government of Iraq that the Investigative Team 
provide to the Government of Iraq the evidence that it has within the next year, I note 
the future steps and recommendations made by the Special Adviser of the 
Investigative Team, as set out in the annex to the present report, in line with his 
distinct role and independent mandate, in particular regarding the next steps of the 
Investigative Team for the provision of evidence to the competent Iraqi authorities. 
28. I urge the Investigative Team to provide to the competent Iraqi authorities the 
evidence that was received from the competent Iraqi authorities, as digitalized and 
managed. Further, I urge the Investigative Team to proceed to provide to the 
competent Iraqi authorities, which are the primary intended recipient of the evidence 
of the Investigative Team, any other evidence that it is in a position to share. In this</t>
  </si>
  <si>
    <t>regard, as underscored by the Security Council in its resolution 2697 (2023), I should 
emphasize that any sharing of evidence should be consistent with the Investigative 
Team’s terms of reference, which were agreed with Iraq and approved by the Security 
Council. The terms of reference have allowed and will continue to allow the 
Investigative Team to implement its mandate in accordance with United Nations 
policies and best practice and relevant international law, including international 
human rights law, rules and standards. 
29. I also recall that, in carrying out its functions, the Investigative Team shall 
operate with full respect for the sovereignty of Iraq. 
30. I note that full respect for the conditions on the use of evidence collected by the 
Investigative Team, as specified by information providers, is essential at all times, in 
particular with regard to their consent to share the information provided to the 
Investigative Team with third parties. This is a general rule applicable to all United 
Nations operations, and such respect is of utmost importance to protect those who 
decide to provide information to the United Nations and who may be putting their 
security and safety at risk. 
31. I also recommend that the Investigative Team continue to provide capacitybuilding to the Government of Iraq during the remainder of its mandate, in accordance 
with its terms of reference, in particular to ensure the use by the competent Iraqi 
authorities of the databases and the provided evidence, as digitalized and managed by 
the Investigative Team.  
32. I note that the mandate of the Investigative Team was extended until 
17 September 2024 only. The Investigative Team was established following the call 
from the Government of Iraq for the assistance of the international community to 
ensure that members of ISIL (Da’esh) are held accountable for the crimes that they 
committed in Iraq. Considerable resources have been invested in the Investigative 
Team over the past six years, and its material could still be used in the future and be 
of assistance in responding to calls for continued accountability from Iraq and other 
Member States, survivors and civil society organizations, as these calls will remain 
upon the conclusion of the mandate of the Investigative Team.  
33. The question of the preservation and management of the evidence of the 
Investigative Team upon the conclusion of its mandate should be addressed at this 
stage. If appropriate steps are not taken in advance, upon the conclusion of the 
mandate of the Investigative Team, the evidence will be stored in the United Nations 
archives and it is unlikely that it would be possible to use it in the future for 
evidentiary purposes. In this regard, I recommend that the Secretariat establish a 
repository of evidence so as to ensure that highly confidential and sensitive 
information remains protected and that the evidence is preserved and managed in 
accordance with international criminal law standards, and could thereby be of 
assistance in responding to the calls for continued accountability from Iraq and other 
Member States, survivors and civil society organizations. I further note that the 
establishment of such a repository of evidence could enhance United Nations archives 
capabilities more generally. If this recommendation is endorsed, I will submit 
proposals for additional resources in line with the budgetary procedures.  
34. The Secretariat stands ready, in accordance with paragraph 10 of the terms of 
reference, to discuss with the Government of Iraq the arrangements regarding the 
custody of original versions of the evidence and materials collected, preserved and 
stored by the Investigative Team in Iraq, as well as any materials and analyses 
produced by the Investigative Team. The Secretariat is also prepared to explore, with 
the Government of Iraq, avenues to continue to support domestic efforts to hold ISIL 
(Da’esh) accountable in Iraq.</t>
  </si>
  <si>
    <t>Note by the Special Adviser of the Investigative Team</t>
  </si>
  <si>
    <t>1. 
Pursuant to paragraph 4 of Security Council resolution 2697 (2023), the United 
Nations Investigative Team to Promote Accountability for Crimes Committed by 
Da’esh/Islamic State in Iraq and the Levant (UNITAD) hereby provides its 
recommendations for the report of the Secretary-General.</t>
  </si>
  <si>
    <t>II. Overview of the Team’s mandate pertaining to the collection 
and provision of evidence</t>
  </si>
  <si>
    <t>2. 
In line with paragraph 5 of its terms of reference (S/2018/118), UNITAD 
collects evidence and information pertaining to acts that may amount to war crimes, 
crimes against humanity and genocide committed by ISIL (Da’esh) in Iraq. The 
Investigative Team collects evidence and information from the following information 
providers and sources: relevant Iraqi and third State authorities; witnesses, victims 
and survivors; international organizations; non-governmental and civil society 
organizations; and various online and other open sources. 
3. 
Pursuant to paragraph 20 of its terms of reference, the collection of evidence 
and information by UNITAD is a consent-driven process. In its procedures and 
practice, the Investigative Team has sought to obtain the free, prior and informed 
consent of all information providers with respect to the collection and eventual 
sharing of their information and evidence. 
4. 
According to UNITAD internal procedures, consent is considered to be free, 
prior and informed when: (a) it is voluntarily given, without any coercion, 
inducement, undue promise, duress or threat, torture or any other form of cruel, 
inhuman or degrading treatment or punishment; (b) in relation to clearly specified 
actions (e.g. collection of evidence by UNITAD investigators; sharing of evidence by 
UNITAD with specific domestic or international judicial authorities for the purpose 
of prosecuting international crimes); and (c) with knowledge of the confidentiality 
rules applicable to the preservation and storage of the evidence, the intended use of 
the evidence and any applicable protective measures for the information provider. 
Consent must also be clearly affirmed and duly recorded. 
5. 
This definition reflects and combines the international standards for personal 
data protection and for the collection of information for the investigation of core 
international crimes, as well as established practice for the collection of information 
on human rights violation in other contexts.1 The Investigative Team adheres to this 
definition to ensure the broadest possible usability and admissibility of evidence 
before national courts and by national investigative and prosecutorial authorities, as 
set out in paragraph 19 of its terms of reference. 
__________________</t>
  </si>
  <si>
    <t>1  See the principles on personal data protection and privacy, adopted by the High-level Committee 
on Management on 11 October 2018; article 55 of the Rome Statute of the International Criminal 
Court (17 July 1998); rule 95 of the Rules of Procedure and Evidence of the International Tribunal 
for the Prosecution of Persons Responsible for Serious Violations of International Humanitarian 
Law Committed in the Territory of the Former Yugoslavia since 1991 (IT/32/Rev. 50, 8 July 2015); 
rule 42 of the Rules of Procedure and Evidence before the Kosovo Specialist Chambers (2 June 
2020); Office of the United Nations High Commissioner for Human Rights, Manual on Human 
Rights Monitoring (HR/P/PT/7/Rev.1, 2011).</t>
  </si>
  <si>
    <t>6. 
In addition to the above considerations and depending on the category of 
information provider, specific guarantees may apply to the collection of evidence and 
information. UNITAD collects evidence and information from competent Iraqi 
authorities based on individual requests for assistance, focusing mainly on specific 
lines of investigation. In accordance with paragraphs 32 to 34 of its terms of 
reference, UNITAD collects evidence and information from competent authorities of 
third States based on individual requests for assistance focusing on broader 
investigative lines or on specific persons of interest. Further to paragraph 38 of its 
terms 
of 
reference, 
UNITAD 
collects 
evidence 
and 
information 
from 
intergovernmental or regional organizations as well as non-governmental 
organizations on the basis of individual requests for assistance or cooperation 
agreements, focusing on specific lines of investigation. In all cases outlined above, 
the Investigative Team ensures that any non-disclosure conditions imposed by the 
information provider are duly respected. 
7. 
In line with paragraphs 21 to 23 of its terms of reference, the Investigative Team 
takes appropriate measures to ensure the security, safety, privacy and well-being of 
witnesses, victims and survivors who give their witness accounts to UNITAD. Such 
measures include procedures to ensure the confidentiality of details related to any 
witness interview, explanations provided to the witness regarding the confidentiality of 
information and the voluntariness of the process, psychosocial assessment and related 
support during the interview process, trauma-informed interviewing techniques and 
special measures applicable to vulnerable witnesses. The Investigative Team ensures 
that the consent of each witness to provide evidence and information is duly 
documented either in writing (by signature) or by audio recording. Concomitantly, the 
Investigative Team duly records the consent or lack thereof of the witness with respect 
to sharing the evidence provided or his or her identifying information. 
8. 
As a result of UNITAD collection efforts, its current evidentiary holdings 
amount approximately to 39 TB of collected data in its unprocessed state, as received, 
and to 27 TB of processed data in its document review system. It includes the 
following main categories of material: (a) records collected from Iraqi (mostly 
judicial) authorities; (b) statements and other material collected from individuals, 
mostly witnesses; (c) material collected from non-governmental and civil society 
organizations; (d) material collected from the media and other online open sources; 
(e) records provided by authorities of third States; and (f) reports and statistics 
generated by UNITAD. 
9. 
These materials are preserved and stored in accordance with international 
standards, including United Nations policies on information sensitivity, classification 
and handling, and in a manner that documents chain of custody and ensures forensic 
integrity. Internal procedures set out the applicable conditions regarding the physical 
and digital preservation, internal retrieval, copying, transfer and other use as well as 
the deletion or destruction of such materials. 
10. In accordance with the last sentence of paragraph 20 of the terms of reference, 
Iraqi and other competent domestic authorities retain the right to collect evidence on 
their own, according to applicable domestic laws. 
11. 
UNITAD shares evidence in line with Security Council resolution 2379 (2017) 
and its terms of reference. The conditions for the sharing of evidence set out in the 
terms of reference are applied by the Investigative Team in relation to any jurisdiction, 
including competent Iraqi and third State authorities, the competent Iraqi authorities 
being the primary intended recipient of the evidence collected, preserved and stored 
by UNITAD. 
12. Pursuant to paragraphs 2 and 5 of Security Council resolution 2379 (2017) and 
paragraph 2 of its terms of reference, UNITAD examines whether the requesting</t>
  </si>
  <si>
    <t>national authority has the jurisdiction and competence to hold ISIL (Da’esh) 
accountable for acts that may amount to war crimes, crimes against humanity or 
genocide committed by ISIL (Da’esh) in Iraq.  
13. UNITAD ascertains the jurisdiction and competence of the requesting national 
authority on a case-by-case basis. In particular, the national authority in question must 
be competent by law to investigate or prosecute these acts. Competent authorities may 
include investigative, prosecutorial and judicial authorities of Iraq or any third State.  
14. Pursuant to paragraph 20 of its terms of reference, UNITAD ascertains whether 
the provider of the specific evidence has consented to the sharing of such evidence 
with the requesting national authority. When ascertaining the existence of such 
consent, UNITAD applies the definition of the term set out in paragraph 4 above. 
When the information provider has indicated their consent to sharing evidence on a 
case-by-case basis, UNITAD reverts to the information provider to obtain the consent 
or record the lack thereof. 
15. UNITAD is an investigative mechanism that collects evidence based on the 
voluntary cooperation of information providers. As a corollary to such voluntary 
provision of information or evidence, UNITAD can only share that information or 
evidence if the relevant information provider so consents. This condition is at the core 
of UNITAD work. 
16. The mandatory nature of the consent requirement is apparent in the wording of 
paragraph 20 of the terms of reference, according to which UNITAD “shall seek to 
obtain […] informed consent” and that “[t]he consent, or lack thereof, must be duly 
recorded”.  
17. Finally, it is important to note that the issue of consent by information providers 
was raised by a range of national civil society organizations during their independent 
consultations, which were convened in Erbil on 21 November 2023. The Special 
Adviser and Head of UNITAD took part in a portion of those consultations and 
reaffirmed the points outlined above. He provided assurances that with respect to any 
evidence collected, including witness statements and information provided by civil 
society organizations, the Team, in accordance with its term of reference, was bound 
to respect the consent or lack thereof with regard to the sharing of such statements or 
information with any competent judicial authorities. On 17 December 2023, UNITAD 
held further consultations with civil society organizations during the sixth biannual 
plenary round table of the UNITAD-NGO Dialogue Forum. Discussions included how 
to engage with Iraqi investigative judges to ensure better understanding of a traumainformed approach to investigations and of how to avoid retraumatizing witnesses. 
UNITAD proposed that, with the consent of witnesses, some competent Iraqi 
investigative judges be given the opportunity to participate in witness interviews 
conducted by the Team, as a practical way to share best practices in implementing 
trauma-informed methodologies. 
18. Pursuant to paragraph 5 of Security Council resolution 2379 (2017) and 
paragraphs 19 and 26 of its terms of reference, UNITAD assesses whether the 
evidence to be shared with the requesting national authority would be used in fair and 
independent criminal proceedings by competent judicial authorities. This requirement 
builds on the fundamental human right to a fair trial, as enshrined in the Universal 
Declaration of Human Rights, the International Covenant on Civil and Political 
Rights, several other international and regional conventions, customary international 
law, statutes of international criminal tribunals and domestic legislation.2  
__________________</t>
  </si>
  <si>
    <t>2  See for example: articles 6, 7, 8, 10 and 11 of the Universal Declaration of Human Rights 
(10 December 1948); articles 14 and 16 of the International Covenant on Civil and Political</t>
  </si>
  <si>
    <t>19. In ascertaining this requirement, the Investigative Team reviews the 
applicability and manner of enforcement of the following components of the right to 
a fair trial: (a) the right to a competent, independent and impartial tribunal established 
by law; (b) the right to a public hearing; (c) the presumption of innocence; (d) the 
accused’s privilege against self-incrimination and the right to remain silent, which 
include the prohibition of the use of any unlawful means to obtain a confession; 
(e) the right to be informed promptly and in detail in a language that one understands 
of the nature and cause of charges; (f) the right to be tried in one’s presence; (g) the 
right to counsel of choice; (h) the right to adequate time and facilities to prepare one’s 
case; (i) the right to call and examine witnesses; (j) the right to trial without undue 
delay; (k) the right to appeal before a higher tribunal established by law; and (l) the 
right to effective remedy, including against complaints or allegations of ill-treatment 
or torture during detention.  
20. In reviewing the applicability and manner of enforcement of these components, 
UNITAD consults the State’s national legislation, the status of the State’s ratification 
of relevant international human rights instruments and its track record. 
21. In line with paragraph 28 of its terms of reference, UNITAD is required to share 
evidence in accordance with, inter alia, United Nations policies and best practice. The 
Secretary-General has articulated and reiterated a policy against the sharing of 
evidence by United Nations accountability mechanisms for use in criminal 
proceedings in which the death penalty could be imposed or carried out, 3  which 
UNITAD must take necessary measures to comply with while sharing evidence with 
competent authorities of Iraq or a third State.</t>
  </si>
  <si>
    <t>III. Use of evidence in Iraq: modalities for the provision 
of evidence</t>
  </si>
  <si>
    <t>22. UNITAD works continuously towards supporting the Government of Iraq, all 
relevant Iraqi institutions and other global efforts to ensure that ISIL (Da’esh) 
perpetrators can be held accountable for acts that may amount to war crimes, crimes 
against humanity or genocide committed in Iraq.  
23. In accordance with paragraph 5 of Security Council resolution 2379 (2017) and 
paragraph 19 of the UNITAD terms of reference, UNITAD duly notes that the 
competent Iraqi authorities are the primary intended recipients of the evidence 
collected by the Investigative Team.  
24. Pursuant to paragraph 2 of Security Council resolution 2379 (2017) and 
paragraphs 2, 19 and 26 of the UNITAD terms of reference, the evidence shall be for 
__________________ 
Rights (16 December 1966); article 13 of the Arab Charter on Human Rights (2004); article 19 of 
the Cairo Declaration on Human Rights in Islam (5 August 1990); articles 3, 7 and 26 of the 
African Charter on Human and Peoples’ Rights (June 1981); articles 5, 6 and 7 of the Convention 
for the Protection of Human Rights and Fundamental Freedoms (European Convention on 
Human Rights) (4 November 1950); articles 3, 8, 9 and 10 of the American Convention on 
Human Rights (22 November 1969); articles 20 (1) and 21 (2) of the statute of the International 
Tribunal for the Former Yugoslavia, as amended in September 2009; articles 64 (2) and 67 (1) of 
the Rome Statute of the International Criminal Court (17 July 1998).</t>
  </si>
  <si>
    <t>3  See the reports of the Secretary-General on strengthening and coordinating United Nations rule 
of law activities (A/73/253, para. 79; and A/74/139, para. 89. See also A/75/284, para. 74: “[…] 
the United Nations will continue to provide rule of law assistance and support whenever needed 
and in accordance with human rights standards […]. This includes opposing the application of 
the death penalty in all circumstances. Consequently, evidence collected by United Nations 
accountability mechanisms should only be shared for use in criminal proceedings where the 
death penalty cannot be imposed.”</t>
  </si>
  <si>
    <t>use in fair and independent criminal proceedings conducted by competent nationallevel authorities. 
25. For this reason, in anticipation of sharing evidence with Iraqi judicial 
authorities, the Investigative Team has developed and implemented several modalities 
for the provision of evidence, while noting that such information has not been tailored 
to specific prosecutions or judicial proceedings regarding individual suspects in Iraq.</t>
  </si>
  <si>
    <t>A. Past and ongoing provision of information, including evidence, to 
the Iraqi authorities</t>
  </si>
  <si>
    <t>26. Information shared so far includes but is not limited to several case briefs or 
reports containing an interim analysis of evidentiary material and the formulation of 
preliminary factual, forensic and/or legal findings in relation to specific investigations 
or joint case-building efforts. Such information was primarily shared with the Iraqi 
judiciary, and also with other relevant Iraqi authorities. In particular, UNITAD has so 
far shared the following information:</t>
  </si>
  <si>
    <t>(a) 
One case brief on the financial dimension of ISIL (Da’esh) crimes – with 
two competent Iraqi judges;</t>
  </si>
  <si>
    <t>(b) 
Updated lists of names of victims killed by ISIL (Da’esh) – with the Mass 
Graves Directorate of the Martyrs Foundation and the Medico-Legal Directorate of 
the Ministry of Health of Iraq;</t>
  </si>
  <si>
    <t>(c) 
Files on the mapping of the Bir Alu Antar site – with the Medico-Legal 
Directorate;</t>
  </si>
  <si>
    <t>(d) 
A Camp Speicher report containing geolocation data – with two competent 
Iraqi judges;</t>
  </si>
  <si>
    <t>(e) 
A case assessment report on the development and use of chemical weapons 
by ISIL (Da’esh) in Tazah Khurmatu and elsewhere, shared with the Supreme Judicial 
Council;</t>
  </si>
  <si>
    <t>(f) 
A comprehensive report on crimes perpetrated by ISIL (Da’esh) against 
women and children from all affected communities. 
27. In addition, UNITAD is preparing to share the following information in the 
upcoming months:</t>
  </si>
  <si>
    <t>(a) 
A case brief on the ISIL(Da’esh) treasury department (Diwan Bayt 
al-Mal), which will be shared in January 2024;</t>
  </si>
  <si>
    <t>(b) 
A comprehensive analytical report on crimes perpetrated by ISIL (Da’esh) 
against Tikrit Air Academy personnel (Camp Speicher), which will be ready for 
sharing in January–February 2024;</t>
  </si>
  <si>
    <t>(c) 
A case brief regarding crimes perpetrated by ISIL (Da’esh) against Shia 
Turkmen women, which will be ready in the first quarter of 2024;</t>
  </si>
  <si>
    <t>(d) 
A series of forensic analytical reports detailing the crime scenes of ISIL 
(Da’esh) activities in Badush, Camp Speicher, Kuju, Mantiqah, Qani, Hardan 
Junction and other areas. 
28. Furthermore, the Forensic Sciences Unit of UNITAD formulated a joint strategic 
forensic programme with the Mass Graves Directorate and the Medico-Legal 
Directorate setting out several joint forensic projects, involving procedures for the 
scientific identification of victims who died as a result of ISIL (Da’esh) crimes, the 
determination of the cause of death of those victims and the integrated analyses of all</t>
  </si>
  <si>
    <t>physical and contextual evidence recovered from mass graves and other crime scenes. 
UNITAD detects mass graves using its integrated analytical approach and supports 
the capacity-building of the competent Iraqi authorities in scientific recovery and 
identification methods in this regard. The Investigative Team supports competent 
Iraqi experts in leveraging the value of holistic analyses of all physical and contextual 
information recovered from mass graves and other crime scenes and in the modern 
exploitation of evidence recovered therein. Since 2018, UNITAD has assisted Iraqi 
authorities in 65 mass grave excavations, 16 of which were conducted in 2023. 
29. It should also be noted that, over the past number of years, and at the request of 
Iraq, UNITAD has provided support in anticipation of the adoption in Iraq of 
legislation that would incorporate and define, in domestic law, war crimes, crimes 
against humanity or genocide. 
30. Moreover, UNITAD has been working closely with the Iraqi judiciary to prepare 
joint case files on perpetrators residing abroad, which include evidence and 
information contributed by both the Investigative Team and the competent Iraqi 
courts. This work has been coordinated with the Supreme Judicial Council and was 
welcomed by the judges, as it ensures that ISIL (Da’esh) perpetrators and foreign 
terrorist fighters, who fled Iraq, do not find safe haven in third States. The first joint 
case file, a common work product of UNITAD and the Iraqi judiciary, was handed 
over to the concerned third State in November 2023. 
31. Together with the Iraqi judiciary and other relevant authorities, UNITAD stands 
ready to continue to discuss and develop enhanced modalities for the provision of 
evidence.</t>
  </si>
  <si>
    <t>B. Future steps and recommendations for the provision of evidence to 
Iraqi authorities</t>
  </si>
  <si>
    <t>32. In the context of its efforts to digitalize the evidence provided to UNITAD by 
competent Iraqi authorities, and to provide them with accessible and searchable 
digitalized evidence, UNITAD considers that it is ready to proceed with the provision 
of most of the evidence it currently holds, as digitalized evidence. Specific figures 
will be conveyed in the UNITAD road map, to be developed by 15 March 2024. This 
evidence refers in particular to the records collected from respective Iraqi (mostly 
judicial) authorities, as digitalized and organized, and any associated, shareable 
UNITAD work product. UNITAD will support the capacity-building of competent 
Iraqi authorities in storing this evidence on a secure digital database that ensures 
searchability and preserves chain-of-custody of evidence, in line with international 
criminal law standards.  
33. In addition to the evidence referred to in paragraph 32 above, UNITAD has 
identified categories of evidence to be shared with the Iraqi judiciary in accordance 
with the UNITAD terms of reference, as further developed by the Investigative Team. 
Such categories would entail:</t>
  </si>
  <si>
    <t>(a) 
Copies of statements and other material collected from witnesses, where 
consent is provided for the sharing of the evidence, and with any redactions, such as 
the withholding of identifying information, where this is required by the witness, as 
well as the withholding of other information, stemming from applicable non-disclosure 
conditions;</t>
  </si>
  <si>
    <t>(b) 
Copies of records provided by authorities of third States or international 
organizations, where consent is provided for the sharing of such records, and with 
any redactions stemming from applicable non-disclosure conditions;</t>
  </si>
  <si>
    <t>(c) 
Copies of material collected from non-governmental and civil society 
organizations, where consent is provided for the sharing of the material, and with any 
redactions stemming from applicable non-disclosure conditions;</t>
  </si>
  <si>
    <t>(d) 
Material collected from the media and other online open sources;</t>
  </si>
  <si>
    <t>(e) 
Copies of reports and statistics generated by UNITAD, with any redactions 
stemming from applicable non-disclosure conditions. 
34. UNITAD recommends the launching of an evidence-sharing process with the 
Iraqi judiciary. The Iraqi judiciary and UNITAD, with the coordination of the National 
Coordinating Committee, would set up a Joint Committee for Evidence Management 
to facilitate:</t>
  </si>
  <si>
    <t>(a) 
The establishment of procedures for the preservation, storage (including 
digitalization) and provision of the evidence;</t>
  </si>
  <si>
    <t>(b) 
The capacity-building among the relevant investigative authorities with 
regard to the management of evidence databases in order to document chain of custody 
and ensure forensic integrity, and to effectively manage and exploit the processed and 
enriched information that UNITAD provides to the Government of Iraq;</t>
  </si>
  <si>
    <t>(c) 
The establishment of procedures for the provision of, and conditions for 
future use of, evidence. 
35. Once the Joint Committee has facilitated the above-mentioned procedures, 
UNITAD could begin the provision of evidence through the Joint Committee. In this 
process, UNITAD stands ready to provide capacity-building, in line with the UNITAD 
terms of reference, with a view to assisting the competent Iraqi authorities in ensuring 
that the evidence provided is preserved, stored and used in accordance with 
international standards. That approach is in line with the view conveyed by the Chair 
of the National Coordinating Committee that the capacity-building and support the 
Team is providing to Iraqi authorities must not only continue, but must also be 
intensified so as to ensure that national capacities remain sustainable and operational 
over the long term. The competent Iraqi authorities would retain authority to decide 
on the future use within Iraq of the evidence shared with them in line with the 
conditions for future use of evidence agreed on within the Joint Committee.  
36. Until the end of its mandate, UNITAD would retain and preserve its complete 
evidentiary holdings and continue to share evidence with third States through the 
modalities agreed upon with the Government of Iraq, following the request from the 
Security Council in its resolution 2697 (2023), and in line with the UNITAD terms of 
reference.  
37. As a next practical step, the Investigative Team intends to incorporate and 
elaborate on these practical steps in the road map, to be developed by 15 March 2024, 
in consultation with the Government of Iraq as requested by the Security Council in 
its resolution 2697 (2023). 
38. Moving forward, the Investigative Team aims to ensure that the evidence 
holdings remain integral, accessible and usable for continued accountability, 
including judicial proceedings. The Investigative Team will continue to provide 
capacity-building to support national capacities in Iraq towards that goal.</t>
  </si>
  <si>
    <t>Letter dated 4 January 2024 from the Permanent Representative of Ukraine to the United Nations addressed to the Secretary-General</t>
  </si>
  <si>
    <t>According to the Donetsk regional state administration, in the night from 3 to 
4 January 2024 the Russian Federation launched seven missiles at the city of 
Kurakhove, Donetsk region, Ukraine, damaging a school, a kindergarten, a medical 
facility and warehouses. The explosions also damaged a number of neighbouring 
residential buildings.</t>
  </si>
  <si>
    <t>This attack serves as yet more proof of the terrorist nature of the Russian armed 
forces and their affiliated armed groups listed in your annual report on children and armed 
conflict as a State actor that attacked schools and hospitals and killed children, in particular 
through the use of explosive weapons with a wide-impact area, including shelling from 
heavy artillery, multiple-launch rocket systems, missiles and air strikes in populated areas.</t>
  </si>
  <si>
    <t>I would appreciate your kind assistance in having the present letter distributed as 
a document of the General Assembly, under agenda item 67, and of the Security Council.</t>
  </si>
  <si>
    <t>Note by the President of the Security Council</t>
  </si>
  <si>
    <t>1. 
Pursuant to paragraph 4 (b) of the note by the President of the Security Council 
dated 30 October 1998 (
S/1998/1016
) and paragraphs 111 to 114 of the annex to the 
note by the President of the Council dated 30 August 2017 (
S/2017/507
), and after 
consultations among the members of the Council, it was agreed to elect the Chairs 
and Vice-Chairs of subsidiary bodies for the period ending 31 December 2024 as 
follows:</t>
  </si>
  <si>
    <t>Security Council Committee pursuant to resolutions 
1267 (1999)
, 
1989 (2011)</t>
  </si>
  <si>
    <t>and 
2253 (2015)
 concerning Islamic State in Iraq and the Levant (Da’esh), 
Al-Qaida and associated individuals, groups, undertakings and entities</t>
  </si>
  <si>
    <t>Vanessa Frazier (Malta) 
Vice-Chairs
: Russian Federation and Sierra Leone</t>
  </si>
  <si>
    <t>Security Council Committee established pursuant to resolution 
1373 (2001)</t>
  </si>
  <si>
    <t>concerning counter-terrorism</t>
  </si>
  <si>
    <t>Amar Bendjama (Algeria) 
Vice-Chairs
: France, Mozambique and Russian Federation</t>
  </si>
  <si>
    <t>Security Council Committee established pursuant to resolution 
1518 (2003)</t>
  </si>
  <si>
    <t>Samuel Žbogar (Slovenia) 
Vice-Chair
: Japan</t>
  </si>
  <si>
    <t>Security Council Committee established pursuant to resolution 
1533 (2004)</t>
  </si>
  <si>
    <t>concerning the Democratic Republic of the Congo</t>
  </si>
  <si>
    <t>Michael Imran Kanu (Sierra Leone) 
Vice-Chair
: Algeria</t>
  </si>
  <si>
    <t>Security Council Committee established pursuant to resolution 
1540 (2004)</t>
  </si>
  <si>
    <t>José Javier De La Gasca (Ecuador) 
Vice-Chairs
: Malta and United Kingdom of Great Britain and Northern Ireland</t>
  </si>
  <si>
    <t>Security Council Committee established pursuant to resolution 1591 (2005) 
concerning the Sudan</t>
  </si>
  <si>
    <t>Joonkook Hwang (Republic of Korea) 
Vice-Chair: Switzerland</t>
  </si>
  <si>
    <t>Security Council Committee established pursuant to resolution 1636 (2005)</t>
  </si>
  <si>
    <t>Samuel Žbogar (Slovenia) 
Vice-Chair: Ecuador</t>
  </si>
  <si>
    <t>Security Council Committee established pursuant to resolution 1718 (2006)</t>
  </si>
  <si>
    <t>Pascale Christine Baeriswyl (Switzerland) 
Vice-Chairs: Japan and Republic of Korea</t>
  </si>
  <si>
    <t>Security Council Committee established pursuant to resolution 1970 (2011) 
concerning Libya</t>
  </si>
  <si>
    <t>Kazuyuki Yamazaki (Japan) 
Vice-Chair: Malta</t>
  </si>
  <si>
    <t>Security Council Committee established pursuant to resolution 1988 (2011)</t>
  </si>
  <si>
    <t>José Javier De La Gasca (Ecuador) 
Vice-Chairs: Guyana and Russian Federation</t>
  </si>
  <si>
    <t>Security Council Committee established pursuant to resolution 2048 (2012) 
concerning Guinea-Bissau</t>
  </si>
  <si>
    <t>Carolyn Rodrigues-Birkett (Guyana) 
Vice-Chair: Switzerland</t>
  </si>
  <si>
    <t>Security Council Committee established pursuant to resolution 2127 (2013) 
concerning the Central African Republic</t>
  </si>
  <si>
    <t>Amar Bendjama (Algeria) 
Vice-Chair: Guyana</t>
  </si>
  <si>
    <t>Security Council Committee established pursuant to resolution 2140 (2014)</t>
  </si>
  <si>
    <t>Joonkook Hwang (Republic of Korea) 
Vice-Chair: Slovenia</t>
  </si>
  <si>
    <t>Security Council Committee established pursuant to resolution 2206 (2015) 
concerning South Sudan</t>
  </si>
  <si>
    <t>Michael Imran Kanu (Sierra Leone) 
Vice-Chair: Mozambique</t>
  </si>
  <si>
    <t>Security Council Committee established pursuant to resolution 2653 (2022) 
concerning Haiti</t>
  </si>
  <si>
    <t>Carolyn Rodrigues-Birkett (Guyana) 
Vice-Chair: China</t>
  </si>
  <si>
    <t>Security Council Committee pursuant to resolution 2713 (2023) concerning 
Al-Shabaab</t>
  </si>
  <si>
    <t>Kazuyuki Yamazaki (Japan) 
Vice-Chair: China</t>
  </si>
  <si>
    <t>Working Group on Peacekeeping Operations</t>
  </si>
  <si>
    <t>Joonkook Hwang (Republic of Korea) 
Vice-Chair: China and United Kingdom of Great Britain and Northern Ireland</t>
  </si>
  <si>
    <t>Ad Hoc Working Group on Conflict Prevention and Resolution in Africa</t>
  </si>
  <si>
    <t>Pedro Comissário Afonso (Mozambique) 
Vice-Chair: Sierra Leone</t>
  </si>
  <si>
    <t>Working Group established pursuant to resolution 1566 (2004)</t>
  </si>
  <si>
    <t>Amar Bendjama (Algeria) 
Vice-Chairs: France and Russian Federation</t>
  </si>
  <si>
    <t>Working Group on Children and Armed Conflict</t>
  </si>
  <si>
    <t>Vanessa Frazier (Malta) 
Vice-Chair: Ecuador</t>
  </si>
  <si>
    <t>Informal Working Group on Documentation and Other Procedural Questions</t>
  </si>
  <si>
    <t>Kazuyuki Yamazaki (Japan) 
Vice-Chairs: Republic of Korea and Slovenia</t>
  </si>
  <si>
    <t>Informal Working Group on International Tribunals</t>
  </si>
  <si>
    <t>Michael Imran Kanu (Sierra Leone) 
Vice-Chairs: Japan and Mozambique</t>
  </si>
  <si>
    <t>2. 
Pursuant to paragraph 3 of the note by the President of the Security Council 
dated 16 January 2016 (S/2016/44), and after consultations among the members of 
the Council, it was agreed to select the facilitator for the period ending 31 December 
2024 as follows:</t>
  </si>
  <si>
    <t>Implementation of Security Council resolution 2231 (2015)</t>
  </si>
  <si>
    <t>Facilitator:</t>
  </si>
  <si>
    <t>Vanessa Frazier (Malta)</t>
  </si>
  <si>
    <t>Identical letters dated 4 January 2024 from the Chargé d’affaires a.i. of the Permanent Mission of Iraq to the United Nations addressed to the Secretary-General and the President of the Security Council</t>
  </si>
  <si>
    <t>On instructions from my Government, and with reference to the relevant rules 
of international law and norms, I write concerning a note from the Embassy of Kuwait 
in Baghdad, No. 12/2021 dated 7 September 2021. That note transmits to the Republic 
of Iraq a decree from the Amir of Kuwait and attached map demarcating the maritime 
zones of the State of Kuwait. I should like to inform you that the articles of that decree 
have been reviewed by the competent technical and legal committees. The Republic 
of Iraq remains committed to demarcating the maritime borders beyond marker 162 
bilaterally with our brothers in the State of Kuwait in accordance with the rules of 
international law and good neighbourly relations. Unfortunately, the above decree 
runs counter to the rules of international law and the 1982 United Nations Convention 
on the Law of the Sea, in particular with regard to articles 13 and 15. It uses the lowwater lines at Fasht al-Ayj and Al-Kayid as baseline points for measuring the 
territorial sea of Kuwait, citing article 13 of the Convention. However, that article 
does not apply to States with opposite coasts and overlapping territorial waters. That 
situation is covered by article 15 of the Convention on the Law of the Sea, in the 
absence of general international recognition as stipulated by article 7, paragraph 4, of 
the Convention.</t>
  </si>
  <si>
    <t>The aforementioned decree encroaches on the territorial sea and maritime space 
of the Republic of Iraq. It also contradicts the approach adopted by the United Nations 
Boundary Demarcation Commission established pursuant to Security Council 
resolution 
687 (1991)
 based on the agreed minutes between the State of Kuwait and 
the Republic of Iraq regarding the restoration of friendly relations, recognition and 
related matters signed in Baghdad on 4 October 1963, which provided for the 
allocation to Kuwait of the islands of Warbah, Bubyan, Miskan, Faylaka, Awhah, 
Kubbar, Qaruh and Umm al-Maradim exclusively. No other islands or elevations were 
mentioned. No maritime spaces were granted to the eight aforementioned islands, and 
the special circumstances and historical presence of Iraq in the maritime area were 
recognized. That was confirmed by Security Council resolution 
833 (1993)
, which 
demands that Iraq and Kuwait respect the inviolability of the international boundary, 
as demarcated by the Commission. Despite all this, with the aforementioned decree, 
Kuwait seeks to demarcate its maritime spaces in contravention of the resolution in a 
unilateral manner at a time when Iraq is fighting terrorism on behalf of the world.</t>
  </si>
  <si>
    <t>Based on the foregoing legal and technical grounds, the Government of the 
Republic of Iraq reiterates what it has stated previously in its protest notes dated</t>
  </si>
  <si>
    <t>9 May 2017, 12 September 2018, 25 October 2018, and, most recently, 19 March 
2023; in identical letters from its Permanent Representative to the United Nations; 
and in inquiries submitted by the committee on negotiations for the demarcation of 
the maritime boundary beyond marker 162 to the Kuwaiti side on 9 November 2021. 
It registers its official objection and protest against the aforementioned decree and 
attached map, which demarcate maritime spaces in a unilateral manner that ignores 
the sovereign rights of Iraq to territorial waters, contiguous zones and an exclusive 
economic zone. That does damage to Iraq and restricts its maritime spaces. Iraq hopes 
to continue to pursue bilateral negotiations through the committee on negotiations for 
the demarcation of the maritime boundary and spaces beyond marker 162 with a view 
to reaching equitable common understandings and solutions that satisfy both parties 
and take into account special circumstances and historical precedent.</t>
  </si>
  <si>
    <t>I should be grateful if you would have the present letter circulated as a document 
of the Security Council and published in the next edition of the Law of the Sea 
Bulletin.</t>
  </si>
  <si>
    <t>Letter dated 4 January 2024 from the Secretary-General addressed to the President of the Security Council</t>
  </si>
  <si>
    <t>I have the honour to refer to Security Council resolution 
2693 (2023)
, adopted 
on 27 July 2023, by which the Council decided to extend the mandate of the Panel of 
Experts on the Central African Republic until 31 August 2024 and requested me to 
take the necessary administrative measures to this effect.</t>
  </si>
  <si>
    <t>Accordingly, I wish to inform you that, after consulting with the Security 
Council Committee established pursuant to resolution 
2127 (2013)
 concerning the 
Central African Republic, I have appointed the following experts:</t>
  </si>
  <si>
    <t>Mr. Fadhel Bouzidi, arms (Tunisia)</t>
  </si>
  <si>
    <t>Mr. Mohamed Mamadou Diatta, armed groups (Gabon)</t>
  </si>
  <si>
    <t>Ms. Hanna Mollan, humanitarian affairs (Norway)</t>
  </si>
  <si>
    <t>Ms. Mariam Yazdani, regional affairs (Pakistan)</t>
  </si>
  <si>
    <t>I have designated Ms. Yazdani to serve as Coordinator of the Panel.</t>
  </si>
  <si>
    <t>The expert on finance/natural resources will be appointed in due course.</t>
  </si>
  <si>
    <t>I should be grateful if you could bring this matter to the attention of the members 
of the Security Council.</t>
  </si>
  <si>
    <t>Letter dated 5 January 2024 from the Permanent Representative of Ukraine to the United Nations addressed to the Secretary-General</t>
  </si>
  <si>
    <t>I write to inform you of regular nuclear threats from the Russian Federation to 
Ukrainian nuclear facilities.</t>
  </si>
  <si>
    <t>In particular, the State enterprise National Nuclear Energy Generating Company 
“Energoatom” has recorded the following cases of Russia’s direct nuclear threats:</t>
  </si>
  <si>
    <t>• On 29 December 2023, at 7.50 a.m., Russia’s missile was recorded flying at an 
altitude of 500 metres near the Khmelnytskyi nuclear power plant.</t>
  </si>
  <si>
    <t>• On 29 December 2023, at 7.59 a.m., Russia’s missile was recorded flying at an 
altitude of 500 metres near the Rivne nuclear power plant.</t>
  </si>
  <si>
    <t>• On 2 January 2024, as a result of Russia’s missile attack on the city of Kyiv, 
electricity and water supply was lost in the building of the State Scientific and 
Technical Centre for Nuclear and Radiation Safety (the technical support 
organization of the State Nuclear Regulatory Inspectorate of Ukraine).</t>
  </si>
  <si>
    <t>Uncontrolled falls of Russia’s missiles during their launch or flight along a 
programmed route indicate outdated or low-quality components of missile control 
systems, which can lead to a man-made disaster if they hit nuclear infrastructure 
objects while flying in areas where nuclear power plants are located.</t>
  </si>
  <si>
    <t>Considering the persistent and ongoing nature of such attacks, and recognizing 
the urgency for immediate intervention, I would be grateful for your personal 
attention and full use of all existing instruments within the mandates of the relevant 
United Nations agencies to address these continued crimes of the Russian Federation 
against the civilian population and civilian infrastructure in Ukraine.</t>
  </si>
  <si>
    <t>I would appreciate your kind assistance in having the present letter distributed 
as a document of the General Assembly, under agenda item 99, of the eleventh 
emergency special session of the Assembly, under agenda item 5, and of the Security 
Council.</t>
  </si>
  <si>
    <t>Identical letters dated 4 January 2024 from the Chargé d’affaires a.i. of the Permanent Mission of Lebanon to the United Nations addressed to the Secretary-General and the President of the Security Council</t>
  </si>
  <si>
    <t>On instructions from the Government of Lebanon, I am sending you the present 
letter to inform you that Israel has attacked a residential area in the southern suburbs 
of the capital Beirut. The facts are as follows:</t>
  </si>
  <si>
    <t>On 2 January 2024 at 1740 hours, Israel carried out an airstrike, firing six 
missiles at a residential building in the Madi neighbourhood in the southern suburbs 
of Beirut. The building was destroyed and a fire broke out. Two Lebanese and five 
Palestinians were killed. Some 20 others were injured, and shops and cars sustained 
material damage.</t>
  </si>
  <si>
    <t>For Lebanon, this attack is another chapter in the series of hostile acts 
perpetrated by Israel against Lebanon on an ongoing and escalating basis since 
8 October of last year in conjunction with its war on Gaza. That has included bombing 
villages, displacing citizens and killing civilians, children, journalists and aid 
workers. Israel has used internationally banned phosphorus weapons and burned 
forests. It has targeted positions belonging to the United Nations Interim Force in 
Lebanon and the Lebanese army. It has used Lebanese airspace to bomb Syrian 
territory. This all comes in the context of continuous threats to return Lebanon to the 
Stone Age while accusing Lebanon of violating Security Council resolution 
1701 
(2006)
, even though Israel is the party that has continuously violated the provisions 
of that resolution from the moment it was adopted to this very day.</t>
  </si>
  <si>
    <t>In fact, Lebanon views this attack as the most dangerous chapter. It constitutes 
the first escalation of its kind since 2006, inasmuch as this time it affected a densely 
populated residential area in the southern suburbs of the capital of Lebanon, Beirut, 
in a blatant violation by Israel of the sovereignty and territorial integrity of Lebanon 
and the safety of its citizens and civilian air traffic. This is a matter of concern, since 
it could lead to expansion of the conflict and the undermining of regional peace and 
security.</t>
  </si>
  <si>
    <t>Once again, Israel has shown that it is committed to a policy of aggression and 
violence in the settlement of disputes. That runs counter to the founding principles of</t>
  </si>
  <si>
    <t>the United Nations, on the basis of which international laws, treaties and agreements 
have been adopted to enshrine the right of peoples to justice, equality and peace and 
to serve the overarching goal of bringing about international peace and security. In 
the preamble to the Charter of the United Nations, the peoples of the United Nations 
pledged themselves to save succeeding generations from the scourge of war, and, for 
that end, to unite their strength to maintain international peace and security. As a 
founding State of that Organization, Lebanon condemns this most recent and 
dangerous Israeli aggression. It renews its commitment to international legitimacy 
and affirms its belief in the need to implement international resolutions that guarantee 
the security of its territory and people.</t>
  </si>
  <si>
    <t>Lebanon calls on the United Nations to condemn this attack; pressure Israel to 
desist from escalation; and take all necessary measures to put a stop to Israeli attacks 
on the sovereignty, territorial integrity and people of Lebanon in order to prevent the 
conflict from escalating and plunging the entire region into an all-out destructive war 
that will be difficult to contain.</t>
  </si>
  <si>
    <t>I should be grateful if you would have the present letter circulated as a document 
of the General Assembly, under agenda item 34, and of the Security Council.</t>
  </si>
  <si>
    <t>Credentials of the alternate representative of Albania on the Security Council: Report of the Secretary-General</t>
  </si>
  <si>
    <t>Pursuant to rule 15 of the provisional rules of procedure of the Security Council, 
the Secretary-General wishes to report that he has received a letter dated 10 January 
2023 from the Permanent Representative of Albania to the United Nations stating that 
Mr. Shkëlqim Laboti has been appointed alternate representative of Albania on the 
Security Council.</t>
  </si>
  <si>
    <t>In the opinion of the Secretary-General, that letter constitutes adequate 
provisional credentials.</t>
  </si>
  <si>
    <t>Letter dated 5 January 2024 from the Secretary-General addressed to the President of the Security Council</t>
  </si>
  <si>
    <t>I have the honour to refer to Security Council resolution 
2720 (2023)
, in which 
the Council requested that I report in writing, within five working days of the adoption 
of that resolution, on the implementation of Security Council resolution 
2712 (2023)
.</t>
  </si>
  <si>
    <t>Resolution 
2712 (2023)
 was adopted in the context of the widespread death and 
destruction unleashed by the conflict in Gaza and Israel. Sadly, devastating levels of 
death and destruction continue.</t>
  </si>
  <si>
    <t>According to Israeli authorities, more than 1,200 Israelis and foreign nationals 
were killed in Israel in the abhorrent acts of terror perpetrated by Hamas and other 
groups on 7 October 2023, during which some 250 Israelis and foreign nationals, 
including around 65 women and 34 children, were abducted and taken to Gaza. 
Numerous accounts of sexual violence have also been reported. Thousands of others 
have been injured in Israel.</t>
  </si>
  <si>
    <t>According to the Ministry of Health in Gaza, since the start of the current Israeli 
military operations, more than 22,000 people have been killed in the Gaza Strip, tens 
of thousands of Palestinians have been injured and many have gone missing. More 
than two thirds of those killed and injured in Gaza are reported to be children and 
women.</t>
  </si>
  <si>
    <t>In its resolution 
2712 (2023)
, the Council “demands that all parties comply with 
their obligations under international law, including international humanitarian law, 
notably with regard to the protection of civilians, especially children”. I continue to 
have grave concerns about the possible commission of serious violations of 
international law. The number of deaths and injuries documented since 7 October is 
staggering. Furthermore, an estimated 85 per cent of Palestinians in Gaza are 
currently displaced. Families are repeatedly told to evacuate to other locations for 
their own safety, but nowhere is dependably safe in Gaza, and nowhere can their 
essential needs be met.</t>
  </si>
  <si>
    <t>The scale of death and destruction, especially in northern Gaza, is characteristic 
of the use of explosive weapons with wide-area effects by the Israel Defense Forces 
(IDF) in densely populated areas. To date, over 60 per cent of homes in Gaza are 
estimated to have been damaged or destroyed.</t>
  </si>
  <si>
    <t>At the same time, the indiscriminate launching of rockets by Hamas and other 
groups towards population centres in Israel has continued, along with allegations that 
civilians, hospitals and other civilian objects are being used in an attempt to shield 
fighters and military objectives.</t>
  </si>
  <si>
    <t>The United Nations Relief and Works Agency for Palestine Refugees in the Near 
East (UNRWA) reports that nearly 1.9 million civilians are sheltering in, or in the 
vicinity of, UNRWA installations in Gaza. Under international law, UNRWA 
installations, like all United Nations facilities, are inviolable, including in times of 
armed conflict. UNRWA shares the coordinates of all its facilities across the Gaza 
Strip with all parties to the conflict. Yet the agency has reported 193 incidents 
affecting 125 of its installations. Reportedly, a total of 308 internally displaced people 
sheltering in UNRWA premises have been killed and nearly 1,095 have been injured.</t>
  </si>
  <si>
    <t>It is with profound sadness that I must also report that, as of today, 144 members 
of our United Nations family, 142 of whom were UNRWA staff, have been killed in 
Gaza. This is the largest loss of life during a single conflict in the history of our 
Organization.</t>
  </si>
  <si>
    <t>Since the start of the current Israeli military operations in Gaza, the World 
Health Organization (WHO) has recorded 294 attacks that have affected health care, 
resulting in the killing of some 600 people and affecting 94 hospitals and other 
medical facilities, as well as 76 ambulances.</t>
  </si>
  <si>
    <t>The rules of war are clear: civilians, including United Nations personnel, must 
be respected and protected. Constant care must be taken in the conduct of military 
operations to spare the civilian population, civilians and civilian objects. Civilian 
objects must be respected and protected. Hospitals and other medical facilities enjoy 
specific protection under international humanitarian law. I am gravely concerned 
about the apparent disregard for these crucial binding legal obligations by all parties 
to the conflict. International humanitarian law must be respected by all parties to the 
conflict at all times. The failure of one party to a conflict to abide by international 
humanitarian law does not absolve the other party from its obligation to do so.</t>
  </si>
  <si>
    <t>In its resolution 2712 (2023), the Council calls for “urgent and extended 
humanitarian pauses and corridors throughout the Gaza Strip” to enable “full, rapid, 
safe and unhindered humanitarian access for ... humanitarian agencies”. On 
22 November, Israel and Hamas, with the assistance of the Governments of Qatar, 
Egypt and the United States of America, reached an arrangement to pause hostilities 
on 24 November. This truce was extended multiple times, until 1 December, when 
hostilities resumed. Since then, no further pauses have been agreed.</t>
  </si>
  <si>
    <t>While it lasted, the pause in hostilities enabled a welcome increase in the 
delivery of basic supplies into and across Gaza, primarily by the Egyptian Red 
Crescent Society, the Palestinian Red Crescent Society and United Nations agencies. 
The resumption of hostilities has once again significantly impeded deliveries of 
humanitarian aid. Despite formidable challenges, humanitarian partners are working 
to expand the reach of relief efforts and deliver assistance to as many people as 
possible.</t>
  </si>
  <si>
    <t>Humanitarian convoys are being dispatched daily to Rafah, the west of Khan 
Yunis, the Deir El-Balah camp and Nusayrat, where displaced people and host 
communities are seeking safety and shelter. In these areas, humanitarians are working 
to deliver aid to UNRWA facilities, as well as to ad hoc displacement sites that have 
emerged in open spaces. Delivery of assistance north of Wadi Gaza, where an 
estimated 300,000 people remain, is extremely difficult owing to active fighting, the 
presence of Israeli ground forces and the heavily damaged road network. Since the 
end of the humanitarian pause on 1 December, 12 humanitarian convoys have reached 
the area north of Wadi Gaza, delivering vital and life-saving health supplies. Each of 
these convoys encountered major challenges, ranging from the impact of small arms 
fire to the detention of aid workers at crossing checkpoints controlled by IDF.</t>
  </si>
  <si>
    <t>To date, a total of 6,099 truckloads of humanitarian aid have been delivered to 
the Gaza Strip, including 5,197 through Rafah and 902 through the Karem Abu 
Salim/Kerem Shalom crossing, which Israel opened to deliveries from Egypt on 
17 December.</t>
  </si>
  <si>
    <t>Despite these efforts, the level of aid to Palestinians in Gaza is completely 
inadequate to meet the needs of more than 2 million people. As I have previously 
noted, measuring the effectiveness of the humanitarian response solely by the number 
of truckloads of aid entering Gaza is misleading. An effective aid operation requires 
security, safeguards for humanitarian personnel, logistical capacity and the 
resumption of commercial activity. It requires electricity and steady communications. 
All of these remain absent.</t>
  </si>
  <si>
    <t>I welcome the agreement reached on the entry of fuel into Gaza in support of 
the humanitarian response. However, although the total volume of fuel allowed has 
increased, it is still insufficient to sustain basic operations. At present, the United 
Nations is the only entity allowed to receive and allocate fuel, under strict conditions 
set by the Israeli authorities, and delivery, especially to the north, remains extremely 
challenging. It is critical that commercial fuel distribution resumes, to alleviate the 
current unsustainable task of the United Nations to arrange and coordinate resupply 
for hospitals, telecommunications companies, financial institutions, and water and 
sanitation infrastructure.</t>
  </si>
  <si>
    <t>Civilians in Gaza need a continuous flow of life-saving humanitarian aid and 
fuel into and across the area. In its absence, aid convoys are increasingly confronted 
by desperate civilians who forcibly take the assistance they need, heightening risks 
to aid workers, damaging trucks and hampering delivery to key destinations. The law 
and order necessary to ensure safe, smooth operations is absent in much of Gaza. This 
is a necessary prerequisite for humanitarians to be able to work.</t>
  </si>
  <si>
    <t>Even if scaled up, the humanitarian sector cannot substitute for the near 
complete lack of commercial imports of essential items. The commercial sector has 
been decimated, leaving the United Nations and humanitarian partners alone in 
providing basic necessities that should be available from markets. Israel has a 
responsibility for ensuring, to the fullest extent of the means available to it, the food 
and medical supplies of the population, as well as the provision of clothing, bedding, 
means of shelter and other supplies essential to its survival. This cannot be achieved 
without an immediate and massive increase in the commercial supply of essential 
goods.</t>
  </si>
  <si>
    <t>In its resolution 2712 (2023), the Council calls for “the immediate and 
unconditional release of all hostages held by Hamas and other groups”. Following an 
arrangement on 22 November between Israel and Hamas, brokered by Qatar, Egypt 
and the United States, the International Committee of the Red Cross has facilitated 
the release and transfer of over 100 hostages. This is welcome. However, I reiterate 
that all hostages must be released immediately and unconditionally. They must be 
treated humanely, and the International Committee of the Red Cross must be allowed 
to visit. I am deeply concerned by reports that several hostages have been killed or 
subjected to humiliating and degrading treatment while in captivity. The arrangement 
reached on 22 November also led to the release of 240 Palestinian prisoners and 
detainees, most of them women and children, from Israeli jails.</t>
  </si>
  <si>
    <t>In its resolution 2712 (2023), the Council calls for “all parties to refrain from 
depriving the civilian population in the Gaza Strip of basic services and humanitarian 
assistance indispensable to their survival, consistent with international humanitarian 
law”. The intensity of the fighting in Gaza continues to impede ongoing efforts to 
provide health care and other life-saving assistance to civilians. Insecurity, blocked</t>
  </si>
  <si>
    <t>or destroyed roads and fuel shortages also hamper humanitarian operations, as do 
frequent disruptions to telecommunications.</t>
  </si>
  <si>
    <t>Hunger and thirst are rampant, and widespread famine looms, according to the 
World Food Programme. More than half a million people – a quarter of the population – 
are facing what experts classify as catastrophic levels of hunger. WHO indicates that just 
13 of the 36 hospitals in Gaza are still functioning, but only partially. They are 
overwhelmed with trauma cases and operating in unsafe conditions, filled with tens of 
thousands of people seeking safety. The hospitals are desperately short of supplies and 
only able to provide a modicum of comfort through the heroic efforts of health workers 
who have seen colleagues die and who live with the reality that their own death may be 
imminent.</t>
  </si>
  <si>
    <t>A public health catastrophe is rapidly evolving in Gaza. Infectious diseases are 
spreading in overcrowded shelters. Sanitary conditions are appalling, with few toilets 
and sewage flooding. As winter takes hold, infectious disease outbreaks will spike. 
WHO reports that Gaza is already experiencing soaring rates of infectious disease 
outbreaks.</t>
  </si>
  <si>
    <t>Children, pregnant women, older persons and those with weakened immune 
systems are at greatest risk. According to the United Nations Children’s Fund, 
children recently displaced to southern Gaza are not able to access 90 per cent of their 
normal water use. Concerns of waterborne diseases, such as cholera and chronic 
diarrhoea, are heightened by the lack of safe water. WHO reports that diarrhoea cases 
among children aged under 5 are 25 times what they were before the current fighting. 
Around 180 Palestinian women are estimated to be giving birth every day in these 
extremely difficult conditions.</t>
  </si>
  <si>
    <t>To facilitate implementation of resolution 2712 (2023) and as required by law, 
Gaza needs an immediate and sustained increase in humanitarian aid, especially food, 
water, fuel, blankets, medicines and health-care supplies. Israel must fully restore 
water and electricity services. The private sector must also be able to bring in fuel 
and critical basic commodities to replenish depleted shops in Gaza and facilitate cashbased assistance programmes.</t>
  </si>
  <si>
    <t>In its resolution 2712 (2023), the Council “underscores the importance of 
coordination, humanitarian notification, and deconfliction mechanisms, to protect all 
medical and humanitarian staff, vehicles including ambulances, humanitarian sites, 
and critical infrastructure, including UN facilities”.</t>
  </si>
  <si>
    <t>The humanitarian notification system, implemented by the Office for the 
Coordination of Humanitarian Affairs, UNRWA and the access support unit, was 
established in 2019 to provide a shared framework by which humanitarian agencies 
inform parties to the conflict of static humanitarian locations and humanitarian aid 
movements to ensure humanitarian access to affected populations. To date, a total of 
996 humanitarian sites have been notified, including 87 since 7 October, as well as 
hundreds of humanitarian movements, including nearly 800 since the current fighting 
began. The framework has exceptionally enabled a limited number of movements to 
areas in which a high number of kinetic operations are ongoing during the current 
hostilities, including in the north, via an endorsed coordination mechanism in which 
IDF is an active participant, providing cleared routes and assurances of security. 
Given the magnitude of the current hostilities and the scope of civilian casualties, this 
mechanism has preserved a small degree of humanitarian access. However, as noted 
above, the parties to the conflict must ensure that civilians are protected, hospitals 
can function and humanitarians can remain in Gaza and provide aid to highly 
vulnerable populations in increasingly insecure locations.</t>
  </si>
  <si>
    <t>At least 130 notified sites, including the 125 UNRWA facilities mentioned 
above, have been affected since the start of the current round of fighting, and staff 
involved in coordinated aid missions have seen their work hampered by small arms 
fire, detentions and delays. Incidents harming structures notified under the 
humanitarian notification system have resulted in damage to critical infrastructure as 
well as civilian deaths, injuries and multiple displacements.</t>
  </si>
  <si>
    <t>I take this opportunity to highlight that, on 26 December, I appointed Sigrid 
Kaag of the Kingdom of the Netherlands as Senior Humanitarian and Reconstruction 
Coordinator for Gaza pursuant to Security Council resolution 2720 (2023). In this 
role, she will facilitate, coordinate, monitor and verify the humanitarian nature of all 
humanitarian relief consignments to Gaza provided through States not party to the 
conflict. She will also establish a United Nations mechanism to accelerate 
humanitarian relief consignments into Gaza through such States, consulting all 
relevant parties.</t>
  </si>
  <si>
    <t>To ensure streamlined operations, Ms. Kaag will report to me through the 
Under-Secretary-General 
for 
Humanitarian Affairs 
and 
Emergency 
Relief 
Coordinator. She will also work in close coordination with the United Nations Special 
Coordinator for the Middle East Peace Process and the Deputy Special Coordinator 
for the Middle East Peace Process, Resident Coordinator and Humanitarian 
Coordinator, who leads the coordination efforts for humanitarian, development and 
recovery activities in the Occupied Palestinian Territory, and the CommissionerGeneral of UNRWA. Ms. Kaag will be supported by the United Nations Office for 
Project Services.</t>
  </si>
  <si>
    <t>In closing, on the basis of the information received to date, and consistent with 
my previous updates to the Council, resolution 2712 (2023) is far from being 
implemented and progress remains woefully insufficient.</t>
  </si>
  <si>
    <t>In line with that resolution, I wrote to the Council outlining options to 
effectively monitor its implementation. As noted, effective monitoring is heavily 
predicated on conditions on the ground being conducive to such monitoring, including 
with respect to security, functioning communication networks, facilitation of 
movement and access to and from relevant areas, and other operational factors. These 
factors remain largely absent.</t>
  </si>
  <si>
    <t>After more than 80 days of intense fighting, the people of Gaza have reached a 
breaking point of deprivation and despair. This must end. We need civilians and the 
life-sustaining infrastructure they rely on to be protected. We need the remaining 
hostages to be released immediately and unconditionally. We need consistent, safe 
humanitarian access, at scale. We need to ensure that there is no additional spillover 
to other parts of the Occupied Palestinian Territory, the region or beyond. We need 
the fighting to stop.</t>
  </si>
  <si>
    <t>Pursuant to rule 15 of the provisional rules of procedure of the Security Council, 
the Secretary-General wishes to report that he has received a letter dated 22 May 2023 
from the Permanent Representative of Albania to the United Nations stating that 
Ms. Ingrit Prizreni has been appointed alternate representative of Albania on the 
Security Council.</t>
  </si>
  <si>
    <t>Pursuant to rule 15 of the provisional rules of procedure of the Security Council, 
the Secretary-General wishes to report that he has received a letter dated 13 February 
2023 from the Permanent Representative of Albania to the United Nations stating that 
Ms. Almona Bajramaj has been appointed alternate representative of Albania on the 
Security Council.</t>
  </si>
  <si>
    <t>Letter dated 6 January 2024 from the Permanent Representative of Ukraine to the United Nations addressed to the Secretary-General</t>
  </si>
  <si>
    <t>I write to inform you of Russia’s continued terrorist attacks deliberately 
targeting civilians and civilian infrastructure in Ukraine.</t>
  </si>
  <si>
    <t>According to the Donetsk regional state administration, on 6 January 2024 the 
Russian Federation launched multiple S-300 missiles at the city and outskirts of 
Pokrovsk, Donetsk region, Ukraine, killing at least 11 civilians, including five 
children. The Russian strike targeted ordinary, private residential buildings.</t>
  </si>
  <si>
    <t>Today the Russian Federation has also attacked the city and outskirts of Nikopol, 
Dnipropetrovsk region, Ukraine, killing one and injuring two civilians (including one 
child) and damaging 39 residential buildings; the Bakhmut raion, Donetsk region, 
Ukraine, killing one civilian and injuring another, damaging one private residential 
and three residential apartment buildings; the town of Vovchansk, Kharkiv region, 
Ukraine, injuring one civilian and damaging two private residential buildings; the city 
and outskirts of Kherson, injuring four civilians, including two children; and the town 
of Huliaipole, Zaporizhzhia region, Ukraine, causing a fire in private residential 
buildings.</t>
  </si>
  <si>
    <t>These attacks serve as yet more proof of the terrorist nature of the Russian armed 
forces and their affiliated armed groups listed in your annual report on children and 
armed conflict as a State actor that attacked schools and hospitals and killed children, 
in particular through the use of explosive weapons with a wide-impact area, including 
shelling from heavy artillery, multiple-launch rocket systems, missiles and air strikes 
in populated areas.</t>
  </si>
  <si>
    <t>I would appreciate your kind assistance in having the present letter distributed 
as a document of the General Assembly, under agenda item 67, of the eleventh 
emergency special session of the Assembly, under agenda item 5, and of the Security 
Council.</t>
  </si>
  <si>
    <t>Letter dated 1 January 2024 from the Permanent Representative of the Islamic Republic of Iran to the United Nations addressed to the President of the Security Council</t>
  </si>
  <si>
    <t>I have the honour to request that the item entitled “The situation between Iran 
and Iraq” be retained in the list of matters of which the Security Council is seized.</t>
  </si>
  <si>
    <t>I should be grateful if you would have the present letter circulated as a 
document of the Security Council.</t>
  </si>
  <si>
    <t>Letter dated 8 January 2024 from the Permanent Representative of the Islamic Republic of Iran to the United Nations addressed to the President of the Security Council</t>
  </si>
  <si>
    <t>I am writing to you regarding the Security Council’s recent open briefing on the 
situation in the Red Sea, held on 3 January 2024 in connection with the item entitled 
“Maintenance of international peace and security” (see 
S/PV.9525
). During the 
meeting, representatives from the United States and the Israeli regime once again 
abused the Security Council platform to level baseless accusations against the Islamic 
Republic of Iran, going further as to disseminate intentional falsehoods and 
disinformation. In this regard, I would like to emphasize the following:</t>
  </si>
  <si>
    <t>1. 
The Islamic Republic of Iran unequivocally condemns and categorically 
rejects the unfounded allegations made at the meeting. The allegations are 
unsubstantiated and lack evidence. The Islamic Republic of Iran has always placed 
great importance on maritime security and freedom of navigation and reaffirms its 
unwavering commitment to upholding its international obligations and maintaining 
peace and security in the region.</t>
  </si>
  <si>
    <t>2. 
The purpose of the United States and the Israeli regime to make such 
baseless accusations is clear: to divert international attention away from the root 
causes of the current situation in the Red Sea, namely the ongoing genocide and 
barbaric massacres that are being committed by the Israeli regime and fully supported 
by the United States against the innocent Palestinian people in the Gaza Strip and the 
West Bank, as well as their participation in coordinated military aggressions and 
malevolent activities against other nations in the region.</t>
  </si>
  <si>
    <t>3. 
The United States cannot deny or cover up the incontestable reality that 
recent incidents in the Red Sea are directly related to Israel’s continued atrocities 
against the Palestinian people in Gaza. The United States and the Israeli regime bear 
full responsibility for the reprehensible crimes unfolding in occupied Palestine. The 
severity of the Israeli regime’s war crime and crime of genocide against the 
Palestinian people in Gaza has been indisputably documented by the United Nations, 
international organizations and human rights institutions, marking it as the most 
extensively recorded genocide in modern history.</t>
  </si>
  <si>
    <t>4. 
Instead of taking decisive action to curb these severe violations, the United 
States not only stands by the Israeli regime but also actively contributes by providing 
the occupying regime with substantial military support and diplomatic cover. By 
preventing the Security Council from carrying out its Charter duties, which 
contradicts international calls to end the Israeli slaughter of Palestinians in Gaza, the 
United States is now pushing for a Security Council resolution purportedly focusing</t>
  </si>
  <si>
    <t>on the rights and freedom of navigation in the Red Sea. However, the primary 
objective is to legitimize the so-called “international maritime coalition” led by 
Washington to serve its regional political goals and give the necessary shield to Israel 
to continue its war crimes and atrocities in Gaza. Consequently, the United States 
assertions of the so-called “navigational rights and freedoms of vessels of all States 
in the Red Sea” are only viewed as a cynical attempt to distract from the grim reality 
of the ongoing atrocities and genocide in Palestine.</t>
  </si>
  <si>
    <t>5. 
Cautioning against any provocative or irresponsible actions by the United 
States that may endanger regional peace and security, the Islamic Republic of Iran 
urges the Security Council to uphold its responsibilities to address the causes of the 
current situation in the Red Sea. In this regard, the Security Council must take 
decisive measures to compel the Israeli regime to halt its bloodshed, cease its 
aggressive acts and steadfastly adhere to its international obligations under 
humanitarian and human rights laws. Furthermore, the Security Council must compel 
the occupying regime to fully implement resolutions 2712 (2023) and 2720 (2023), 
which are considered the bare minimum requirements for facilitating and ensuring 
the prompt, secure and unhindered delivery of humanitarian aid to the Palestinian 
civilian population throughout the Gaza Strip.</t>
  </si>
  <si>
    <t>I would be grateful if you would circulate the present letter as a document of 
the Security Council.</t>
  </si>
  <si>
    <t>Credentials of the representative of Brazil on the Security Council: Report of the Secretary-General</t>
  </si>
  <si>
    <t>Pursuant to rule 15 of the provisional rules of procedure of the Security Council, 
the Secretary-General wishes to report that he has received a letter dated 29 March 
2023 from the Chargé d’affaires a.i. of the Permanent Mission of Brazil to the United 
Nations stating that Mrs. Helene Lobato da Jornada, Second Secretary at the Ministry 
of Foreign Affairs of Brazil, would represent Brazil at the 9299th meeting of the 
Security Council, held on 30 March 2023.</t>
  </si>
  <si>
    <t>Letter dated 9 January 2024 from the Permanent Representative of Mauritania to the United Nations addressed to the President of the Security Council</t>
  </si>
  <si>
    <t>In my capacity as the Chair of the Council of Foreign Ministers of the 
Organization of Islamic Cooperation (OIC), I have the honour to transmit herewith 
the OIC General Secretariat statement expressing solidarity with the Federal Republic 
of Somalia, issued on 4 January 2024 (see annex).</t>
  </si>
  <si>
    <t>I would be grateful if the present letter and its annex could be circulated as a 
document of the Security Council.</t>
  </si>
  <si>
    <t>Annex to the letter dated 9 January 2024 from the Permanent 
Representative of Mauritania to the United Nations addressed to 
the President of the Security Council</t>
  </si>
  <si>
    <t>Organization of Islamic Cooperation General Secretariat 
expresses solidarity with the Federal Republic of Somalia, stresses 
need to respect its sovereignty and territorial integrity</t>
  </si>
  <si>
    <t>Against the backdrop of its commitment to respect for the sovereignty and 
territorial integrity of Member States in accordance with the Charter of the 
Organization of Islamic Cooperation (OIC) and international law, and following the 
signing of a memorandum of understanding for partnership and cooperation between 
the Federal Republic of Ethiopia and Somaliland on 1 January 2024, the General 
Secretariat of OIC expressed rejection of any act violating the sovereignty and 
territorial integrity of Somalia.</t>
  </si>
  <si>
    <t>The General Secretariat renewed the solidarity of OIC with the Federal Republic 
of Somalia and stressed the need to respect its sovereignty and territorial integrity and 
to safeguard security, peace and stability in the region.</t>
  </si>
  <si>
    <t>Letter dated 8 January 2024 from the Permanent Representative of Ukraine to the United Nations addressed to the Secretary-General</t>
  </si>
  <si>
    <t>I am writing to draw your attention to yet another egregious violation of the 
Russian Federation against Ukrainian children.</t>
  </si>
  <si>
    <t>On 4 January 2024, the President of the Russian Federation signed the decree 
“On defining certain categories of foreign citizens and stateless persons who have the 
right to apply for citizenship of the Russian Federation”.</t>
  </si>
  <si>
    <t>The document stipulates that orphans and children left without parental care 
who are citizens of Ukraine can obtain Russian citizenship by personal decision of 
the President of the Russian Federation, regardless of all or individual requirements 
of the federal legislation.</t>
  </si>
  <si>
    <t>An application for such citizenship can be submitted by heads of Russian 
organizations in which the child is placed under supervision. At the same time, when 
filling out the application form, information about the applicant’s place of residence 
and contact details are not even indicated, only the address and contacts at the 
applicant’s place of work.</t>
  </si>
  <si>
    <t>This other “normative legal act” of automatic forceful imposition of Russian 
citizenship on Ukrainian children, in addition to its aim to satisfy the demographic 
needs of the aggressor country at the expense of migrants in order to continue armed 
aggression against Ukraine, also grossly violates the legislation of Ukraine, the norms 
of international law, in particular the Convention on the Prevention and Punishment 
of the Crime of Genocide, the Convention on the Rights of the Child and the Fourth 
Geneva Convention, and the rights of child citizens of Ukraine who, during the largescale offensive of the Russian Federation, were forcibly relocated to the territory of 
the aggressor state.</t>
  </si>
  <si>
    <t>It means that Russian citizens can submit applications for accession to 
citizenship on behalf of Ukrainian children who have been deported and are currently 
under the care of Russian institutions or families, and President Putin will grant them 
citizenship without any requirements.</t>
  </si>
  <si>
    <t>The dire consequences of such actions, as the next step after they receive 
Russian “citizenship”, will be the adoption of children as Russians and then the 
change of their personal data.</t>
  </si>
  <si>
    <t>The moment it happens, the status of every deported Ukrainian child will be 
changed within the next three months.</t>
  </si>
  <si>
    <t>As stated by the Ukrainian Parliament Commissioner for Human Rights, 
Dmytro Lubinets, the transfer of children from one ethnic group to another, which is 
certainly the case with the forced imposition of the aggressor state’s citizenship on 
children, is one of the signs of genocide.</t>
  </si>
  <si>
    <t>As reiterated by the Ministry of Foreign Affairs of Ukraine in its official 
comment (see annex), child citizens of Ukraine who were forcibly relocated to the 
territory of the Russian Federation under the pretext of so-called “humanitarian 
protection” remain citizens of Ukraine. The Ukrainian authorities continue to take all 
possible measures to protect their legal rights and freedoms.</t>
  </si>
  <si>
    <t>Considering the risks and consequences, as well as recognizing the urgency of 
immediate intervention, I would be grateful for your personal attention and full use 
of all existing instruments within the mandates of the relevant United Nations 
agencies to address these continued crimes of the Russian Federation against 
Ukrainian children.</t>
  </si>
  <si>
    <t>Annex to the letter dated 8 January 2024 from the Permanent 
Representative of Ukraine to the United Nations addressed to the 
Secretary-General</t>
  </si>
  <si>
    <t>Comment of the Ministry of Foreign Affairs of Ukraine regarding 
the adoption by the Russian Federation of a legal act that violates 
the legal rights of children – citizens of Ukraine</t>
  </si>
  <si>
    <t>On January 4, 2024, the President of the Russian Federation signed a decree 
“On defining certain categories of foreign citizens and stateless persons who have the 
right to apply for citizenship of the Russian Federation.”</t>
  </si>
  <si>
    <t>The document stipulates that orphans and children left without parental care and 
who are citizens of Ukraine can acquire Russian citizenship by personal decision of 
the President of the Russian Federation, regardless of all or individual requirements 
of the federal legislation. Heads of Russian organizations in which Ukrainian children 
are forcibly detained can submit an application for their Russian citizenship.</t>
  </si>
  <si>
    <t>This another “normative legal act”, in addition to its aim to satisfy the 
demographic needs of the aggressor country at the expense of migrants in order to 
continue armed aggression against Ukraine, also grossly violates the legislation of 
Ukraine, the norms of international law and the rights of children – citizens of 
Ukraine, who during the large-scale offensive of the Russian Federation were forcibly 
relocated to the territory of the aggressor state.</t>
  </si>
  <si>
    <t>Such actions violate the norms of international humanitarian law, are null and 
void and do not create any legal consequences. The introduction of new Russian 
legislation on citizenship is aimed at depriving kidnapped Ukrainian children of the 
opportunity to return to the Motherland.</t>
  </si>
  <si>
    <t>The Ministry of Foreign Affairs of Ukraine once again emphasizes that all 
children-citizens of Ukraine who were forcibly relocated to the territory of the 
Russian Federation under the trumped-up pretext of so-called “humanitarian 
protection”, remain citizens of Ukraine. The Ukrainian authorities continue to take 
all possible measures to protect their legal rights and freedoms.</t>
  </si>
  <si>
    <t>The real value of this decree lies only in the fact that it will serve as another 
proof of the crimes of the Russian Federation against Ukraine, the forcible 
assimilation of Ukrainian children and an attempt to deprive them of their own 
Motherland.</t>
  </si>
  <si>
    <t>We call on the International Criminal Court to take into account these actions of 
the Russian leadership to transfer Ukrainian children from one national group to 
another, including by forcibly granting them Russian citizenship, which is one of the 
signs of genocide, and the international community to execute as soon as possible the 
arrest warrant issued by the ICC against Vladimir Putin, by taking necessary measures 
of detaining him and transferring to the bodies of international justice.</t>
  </si>
  <si>
    <t>Japan and United States of America: draft resolution</t>
  </si>
  <si>
    <t>The Security Council
,</t>
  </si>
  <si>
    <t>Reaffirming
 its primary responsibility under the Charter of the United Nations 
for the maintenance of international peace and security, as well as its commitment to 
uphold the purposes and principles of the Charter,</t>
  </si>
  <si>
    <t>Reaffirming
 that international law, as reflected in the United Nations 
Convention on the Law of the Sea of 10 December 1982 (UNCLOS), sets out the legal 
framework applicable to activities in the oceans, including countering illicit activities 
at sea,</t>
  </si>
  <si>
    <t>Expressing
 its concern over the threat that unlawful acts against the safety of 
navigation posed to seafarers and other persons,</t>
  </si>
  <si>
    <t>Underscoring
 the importance of the exercise of navigational rights and 
freedoms of vessels of all States in the Red Sea, including for merchant and 
commercial vessels transiting the Baab al-Mandab, in accordance with international 
law, and further underscoring that the transit passage of merchant and commercial 
vessels through the Red Sea must continue unimpeded,</t>
  </si>
  <si>
    <t>Stressing
 that the stability and prosperity of the coastal states of the Red Sea 
contributes to international peace and security,</t>
  </si>
  <si>
    <t>Emphasizing
 that increased cost of transportation of essential goods will have a 
negative impact on the economic and humanitarian situation worldwide, including of 
the Yemeni civilian population,</t>
  </si>
  <si>
    <t>Recalling
 its resolutions regarding Yemen, and also previous attacks against oil 
terminals under the control of the Government of Yemen,</t>
  </si>
  <si>
    <t>Affirming
 its respect for the sovereignty and territorial integrity of the coastal 
States of the Red Sea, and reiterating that States in the region have a leadership role 
to play, in close cooperation with regional and sub–regional organizations, in 
contributing to peace and security,</t>
  </si>
  <si>
    <t>1. 
Condemns
 in the strongest terms the at least two dozen Houthi attacks on 
merchant and commercial vessels since November 19, 2023, when the Houthis 
attacked and seized the Galaxy Leader and its crew;</t>
  </si>
  <si>
    <t>2. 
Demands
 that the Houthis immediately cease all such attacks, which 
impede global commerce and undermine navigational rights and freedoms as well as 
regional peace and security, and 
further demands
 that the Houthis immediately release 
the Galaxy Leader and its crew;</t>
  </si>
  <si>
    <t>3. 
Affirms the exercise of navigational rights and freedoms by merchant and 
commercial vessels, in accordance with international law, must be respected, and 
takes note of the right of Member States, in accordance with international law, to 
defend their vessels from attacks, including those that undermine navigational rights 
and freedoms;</t>
  </si>
  <si>
    <t>4. 
Commends the efforts by Member States within the framework of the 
International Maritime Organization, to enhance the safety and secure transit of 
merchant and commercial vessels of all States through the Red Sea;</t>
  </si>
  <si>
    <t>5. 
Encourages Member States to support capacity building efforts of the 
Yemeni Coast Guard to effectively implement the measures imposed by paragraph 14 
of resolution 2216 (2015), with full respect for the sovereignty and territorial integrity 
of Yemen;</t>
  </si>
  <si>
    <t>6. 
Encourages also that Member States continue building and strengthening 
their capacities and to support capacity building for coastal and port States in the Red 
Sea and Baab al-Mandab to enhance maritime security including by providing, as 
appropriate, technical assistance through relevant UN entities within their respective 
mandates and upon request by those States;</t>
  </si>
  <si>
    <t>7. 
Emphasizes the need to address the root causes, including the conflicts 
contributing to regional tensions and the disruption of maritime security in order to 
ensure a prompt, efficient, and effective response, and in this regard reiterates the 
need for all Member states to adhere to their obligations, including the targeted arms 
embargo contained within its resolution 2216 and the designation of the Houthis as a 
group subject to the arms embargo, pursuant to resolution 2624 (2022), and recalls 
that the Council’s Panel of Experts report from October 2023 (S/2023/833) noted 
large-scale violations of the arms embargo;</t>
  </si>
  <si>
    <t>8. 
Further condemns the provision of arms and related materiel of all types 
to the Houthis, in violation of its resolution 2216 (2015), and calls for additional 
practical cooperation to prevent the Houthis from acquiring the materiel necessary to 
carry out further attacks;</t>
  </si>
  <si>
    <t>9. 
Urges caution and restraint to avoid further escalation of the situation in 
the Red Sea and the broader region, and encourages enhanced diplomatic efforts by 
all parties to that end, including continued support for dialogue and Yemen’s peace 
process under the UN auspices;</t>
  </si>
  <si>
    <t>10. Requests the Secretary-General provide written monthly reports, through 
July 1, 2024, to the Security Council on any further Houthi attacks on merchant and 
commercial vessels in the Red Sea to inform the Council’s future consultations;</t>
  </si>
  <si>
    <t>11. 
Decides to remain actively seized of this matter.</t>
  </si>
  <si>
    <t>Credentials of the alternate representatives of France on the Security Council: Report of the Secretary-General</t>
  </si>
  <si>
    <t>Pursuant to rule 15 of the provisional rules of procedure of the Security Council, 
the Secretary-General wishes to report that he has received a letter dated 12 January 
2023 from the Permanent Representative of France to the United Nations stating that 
Mrs. Elisabeth Meyer, Mrs. Leila Morghad, Ms. Estelle Fériaud, Mr. Alexander 
Murugasu, Ms. Olivia Blachez-Eteneau, Mrs. Sabrina Aubert, Ms. Anne 
Freudenreich, Mr. Nicolas Nely, Mrs. Clarisse Paolini, Mr. Emmanuel Leclerc and 
Ms. Alix Genetay have been appointed alternate representatives of France on the 
Security Council.</t>
  </si>
  <si>
    <t>Identical letters dated 9 January 2024 from the Chargé d’affaires a.i. of the Permanent Mission of Lebanon to the United Nations addressed to the Secretary-General and the President of the Security Council</t>
  </si>
  <si>
    <t>On instructions from the Government of Lebanon, I draw your kind attention to 
the present letter conveying the response of Lebanon to the letter dated 28 December 
2023 from the Permanent Representative of Israel to the United Nations addressed to 
the President of the Security Council (
S/2023/1059
).</t>
  </si>
  <si>
    <t>Lebanon affirms its deep faith in and full compliance with international law, 
including international humanitarian law, and with all resolutions adopted by the 
Security Council and the United Nations General Assembly, which it seeks to 
implement fully and comprehensively, especially Security Council resolution 
1701 
(2006)
. By contrast, Israel has been pursuing military and security solutions and 
conducting menacing media campaigns to reinforce its encroachments on Lebanese 
sovereignty and impose them as faits accomplis.</t>
  </si>
  <si>
    <t>The hostilities conducted against Lebanon by Israeli forces since 7 October 
2023, coinciding with their war on Gaza, provide the clearest evidence yet that they 
are violating resolution 
1701 (2006)
. They are turning facts on their heads by 
maintaining that Lebanon somehow bears responsibility for their flagrant violations 
of Lebanese sovereignty and territorial integrity. We provide the following 
documented evidence of Israeli aggression that amounts to flagrant violation of 
paragraph 1 of resolution 
1701 (2006)
. Israel has continued to carry out offensive 
military operations as follows:</t>
  </si>
  <si>
    <t>On 2 January 2024, Israel fired six rockets at a residential building in the densely 
populated southern suburbs of Beirut. On 24 December 2023, it carried out 23 military 
operations against several border towns in southern Lebanon. On 27 December 2023, 
it carried out 26 military operations using light and medium automatic weapons, 
155 mm shells, tank shells and artillery shells, as well as airstrikes from warplanes 
and drones. On 19 December 2023, Israeli forces fired 24 internationally banned 
phosphorus shells at several areas on the outskirts of the towns of Aytarun, Mays 
al-Jabal and Blida. That led to forest fires, damage to 50,000 olive trees, and 
asphyxiation of civilians. These acts were flagrant violations of international</t>
  </si>
  <si>
    <t>humanitarian law that rise to the level of war crimes. On 21 November 2023, an Israeli 
drone fired two missiles at a crew of journalists, leading to two of their deaths and 
that of another civilian who happened to be on the scene.</t>
  </si>
  <si>
    <t>All these acts of aggression, in addition to dozens of military sorties by Israeli 
warplanes and drones in Lebanese airspace, constitute violations of paragraph 4 of 
resolution 1701 (2006), in which the Security Council reiterates its strong support for 
full respect for the Blue Line. We note that these repeated and continuous Israeli 
attacks have led to the displacement of more than 75,000 Lebanese civilians from 
their homes in southern towns.</t>
  </si>
  <si>
    <t>In light of the above, Lebanon is surprised by repeated calls from the Israeli side 
for the Lebanese Government to exert control over areas adjacent to the Blue Line and 
for the United Nations Interim Force in Lebanon (UNIFIL) forces to discharge its 
mandate in an effective and efficient manner. In point of fact, on 5 December 2023, 
Israeli forces fired four shells directly at a Lebanese army post in the South, destroying 
the post, killing a Lebanese soldier and injuring three others, two of whom remain in 
critical condition. There have been 34 Israeli attacks on Lebanese army posts since the 
events of 7 October 2023, in clear violation of paragraph 5 of resolution 1701 (2006), 
in which the Security Council reiterates its strong support, as recalled in all its previous 
relevant resolutions, for the territorial integrity, sovereignty and political 
independence of Lebanon within its internationally recognized borders, as 
contemplated by the Israeli-Lebanese General Armistice Agreement of 23 March 1949.</t>
  </si>
  <si>
    <t>Israel has also shelled UNIFIL posts and opened fire on UNIFIL patrols, 
undermining efforts by UNIFIL to carry out its mandate and threatening its security 
and safety in open Israeli mockery of international legitimacy and defiance of the 
authority given to UNIFIL under paragraph 12 of resolution 1701 (2006). Israel 
continues to occupy the Shab‘a Farms and the Kafr Shuba hills and conduct 
engineering works there. It has neglected to indicate the location of the border at the 
13 points with respect to which Lebanon maintains reservations, which impedes 
efforts to reach a long-term solution in accordance with paragraph 8 of resolution 
1701 (2006). This Israeli pattern of failure to comply with resolution 1701 (2006) is 
of a piece with its long history of ignoring international resolutions, starting with 
Security Council resolution 50 (1948) and continuing on through resolutions 242 
(1967), 279 (1970), 313 (1972) and 425 (1978).</t>
  </si>
  <si>
    <t>With the preceding in mind, Lebanon reaffirms its resolute maintenance of its 
right to self-defence and the restoration of what rightfully belongs to it by legitimate 
means, including recourse to the United Nations. It reiterates that it is committed to 
full implementation of resolution 1701 (2006), reduction of escalation and restoration 
of calm along the Blue Line.</t>
  </si>
  <si>
    <t>Full and comprehensive implementation of resolution 1701 (2006) within an 
integrated package of explicit international guarantees as detailed below could bring 
about lasting security and overall stability. That could be done by indicating the 
location of the southern international boundary between Lebanon and Palestine as it 
was drawn in 1923 and confirmed by the armistice agreement signed between 
Lebanon and Israel on the Greek island of Rhodes under the auspices of the United 
Nations on 23 March 1949, with a full and explicit commitment on the part of the two 
countries to respect those borders. That would entail completing the process of 
agreeing on all 13 disputed border points, based on initial agreement to indicate the 
location of the border at seven points under UNIFIL supervision.</t>
  </si>
  <si>
    <t>The assistance of the United States could be enlisted, as was previously done 
for the maritime border demarcation agreement between the two countries signed in 
October 2022. Israeli land, sea and air violations of the sovereignty and 
internationally recognized borders of Lebanon must cease. Lebanese airspace must</t>
  </si>
  <si>
    <t>not be used to bomb Syrian territory. Israel must withdraw to agreed international 
borders, starting with point B1 in the Ras al-Naqurah area, which is located within 
the internationally recognized Lebanese borders, all the way to the outskirts of the 
town of Mari, which includes the expanded part of the town of Ghajar. Israel must 
withdraw fully from the Shab‘a Farms and the Kafr Shuba hills, with demarcation of 
the border there to be left exclusively to Lebanon and Syria, in implementation of 
paragraph 10 of resolution 1701 (2006), in which the Security Council requests the 
Secretary-General to develop proposals for delineation of the international borders of 
Lebanon, especially in those areas where the border is disputed or uncertain, including 
by dealing with the Shab‘a farms area.</t>
  </si>
  <si>
    <t>The Government of Lebanon also requests support from the United Nations to 
help the Lebanese State extend its authority over the entirety of Lebanese territory by 
strengthening its armed forces. In particular, support should be provided for 
deployment of those forces south of the Litani River, and they should be provided 
with equipment in cooperation with UNIFIL, so that there will be no weapons without 
the consent of the Government of Lebanon and no authority other than that of the 
Government of Lebanon, in accordance with paragraph 3 of resolution 1701 (2006). 
Action must also be taken to facilitate the safe and dignified return of persons 
displaced from border areas since 7 October 2023.</t>
  </si>
  <si>
    <t>We conclude by noting that compliance by Israel with Security Council 
resolution 1701 (2006) obliges it to respect paragraph 18 thereof, which stresses the 
importance of, and the need to achieve, a comprehensive, just and lasting peace in the 
Middle East, based on all relevant United Nations resolutions, including resolutions 
242 (1967) and 338 (1973), and the two-State solution endorsed in resolution 1515 
(2003).</t>
  </si>
  <si>
    <t>Credentials of the representative of Mozambique on the Security Council: Report of the Secretary-General</t>
  </si>
  <si>
    <t>Pursuant to rule 15 of the provisional rules of procedure of the Security Council, 
the Secretary-General wishes to report that he has received a letter dated 20 October 
2023 from the Deputy Representative and Chargé d’affaires a.i. of the Permanent 
Mission of Mozambique to the United Nations stating that Mrs. Ilda Rodolfo Trigo 
Raivoso, Deputy Director for International Organizations and Conferences at the 
Ministry of Foreign Affairs and Cooperation of Mozambique, will represent 
Mozambique at the 9448th meeting of the Security Council, to be held on 20 October 
2023.</t>
  </si>
  <si>
    <t>On the occasion of the fourth anniversary of the cowardly assassination of 
Martyr Major General Qasem Soleimani (Commander of the Quds Force of the 
Islamic Revolutionary Guard Corps, an official branch of the armed forces of the 
Islamic Republic of Iran) and his companions, which was carried out on 3 January 
2020 by the United States Forces at Baghdad International Airport, Iraq, I would like 
to reiterate the position of the Islamic Republic of Iran, as follows:</t>
  </si>
  <si>
    <t>1. 
As has been stated clearly in our previous correspondence, including 
letters dated 3, 7 and 29 January 2020 (
S/2020/13
, 
S/2020/16
 and 
S/2020/81
), 
3 January 2022 (
S/2022/5
), and 3 January 2023 (
S/2023/7
), Major General Qasem 
Soleimani was intentionally assassinated by United States Forces on 3 January 2020 
while visiting Iraq at the formal request of the Iraqi Government. This deliberate act 
of terrorism was conducted on the direct order of the then President of the United 
States.</t>
  </si>
  <si>
    <t>2. 
This action is a flagrant violation of international law and constitutes an 
internationally wrongful act, breaching the international obligations of the United 
States. Under international law, the United States is responsible for committing this 
reprehensible crime. The Islamic Republic of Iran reserves its legitimate right under 
international law to pursue legal proceedings aimed at holding accountable and 
bringing to justice the perpetrators, organizers and sponsors of this reprehensible act 
of terrorism.</t>
  </si>
  <si>
    <t>3. 
Aside from the United States, all those who had aided, abetted or otherwise 
assisted and supported, whether directly or indirectly, by any means, bear 
responsibility for their involvement in the perpetration of this terrorist crime. 
Consequently, they must be held accountable and brought to justice for their direct or 
indirect roles in this reprehensible act.</t>
  </si>
  <si>
    <t>4. 
The Israeli regime was also implicated in this grave crime. This 
involvement was formally acknowledged by the former Israeli regime’s military 
intelligence chief, who explicitly stated that “Israeli intelligence played a part” in the 
assassination, characterizing it as a noteworthy “achievement” and one of the two 
significant assassinations during his tenure. We previously addressed this 
responsibility in our letter dated 3 January 2022 (
S/2022/5
). In addition, the United 
States utilized its Ramstein airbase in Germany, along with some of its military bases 
in the region, to carry out this terrorist operation.</t>
  </si>
  <si>
    <t>5. 
It is noteworthy that Major General Qasem Soleimani played a pivotal role 
in supporting the peoples and governments of regional countries, including the Syrian 
Arab Republic and the Republic of Iraq, in their concerted efforts against terrorist 
groups. His dedicated efforts, undertaken at their explicit request, garnered 
widespread acknowledgement from the respective peoples and authorities, earning 
him esteemed titles such as the Hero of the Fight Against Terrorism and General of 
Peace. Tragically, his assassination served the shared interests of the United States, 
the Israeli regime and various terrorist organizations in the region, including Da’esh. 
These terrorist groups not only endorsed the crime but also referred to it as “an act of 
divine intervention” benefiting their agendas.</t>
  </si>
  <si>
    <t>6. 
I wish to stress that the Iranian armed forces are firmly committed to 
pursuing the path laid out by Martyr Soleimani in actively supporting regional nations 
and governments, upon their request, in their efforts to eliminate foreign-backed 
terrorist groups in our region.</t>
  </si>
  <si>
    <t>Credentials of the alternate representatives of Mozambique on the Security Council: Report of the Secretary-General</t>
  </si>
  <si>
    <t>Pursuant to rule 15 of the provisional rules of procedure of the Security Council, 
the Secretary-General wishes to report that he has received a letter dated 27 February 
2023 from the Deputy Representative and Chargé d’affaires a.i. of the Permanent 
Mission of Mozambique to the United Nations stating that Ms. Paulina Feliciano 
Francisco Abdala, Mr. Luciano Amândio Soares Barbosa and Ms. Ligia Jovelina 
Mavale have been appointed alternate representatives of Mozambique on the Security 
Council.</t>
  </si>
  <si>
    <t>Credentials of the representative of France on the Security Council: Report of the Secretary-General</t>
  </si>
  <si>
    <t>Pursuant to rule 15 of the provisional rules of procedure of the Security Council, 
the Secretary-General wishes to report that he has received a letter dated 6 March 
2023 from the Permanent Representative of France to the United Nations stating that 
Mrs. Sophie Chassot, Gender Political Adviser in the Department of Sustainable 
Development at the Ministry for Europe and Foreign Affairs of France, will represent 
France at the 9276th meeting of the Security Council, to be held on 7 March 2023.</t>
  </si>
  <si>
    <t>Letter dated 9 January 2024 from the Secretary-General addressed to the President of the Security Council</t>
  </si>
  <si>
    <t>I have the honour to refer to Security Council resolution 
2707 (2023)
, adopted 
on 14 November 2023, by which the Council decided to extend the mandate of the 
Panel of Experts on Yemen until 15 December 2024 and requested me to take the 
necessary administrative measures to that effect.</t>
  </si>
  <si>
    <t>Accordingly, I wish to inform you that, after consulting the Security Council 
Committee established pursuant to resolution 
2140 (2014)
, I have appointed the 
following experts:</t>
  </si>
  <si>
    <t>Mr. Jasser Alshahed, regional affairs (Egypt)</t>
  </si>
  <si>
    <t>Mr. Debi Prasad Dash, finance (India)</t>
  </si>
  <si>
    <t>Mr. Raymond Debelle, arms (Belgium)</t>
  </si>
  <si>
    <t>I have designated Mr. Dash to serve as the Coordinator of the Panel.</t>
  </si>
  <si>
    <t>Two additional experts will be appointed as soon as possible.</t>
  </si>
  <si>
    <t>Letter dated 12 January 2024 from the Permanent Representative of the United States of America to the United Nations addressed to the President of the Security Council</t>
  </si>
  <si>
    <t>I wish to report, on behalf of my Government, that the United States, in the 
exercise of its inherent right of self-defence, as reflected in Article 51 of the Charter 
of the United Nations, has undertaken discrete strikes against Houthi facilities in 
Yemen in response to a series of armed attacks by Houthi militants over the last few 
months, including several attacks against United States Navy ships in the Red Sea. 
The Houthis’ outrageous attacks on vessels in the Red Sea, the Bab al-Mandeb strait 
and the Gulf of Aden using one-way unmanned aerial vehicles, anti-ship cruise and 
ballistic missiles, a helicopter-borne commando assault and small boats threaten the 
region’s stability and have serious economic impacts for the global community. The 
Houthis have conducted more than two dozen attacks on commercial vessels since 
mid-November, including the 19 November Houthi seizure of the M/V 
Galaxy 
Leader
. On several occasions, Houthi-launched systems have been directed towards 
United States Navy ships, necessitating the activation of defensive systems to 
safeguard the ships and their crews. Houthi militants also shot at United States Navy 
helicopters on 31 December while the Navy helicopters were aiding a commercial 
vessel that Houthis were attempting to board. On 9 January 2024, the Houthis 
perpetrated their largest attack in the Red Sea, with multiple unmanned aerial systems, 
anti-ship cruise missiles and ballistic missiles targeting United States Navy vessels. 
There is a continuing threat of additional attacks against other vessels in the region 
and to the safety of United States Navy ships and personnel patrolling the Red Sea.</t>
  </si>
  <si>
    <t>On 1 December, the United Nations Security Council issued a statement 
condemning Houthi attacks against merchant and commercial vessels transiting the 
Red Sea. On 3 January, a joint statement was issued by Australia, Bahrain, Belgium, 
Canada, Denmark, Germany, Italy, Japan, the Netherlands, New Zealand, the 
Republic of Korea, Singapore, the United Kingdom and the United States. That joint 
statement called for the immediate end of illegal attacks and warned that malign 
actors would be held accountable should they continue to threaten lives, the global 
economy and free flow of commerce in the region’s critical waterways. On 
10 January, the United Nations Security Council adopted resolution 
2722 (2024)
, 
which also condemned these attacks and demanded that they cease. The resolution 
took note of the right of Member States, in accordance with international law, to 
defend their vessels from attack.</t>
  </si>
  <si>
    <t>In response to these attacks and the continuing threat of future attacks, on 
11 January, the United States, as part of a multinational operation, alongside the 
United Kingdom and with support from Australia, Bahrain, Canada and the</t>
  </si>
  <si>
    <t>Netherlands, conducted discrete strikes against Houthi facilities in Yemen that 
facilitate Houthi attacks in the Red Sea region, including air and coastal surveillance 
radar sites, as well as unmanned aerial system and missile facilities and launch sites. 
These necessary and proportionate strikes were taken after non-military options 
proved inadequate to address the threat. The strikes were conducted to degrade and 
disrupt the ongoing pattern of attacks threatening the United States and deter the 
Houthi militants from conducting further attacks threatening merchant and 
commercial vessels transiting the Red Sea. These military responses will preserve 
navigational rights and freedoms, both for naval ships and for commercial vessels, in 
this important maritime passageway.</t>
  </si>
  <si>
    <t>The United States took this necessary and proportionate action consistent with 
international law and in the exercise of the United States’ inherent right of selfdefence as reflected in Article 51 of the Charter of the United Nations. The United 
States will take further action against the Houthis as may be necessary in the exercise 
of its inherent right of self-defence to respond to future attacks or threats of attacks 
against the United States.</t>
  </si>
  <si>
    <t>These narrowly tailored strikes are specific to the situation in the Red Sea, and 
do not constitute a shift in our approach to other conflicts. We continue to urge all 
State and non-State entities not to take action that would escalate into a broader 
regional conflict.</t>
  </si>
  <si>
    <t>I request that you circulate the present letter as a document of the Security 
Council.</t>
  </si>
  <si>
    <t>Letter dated 12 January 2024 from the Permanent Representative of the United Kingdom of Great Britain and Northern Ireland to the United Nations addressed to the President of the Security Council</t>
  </si>
  <si>
    <t>I am writing in accordance with Article 51 of the Charter of the United Nations 
to report to the Security Council that on 11 January 2024 the United Kingdom of 
Great Britain and Northern Ireland conducted precision strikes against Houthi 
military targets on the territory of Yemen in exercise of the inherent right of individual 
self-defence.</t>
  </si>
  <si>
    <t>Since 19 November 2023, Houthi militants have carried out a series of attacks 
on vessels in the Red Sea and Gulf of Aden. These have employed one-way unmanned 
aerial vehicles, anti-ship cruise and ballistic missiles, a helicopter-borne commando 
assault and small boats. On 1 December 2023 the United Nations Security Council 
issued a statement condemning Houthi attacks against commercial vessels transiting 
the Red Sea and demanding that all such attacks cease immediately (SC/15513). On 
3 January 2024 a joint statement was issued by the Governments of Australia, 
Bahrain, Belgium, Canada, Denmark, Germany, Italy, Japan, the Netherlands, New 
Zealand, the Republic of Korea, Singapore, the United Kingdom and the United 
States. The statement noted that the ongoing Houthi attacks in the Red Sea were 
illegal, unacceptable and profoundly destabilizing and warned that the Houthis would 
bear the responsibility of the consequences should they continue their attacks. Despite 
these statements, on 9 January 2024 Houthi militants launched a further attack, 
employing more than 20 unmanned aerial vehicles, 3 anti-ship missiles and a combat 
aircraft. The ships attacked included the Royal Navy destroyer HMS 
Diamond
. On 
10 January 2024, the United Nations Security Council adopted resolution 
2722 
(2024)
, which took note of the right of Member States, in accordance with 
international law, to defend their vessels from attacks.</t>
  </si>
  <si>
    <t>In view of the armed attack against HMS 
Diamond
 and the ongoing risk to 
British ships, the United Kingdom conducted precision strikes against Houthi military 
facilities used as unmanned aerial vehicle and missile launch sites. These strikes were 
necessary and proportionate measures taken in exercise of the individual right of selfdefence.</t>
  </si>
  <si>
    <t>I would be grateful if the present letter could be circulated as a document of the 
Security Council.</t>
  </si>
  <si>
    <t>Identical letters dated 2 January 2024 from the Permanent Representative of Israel to the United Nations addressed to the Secretary-General and the President of the Security Council</t>
  </si>
  <si>
    <t>I am writing to inform you of Lebanese violations of Security Council resolution 
1701 (2006)
, breaches of Israeli sovereignty and repeated crossings of the Blue Line 
in the months of July, August and September 2023. A comprehensive list of these 
violations is included in the annex to the present letter.</t>
  </si>
  <si>
    <t>As outlined in the present letter, as well as in previous letters I have sent, 
Lebanese violations of resolution 
1701 (2006)
 occur daily. Despite their visibility and 
frequency, however, the vast majority of these violations continue to be excluded from 
the Secretariat’s reports.</t>
  </si>
  <si>
    <t>I trust that future reports on the implementation of resolution 
1701 (2006)
 will 
reflect these ongoing violations and demand that the Lebanese government abide by 
its commitment to resolution 
1701 (2006)
.</t>
  </si>
  <si>
    <t>I should be grateful if you would have the present letter and its annex distributed 
as a document of the Security Council.</t>
  </si>
  <si>
    <t>Ambassador of Israel to the United Nations</t>
  </si>
  <si>
    <t>Annex to the identical letters dated 2 January 2024 from the 
Permanent Representative of Israel to the United Nations 
addressed to the Secretary-General and the President of the 
Security Council</t>
  </si>
  <si>
    <t>Lebanese violations as reported by the Israeli Defense Forces</t>
  </si>
  <si>
    <t>July 2023 Violations</t>
  </si>
  <si>
    <t># 
Date 
Time 
Description 
1 
01/07/2023 
10:11 
One (1) individual was observed crossing the BL IVO N466 
2 
01/07/2023 
11:18 
Two (2) individuals were observed crossing the BL IVO OP PROP 
3 
01/07/2023 
12:42 
Two (5) Hezbollah militants were observed crossing the BL IVO OGL 
SO3/DOF692 
4 
01/07/2023 
16:32 
Eight (8) Hezbollah militants were observed performing a military recce IVO 
B44 
5 
01/07/2023 
18:52 
Three (3) Hezbollah militants were observed performing a military recce IVO 
B30 
6 
02/07/2023 
07:39 
Two (2) Hezbollah militants were observed performing a military recce IVO 
AP263 
7 
02/07/2023 
08:40 
Two (2) Individuals were observed throwing rocks IVO M6 
8 
02/07/2023 
09:06 
Three (3) Hezbollah militants were observed performing a military recce IVO 
B21(2) 
9 
02/07/2023 
09:53 
One (1) Hezbollah militant was observed performing a military recce IVO 
B34(1) 
10 
02/07/2023 
10:41 
Two (2) Hezbollah militants were observed performing a military recce IVO 
B71(1) 
11 
02/07/2023 
14:15 
Two (2) individuals were observed crossing the BL IVO OGL SO3/DOF692 
12 
02/07/2023 
17:11 
Three (3) Individuals were observed throwing rocks IVO B18(3) 
13 
03/07/2023 
11:34 
One (1) individual was observed crossing the BL IVO OP13 
14 
03/07/2023 
12:30 
Two (2) individuals were observed crossing the BL IVO B72 
15 
03/07/2023 
17:18 
One (1) Hezbollah militant was observed performing a military recce IVO OP8 
16 
03/07/2023 
18:11 
Six (6) Individuals were observed throwing rocks IVO B68(1) 
17 
03/07/2023 
22:00 
Six (6) individuals were observed crossing the BL IVO B69(1) 
18 
04/07/2023 
09:08 
One (1) Hezbollah militant was observed performing a military recce IVO 
AP15 
19 
04/07/2023 
09:25 
Four (4) individuals were observed crossing the BL IVO B71 
20 
04/07/2023 
10:07 
Four (4) Hezbollah militants were observed performing a military recce IVO 
B35(1)</t>
  </si>
  <si>
    <t># 
Date 
Time 
Description 
21 
04/07/2023 
12:05 
Five (5) Hezbollah militants were observed performing a military recce IVO 
BP17(1) 
22 
04/07/2023 
12:09 
Two (2) individuals were observed crossing the BL IVO B66(1) 
23 
04/07/2023 
12:15 
Three (3) Hezbollah militants were observed performing a military recce IVO 
OP 6 BAST 
24 
04/07/2023 
12:38 
Two (2) Hezbollah militants were observed performing a military recce IVO 
BP2 
25 
04/07/2023 
13:44 
Seven (7) armed individuals were observed crossing the BL IVO B68 
26 
05/07/2023 
08:32 
Two (2) Hezbollah militants were observed performing a military recce IVO 
BP18 
27 
05/07/2023 
09:19 
One (1) individual was observed crossing the BL IVO OGL SO3 / DOF 692 
28 
05/07/2023 
09:29 
Five (5) Hezbollah militants were observed performing a military recce IVO 
B10 
29 
05/07/2023 
10:10 
One (1) individual was observed crossing the BL IVO B77 
30 
05/07/2023 
11:24 
Four (4) individuals were observed crossing the BL IVO OGL SO3 / DOF 692 
31 
05/07/2023 
11:24 
Four (4) individuals were observed throwing rocks BL IVO OGL S03 / DOF 
692 
32 
05/07/2023 
12:34 
Four (4) Hezbollah militants were observed performing a military recce IVO 
OP 5 CHEB 
33 
05/07/2023 
13:20 
Twenty (20) individuals were observed crossing the BL IVO B67 
34 
05/07/2023 
14:50 
One (1) Hezbollah militant was observed performing a military recce IVO B22 
35 
06/07/2023 
14:54 
One (1) Hezbollah militant was observed performing a military recce IVO 
AP571(1¬) 
36 
06/07/2023 
16:05 
One (1) armed individual was observed IVO BP25 
37 
06/07/2023 
16:19 
One (1) individual was observed crossing the BL IVO OGL SO3/DOF 692 
38 
06/07/2023 
16:37 
Three (3) Hezbollah militants were observed performing a military recce IVO 
BP2 
39 
07/07/2023 
08:43 
One (1) Hezbollah militant was observed performing a military recce IVO 
BP18 
40 
07/07/2023 
11:02 
One (1) Hezbollah militant was observed performing a military recce IVO 
BP8/1(3) 
41 
07/07/2023 
11:53 
Five (5) individuals were observed crossing the BL IVO OGL SO3/DOF 692 
42 
07/07/2023 
12:41 
One (1) Hezbollah militant was observed performing a military recce IVO B90 
43 
07/07/2023 
15:37 
One (1) Hezbollah militant was observed performing a military recce IVO B43 
44 
07/07/2023 
16:45 
One (1) armed individual was observed IVO BP25</t>
  </si>
  <si>
    <t># 
Date 
Time 
Description 
45 
08/07/2023 
08:46 
Twelve (12) Hezbollah militants were observed performing a military recce 
IVO BP17(1) 
46 
08/07/2023 
11:20 
Two (2) Hezbollah militants were observed performing a military recce IVO 
BP17 
47 
08/07/2023 
11:27 
Two (2) individuals were observed crossing the BL IVO OGL SO3/DOF 692 
48 
08/07/2023 
11:35 
One (1) Hezbollah militant was observed performing a military recce IVO 
B92(1) 
49 
08/07/2023 
12:43 
Two (2) individuals were observed crossing the BL IVO OGL SO3/DOF 692 
50 
08/07/2023 
13:25 
Two (2) individuals were observed crossing the BL IVO OP 6 BAST 
51 
08/07/2023 
16:41 
Two (2) Hezbollah militants were observed performing a military recce IVO 
BP26 
52 
08/07/2023 
19:13 
Six (6) Individuals were observed throwing rocks IVO BP33(1) 
53 
09/07/2023 
07:41 
Nine (9) Hezbollah militants were observed performing a military recce IVO 
BP24(1) 
54 
09/07/2023 
08:35 
Two (2) Hezbollah militants were observed performing a military recce IVO 
BP26 
55 
09/07/2023 
09:25 
Two (2) Hezbollah militants were observed performing a military recce IVO 
AP390 
56 
09/07/2023 
10:05 
Two (2) individuals were observed crossing the BL IVO 
57 
09/07/2023 
10:19 
One (1) Hezbollah militant was observed performing a military recce IVO 
BP13(2) 
58 
09/07/2023 
10:43 
Two (2) Hezbollah militants were observed performing a military recce IVO 
M4 
59 
09/07/2023 
11:45 
Seven (7) individuals were observed crossing the BL IVO B74(1) 
60 
09/07/2023 
13:24 
Three (3) Individuals were observed throwing rocks IVO B75 
61 
09/07/2023 
17:08 
Four (4) Individuals were observed throwing rocks IVO BP33(1) 
62 
10/07/2023 
10:35 
One (1) Hezbollah militant was observed performing a military recce IVO B25 
63 
10/07/2023 
14:11 
Five (5) Hezbollah militants were observed performing a military recce IVO 
B76(1) 
64 
10/07/2023 
16:06 
Four (4) Hezbollah militants were observed performing a military recce IVO 
BP17(1) 
65 
10/07/2023 
16:47 
Two (2) Hezbollah militants were observed performing a military recce IVO 
BP12/1 
66 
10/07/2023 
17:15 
Two (2) Hezbollah militants were observed crossing the BL IVO OGL 
SO3/DOF692 
67 
10/07/2023 
18:00 
One (1) Hezbollah militant was observed performing a military recce IVO 
B89(1)</t>
  </si>
  <si>
    <t># 
Date 
Time 
Description 
68 
10/07/2023 
19:52 
Two (2) armed Individuals were performing a military recce IVO BP24(2) 
69 
11/07/2023 
08:40 
One (1) Hezbollah militant was observed performing a military recce IVO 
BP26 
70 
11/07/2023 
11:01 
One (1) Hezbollah militant was observed performing a military recce IVO 
B38(2) 
71 
11/07/2023 
11:30 
Two (2) Hezbollah militants were observed performing a military recce IVO 
BP30 
72 
11/07/2023 
11:45 
Two (2) Hezbollah militants were observed performing a military recce IVO 
B37(2) 
73 
11/07/2023 
16:02 
Two (2) Individuals were observed throwing rocks IVO B32 
74 
11/07/2023 
16:42 
Two (2) armed individuals were observed IVO BP25 
75 
12/07/2023 
09:03 
Four (4) Hezbollah militants were observed performing a military recce IVO 
BP15 
76 
12/07/2023 
10:38 
Two (2) Hezbollah militants were observed crossing the BL IVO OGL 
SO3/DOF692 
77 
12/07/2023 
15:12 
Two (2) Hezbollah militants were observed crossing the BL IVO BP2(1) 
78 
12/07/2023 
18:35 
One (1) Hezbollah militant was observed crossing the BL IVO B21(2) 
79 
13/07/2023 
12:30 
Three (3) Hezbollah militants were observed performing a military recce IVO 
AP263 
80 
13/07/2023 
12:43 
Three (3) Hezbollah militants were observed performing a military recce IVO 
BP19(1) 
81 
13/07/2023 
13:26 
Two (2) armed individuals were observed IVO B66 
82 
13/07/2023 
14:21 
Four (4) Hezbollah militants were observed performing a military recce IVO 
OGL SO3/DOF692 
83 
14/07/2023 
08:46 
Two (2) individuals were observed crossing the BL IVO OGL SO3/DOF692 
84 
14/07/2023 
09:58 
One (1) individual was observed crossing the BL IVO UNP 4-34 
85 
14/07/2023 
13:23 
Two (2) Hezbollah militants were observed performing a military recce IVO 
BP26 
86 
14/07/2023 
13:38 
Five (5) Individuals were observed throwing rocks IVO TP36(2) 
87 
14/07/2023 
15:13 
Four (4) Individuals were observed throwing rocks IVO B92(2) 
88 
14/07/2023 
18:05 
Two (2) individuals were observed crossing the BL IVO M9 
89 
14/07/2023 
19:45 
Two (2) individuals were observed crossing the BL IVO BP33 
90 
15/07/2023 
11:00 
Eighteen (18) individuals were observed crossing the BL IVO OP6 BAST 
91 
14/07/2023 
13:17 
Five (5) Hezbollah militants were observed performing a military recce IVO 
92 
14/07/2023 
14:12 
One (1) vehicle was observed crossing the BL IVO OGL SO3/DOF692</t>
  </si>
  <si>
    <t># 
Date 
Time 
Description 
93 
14/07/2023 
14:17 
Four (4) Individuals were observed throwing rocks IVO TP37(1) 
94 
15/07/2023 
08:07 
Two (2) Hezbollah militants were observed performing a military recce IVO 
B78 
95 
15/07/2023 
09:17 
One (1) individual was observed crossing the BL IVO B66(1) 
96 
15/07/2023 
11:03 
Two (2) Hezbollah militants were observed performing a military recce IVO 
BP17(1) 
97 
15/07/2023 
13:10 
One (1) individual was observed crossing the BL IVO OP PROP 
98 
15/07/2023 
14:25 
Two (2) Hezbollah militants were observed performing a military recce IVO 
BP19(1) 
99 
15/07/2023 
15:00 
Two (2) Hezbollah militants were observed performing a military recce IVO 
BP18 
100 
15/07/2023 
16:20 
Four (4) Hezbollah militants were observed performing a military recce IVO 
BP17(1) 
101 
16/07/2023 
09:34 
Two (2) Hezbollah militants were observed performing a military recce IVO 
M6 
102 
16/07/2023 
10:53 
One (1) individual was observed crossing the BL IVO B68(2) 
103 
16/07/2023 
15:12 
Two (2) Hezbollah militants were observed performing a military recce IVO 
BP19(1) 
104 
16/07/2023 
16:10 
Three (3) Individuals were observed throwing rocks IVO AP577 
105 
16/07/2023 
17:49 
Three (3) Individuals were observed throwing rocks IVO BP33 
106 
16/07/2023 
20:40 
Three (3) Individuals were observed throwing rocks IVO TP37(1) 
107 
17/07/2023 
12:08 
Two (2) Hezbollah militants were observed performing a military recce IVO 
BP13 
108 
17/07/2023 
12:45 
Three (3) Hezbollah militants were observed performing a military recce IVO 
B32 
109 
17/07/2023 
12:54 
Two (2) Hezbollah militants were observed performing a military recce IVO 
BP6 
110 
17/07/2023 
14:00 
Two (2) individuals were observed crossing the BL IVO UNP 4-34 
111 
17/07/2023 
14:09 
Two (2) Hezbollah militants were observed performing a military recce IVO 
BP12 
112 
18/07/2023 
06:00 
One (1) armed individual was observed IVO BP24(1) 
113 
18/07/2023 
07:46 
One (1) armed individual was observed BL IVO B49 
114 
18/07/2023 
09:41 
One (1) Individual was observed throwing rocks IVO B85 
115 
18/07/2023 
10:27 
One (1) individual was observed crossing the BL IVO B19(1) 
116 
18/07/2023 
11:31 
One (1) Hezbollah militant was observed performing a military recce IVO B32 
117 
18/07/2023 
12:29 
One (1) individual was observed crossing the BL IVO B69</t>
  </si>
  <si>
    <t># 
Date 
Time 
Description 
118 
18/07/2023 
18:54 
Three (3) Hezbollah militants were observed throwing rocks IVO BP15 
119 
19/07/2023 
06:17 
One (1) armed individual was observed IVO B61(2). 
120 
19/07/2023 
08:15 
One (1) Hezbollah militant was observed performing a military recce IVO 
BP18. 
121 
19/07/2023 
11:09 
Two (2) Hezbollah militants were observed performing a military recce IVO 
AP131 
122 
19/07/2023 
14:20 
Two (2) individuals were observed crossing the BL IVO OP 6 BAST 
123 
19/07/2023 
14:39 
Two (2) individuals were observed crossing the BL IVO OGL SO3 / DOF 692 
124 
20/07/2023 
11:00 
Two (2) Hezbollah militants were observed performing a military recce IVO 
BP8/1(2) 
125 
20/07/2023 
12:35 
Six (6) Hezbollah militants were observed performing a military recce IVO 
B34(2) 
126 
20/07/2023 
13:29 
Two (2) Hezbollah militants were observed performing a military recce IVO 
B21 
127 
20/07/2023 
13:36 
Two (2) Hezbollah militants were observed performing a military recce IVO 
B46 
128 
20/07/2023 
14:57 
Two (2) Hezbollah militants were observed performing a military recce IVO 
BP12 
129 
20/07/2023 
19:12 
Five (5) Hezbollah militants were observed throwing rocks IVO TP37(1) 
130 
21/07/2023 
19:32 
One (1) individual was observed crossing the BL IVO UNP 4-34 
131 
21/07/2023 
09:46 
One (1) Hezbollah militant was observed performing a military recce IVO B91 
132 
22/07/2023 
11:31 
Two (2) Hezbollah militants were observed performing a military recce IVO 
BP2 
133 
21/07/2023 
12:14 
One (1) individual was observed crossing the BL IVO OGL SO3/DOF692 
134 
21/07/2023 
12:15 
One (1) Hezbollah militant was observed performing a military recce IVO 
BP38(1) 
135 
21/07/2023 
14:28 
Two (2) Hezbollah militants were observed performing a military recce IVO 
BP26 
136 
21/07/2023 
14:39 
One (1) Hezbollah militant was observed performing a military recce IVO 
BP13 
137 
21/07/2023 
20:16 
Two (2) Hezbollah militants were observed performing a military recce IVO 
BP19(1) 
138 
21/07/2023 
20:17 
Two (2) Hezbollah militants were observed performing a military recce IVO 
B32(1) 
139 
22/07/2023 
07:43 
Six (6) individuals were observed throwing rocks IVO TP37(1) 
140 
22/07/2023 
15:35 
One (1) Hezbollah militant was observed performing a military recce IVO B37</t>
  </si>
  <si>
    <t># 
Date 
Time 
Description 
141 
22/07/2023 
18:32 
One (1) Hezbollah militant was observed performing a military recce IVO 
BP37/2 
142 
22/07/2023 
19:00 
Three (3) Hezbollah militants were observed performing a military recce IVO 
BP2 
143 
22/07/2023 
19:33 
Two (2) Hezbollah militants were observed performing a military recce IVO 
BP12/1 
144 
22/07/2023 
19:31 
Two (2) armed individuals were observed IVO B55(1) 
145 
23/07/2023 
06:30 
Two (2) armed individuals were observed IVO BP17 
146 
23/07/2023 
09:10 
One (1) Hezbollah militant was observed performing a military recce IVO 
AP334 
147 
23/07/2023 
10:32 
One (1) Hezbollah militant was observed performing a military recce IVO 
BP37\2 
148 
23/07/2023 
10:58 
Four (4) Hezbollah militants were observed performing a military recce IVO 
BP15 
149 
23/07/2023 
12:16 
One (1) Hezbollah militant was observed performing a military recce IVO 
BP13 
150 
23/07/2023 
13:46 
Thirty (30) individuals were observed crossing the BL IVO OLD HELI 
151 
23/07/2023 
14:33 
One (1) individual was observed crossing the BL IVO OGL SO3/DOF692 
152 
23/07/2023 
16:22 
Two (2) armed individuals were observed IVO B55 
153 
23/07/2023 
17:45 
Two (2) individuals were observed throwing rocks IVO B92 
154 
24/07/2023 
08:20 
Two (2) Hezbollah militants were observed performing a military recce IVO 
BP23(1) 
155 
24/07/2023 
11:30 
Three (3) Hezbollah militants were observed performing a military recce IVO 
BP26 
156 
24/07/2023 
13:08 
One (1) Hezbollah militant was observed performing a military recce IVO 
B52(3) 
157 
24/07/2023 
15:54 
One (1) Hezbollah militant was observed performing a military recce IVO 
BP17(1) 
158 
24/07/2023 
16:08 
One (1) Hezbollah militant was observed performing a military recce IVO B13 
159 
24/07/2023 
16:47 
One (1) individual was observed crossing the BL IVO B65 
160 
24/07/2023 
17:36 
Four (4) individuals were observed crossing the BL IVO OGL SO3/DOF692 
161 
25/07/2023 
10:27 
Two (2) Hezbollah militants were observed performing a military recce IVO 
BP23(1) 
162 
25/07/2023 
11:08 
Two (2) Hezbollah militants were observed performing a military recce IVO 
BP18 
163 
25/07/2023 
12:19 
One (1) Hezbollah militant was observed performing a military recce IVO 
BP5(1)</t>
  </si>
  <si>
    <t># 
Date 
Time 
Description 
164 
25/07/2023 
14:45 
One (1) Hezbollah militant was observed performing a military recce IVO 
BP19(1) 
165 
25/07/2023 
16:00 
Two (2) Hezbollah militants were observed performing a military recce IVO 
BP23(1) 
166 
25/07/2023 
16:03 
Two (2) Hezbollah militants were observed performing a military recce IVO 
BP23(1) 
167 
26/07/2023 
09:04 
Two (2) Hezbollah militants were observed performing a military recce IVO 
B43 
168 
26/07/2023 
10:19 
Three (3) Hezbollah militants were observed performing a military recce IVO 
B19(1) 
169 
26/07/2023 
10:55 
Three (3) Hezbollah militants were observed performing a military recce IVO 
OP 6 BAST 
170 
26/07/2023 
16:03 
One (1) Hezbollah militant was observed performing a military recce IVO 
AP571(1) 
171 
26/07/2023 
17:23 
Three (3) LAF soldiers were observed crossing the BL IVO OP 6 BAST 
172 
26/07/2023 
18:15 
Two (2) Hezbollah militants were observed performing a military recce IVO 
OP4 
173 
26/07/2023 
18:52 
Two (2) Hezbollah militants were observed performing a military recce IVO 
B34(3) 
174 
27/07/2023 
10:32 
Two (2) Hezbollah militants were observed performing a military recce IVO 
BP26 
175 
27/07/2023 
10:55 
Two (3) Hezbollah militants were observed performing a military recce IVO 
B34(3) 
176 
27/07/2023 
11:25 
Two (2) Hezbollah militants were observed performing a military recce IVO 
B21(2) 
177 
27/07/2023 
13:16 
Two (2) Hezbollah militants were observed performing a military recce IVO 
BP13 
178 
27/07/2023 
15:26 
One (1) Hezbollah militant was observed performing a military recce IVO 
BP13 
179 
27/07/2023 
16:15 
One (1) Hezbollah militant was observed performing a military recce IVO BP6 
180 
27/07/2023 
17:26 
Three (3) individuals were observed crossing the BL IVO OGL SO3/DOF692 
181 
27/07/2023 
17:49 
Ten (10) Hezbollah militants were observed performing a military recce IVO 
BP27</t>
  </si>
  <si>
    <t>August 2023 Violations</t>
  </si>
  <si>
    <t># 
Date 
Time 
Description 
1 
01/08/2023 
07:33 
One (1) Hezbollah militant was observed performing a military recce IVO 
BP19(1) 
2 
01/08/2023 
13:23 
Three (3) Hezbollah militants were observed performing a military recce IVO 
BP7/1 
3 
01/08/2023 
13:50 
Two (2) individuals were observed crossing the BL IVO OGL SO3 / DOF 692 
4 
01/08/2023 
16:21 
Two (2) Hezbollah militants were observed performing a military recce IVO 
BP17(1) 
5 
01/08/2023 
17:01 
One (1) armed individual was observed IVO BP17(1) 
6 
02/08/2023 
08:58 
Two (2) Hezbollah militants were observed performing a military recce IVO 
B15(2) 
7 
02/08/2023 
09:34 
Two (2) Hezbollah militants were observed performing a military recce IVO 
BP13 
8 
02/08/2023 
13:52 
Three (3) individuals were observed crossing the BL IVO OGL SO3 / DOF 692 
9 
02/08/2023 
14:21 
Two (2) Hezbollah militants were observed performing a military recce IVO 
BP2 
10 
02/08/2023 
14:44 
One (1) individual was observed crossing the BL IVO OP3 
11 
02/08/2023 
16:47 
One (1) individual was observed throwing rocks IVO TP37(1) 
12 
03/08/2023 
07:45 
Two (2) Hezbollah militants were observed performing a military recce IVO 
BP7/1 
13 
03/08/2023 
10:33 
Two (2) Hezbollah militants were observed performing a military recce IVO 
B31 
14 
03/08/2023 
13:07 
Two (2) Hezbollah militants were observed performing a military recce IVO 
AP 171 
15 
03/08/2023 
13:14 
One (1) individual was observed crossing the BL IVO OP PROP 
16 
03/08/2023 
17:04 
Three (3) armed individuals were observed IVO BP19(1) 
17 
04/08/2023 
10:25 
Two (2) Hezbollah militants were observed performing a military recce IVO 
BP15 
18 
04/08/2023 
11:30 
One (1) Hezbollah militant was observed performing a military recce IVO B90 
19 
04/08/2023 
12:56 
Two (2) Hezbollah militants were observed performing a military recce IVO 
BP19(1) 
20 
04/08/2023 
13:29 
One (1) individual was observed crossing the BL IVO OP PROP 
21 
04/08/2023 
14:48 
Two (2) Hezbollah militants were observed performing a military recce IVO 
B32(3) 
22 
04/08/2023 
15:01 
Two (2) Hezbollah militants were observed performing a military recce IVO 
BP13</t>
  </si>
  <si>
    <t># 
Date 
Time 
Description 
23 
04/08/2023 
16:16 
Five (5) individuals were observed crossing the BL IVO OGL SO3 / DOF 692 
24 
04/08/2023 
17:04 
Three (3) individuals were observed throwing rocks IVO TP37(1) 
25 
05/08/2023 
07:50 
One (1) individual was observed crossing the BL IVO OGL SO3 / DOF 692 
26 
05/08/2023 
10:00 
Two (2) Hezbollah militants were observed performing a military recce IVO 
BP27 
27 
05/08/2023 
10:40 
One (1) Hezbollah militant was observed performing a military recce IVO 
AP567(2) 
28 
05/08/2023 
10:45 
Two (2) Hezbollah militants were observed performing a military recce IVO 
BP25(1) 
29 
05/08/2023 
11:35 
Two (2) individuals were observed crossing the BL IVO OGL SO3 / DOF 692 
30 
05/08/2023 
12:54 
Two (2) Hezbollah militants were observed performing a military recce IVO 
B35(1) 
31 
05/08/2023 
13:46 
One (1) individual was observed crossing the BL IVO OP PROP 
32 
05/08/2023 
18:48 
Two (2) individuals were observed throwing rocks IVO TP37(1) 
33 
06/08/2023 
06:00 
Two (2) Hezbollah militants were observed performing a military recce IVO 
AP206 
34 
06/08/2023 
06:20 
One (1) Hezbollah militant was observed performing a military recce IVO 
BP17(1) 
35 
06/08/2023 
11:01 
Two (2) Hezbollah militants were observed performing a military recce IVO 
BP13 
36 
06/08/2023 
11:02 
Two (2) Hezbollah militants were observed performing a military recce IVO 
BP7/1 
37 
06/08/2023 
12:13 
Two (2) Hezbollah militants were observed performing a military recce IVO 
BP17(1) 
38 
06/08/2023 
16:41 
One (1) Hezbollah militant was observed performing a military recce IVO 
BP10/1(1) 
39 
06/08/2023 
17:42 
Three (3) armed individuals were observed IVO B52(1) 
40 
07/08/2023 
10:18 
Two (2) Hezbollah militants were observed performing a military recce IVO 
B16 
41 
07/08/2023 
11:49 
Eight (8) individuals were observed crossing the BL IVO OGL SO3 / DOF 692 
42 
07/08/2023 
13:14 
Two (2) individuals were observed crossing the BL IVO OP6 BAST 
43 
07/08/2023 
18:17 
One (1) individual was observed crossing the BL IVO B64 
44 
08/08/2023 
07:46 
One (1) individual was observed crossing the BL IVO OGL SO3 / DOF 692 
45 
08/08/2023 
10:11 
One (1) Hezbollah militant was observed performing a military recce IVO 
BP19(1) 
46 
08/08/2023 
10:19 
One (1) Hezbollah militant was observed performing a military recce IVO 
BP19(1)</t>
  </si>
  <si>
    <t># 
Date 
Time 
Description 
47 
08/08/2023 
11:35 
Three (3) Hezbollah militants were observed performing a military recce IVO 
BP17(1) 
48 
08/08/2023 
18:10 
Three (3) individuals were observed crossing the BL IVO OP 6 BAST 
49 
08/08/2023 
18:13 
One (1) individual was observed crossing the BL IVO B66 
50 
09/08/2023 
07:19 
Two (2) armed individuals were observed IVO OP13 
51 
09/08/2023 
09:18 
Two (2) Hezbollah militants were observed performing a military recce IVO 
BP33 
52 
09/08/2023 
11:44 
Five (5) Hezbollah militants were observed performing a military recce IVO 
AP571(1) 
53 
09/08/2023 
16:00 
Five (5) Hezbollah militants were observed performing a military recce IVO 
BP6 
54 
10/08/2023 
11:24 
One (1) individual was observed crossing the BL IVO OP10  
55 
10/08/2023 
11:55 
Two (2) Hezbollah militants were observed performing a military recce IVO 
BP2 
56 
10/08/2023 
13:47 
Two (2) Hezbollah militants were observed performing a military recce IVO 
B34 
57 
10/08/2023 
14:34 
Five (5) Hezbollah militants were observed performing a military recce IVO 
BP6 
58 
10/08/2023 
16:25 
Two (2) Hezbollah militants were observed performing a military recce IVO 
M6(2) 
59 
11/08/2023 
09:39 
Seven (7) Hezbollah militants were observed performing a military recce IVO 
BP12 
60 
11/08/2023 
10:35 
One (1) Hezbollah militant was observed performing a military recce IVO 
BP17(1) 
61 
11/08/2023 
16:48 
Two (2) Hezbollah militants were observed performing a military recce IVO 
BP17 
62 
12/08/2023 
13:45 
One (1) individual was observed crossing the BL IVO OP PROP 
63 
12/08/2023 
14:07 
One (1) Hezbollah militant was observed performing a military recce IVO 
B34(3) 
64 
12/08/2023 
16:00 
Two (2) armed individuals were observed IVO BP17(1) 
65 
12/08/2023 
16:50 
One (1) Hezbollah militant was observed performing a military recce IVO 
BP26  
66 
13/08/2023 
13:52 
Three (3) individuals were observed crossing the BL IVO OP13  
67 
13/08/2023 
16:26 
One (1) Hezbollah militant was observed performing a military recce IVO B32 
68 
13/08/2023 
17:36 
Eight (8) Hezbollah militants were observed crossing the BL IVO B30 
69 
13/08/2023 
19:24 
Two (2) armed individuals were observed IVO B52(2) 
70 
14/08/2023 
11:55 
One (1) Hezbollah militant was observed crossing the BL IVO BP2</t>
  </si>
  <si>
    <t># 
Date 
Time 
Description 
71 
14/08/2023 
12:10 
Three (3) Hezbollah militants were observed crossing the BL IVO B3(2) 
72 
14/08/2023 
15:45 
One (1) Hezbollah militant was observed crossing the BL IVO BP19(1) 
73 
14/08/2023 
16:18 
Two (2) armed individuals were observed IVO BP17(1) 
74 
14/08/2023 
16:43 
Two (2) individuals were observed crossing the BL IVO B66 
75 
15/08/2023 
07:01 
Two (2) Hezbollah militants were observed crossing the BL IVO B44 
76 
15/08/2023 
11:42 
Two (2) Hezbollah militants were observed crossing the BL IVO BP18 
77 
15/08/2023 
13:57 
One (1) individual was observed crossing the BL IVO OP4  
78 
15/08/2023 
16:00 
Five (5) Hezbollah militants were observed crossing the BL IVO BP5(1) 
79 
15/08/2023 
17:38 
Two (2) individuals were observed throwing rocks IVO TP37(2) 
80 
16/08/2023 
07:39 
Two (2) armed individuals were observed IVO B55(1) 
81 
16/08/2023 
10:20 
One (1) Hezbollah militant was observed performing a military recce IVO 
B89(1) 
82 
16/08/2023 
11:00 
One (1) Hezbollah militant was observed performing a military recce IVO 
B17(1) 
83 
16/08/2023 
11:58 
Three (3) Hezbollah militants were observed performing a military recce IVO 
AP15 
84 
16/08/2023 
12:53 
Four (4) Hezbollah militants were observed performing a military recce IVO 
B25(3) 
85 
16/08/2023 
13:20 
Two (2) Hezbollah militants were observed performing a military recce IVO 
BP18 
86 
16/08/2023 
15:51 
Two (2) Hezbollah militants were observed performing a military recce IVO 
BP17(1) 
87 
16/08/2023 
18:20 
Six (6) armed individuals were observed IVO B52(1) 
88 
17/08/2023 
10:45 
Two (2) Hezbollah militants were observed performing a military recce IVO 
B31 
89 
17/08/2023 
11:33 
One (1) Hezbollah militant was observed crossing the BL IVO BP33(1) 
90 
17/08/2023 
12:04 
Three (3) Hezbollah militants were observed performing a military recce IVO 
BP17(1) 
91 
17/08/2023 
12:50 
Two (2) Hezbollah militants were observed performing a military recce IVO 
BP19(1) 
92 
17/08/2023 
14:57 
Two (2) Hezbollah militants were observed performing a military recce IVO 
BP6 
93 
17/08/2023 
17:11 
Two (2) Hezbollah militants were observed performing a military recce IVO 
BP18 
94 
17/08/2023 
17:36 
One (1) armed individual was observed IVO B21</t>
  </si>
  <si>
    <t># 
Date 
Time 
Description 
95 
17/08/2023 
17:43 
Five (5) armed individuals were observed crossing the BL IVO OGL SO3/DOF 
692 
96 
18/08/2023 
12:00 
Two (2) Hezbollah militants were observed performing a military recce IVO 
M6 
97 
18/08/2023 
12:19 
One (1) Hezbollah militant was observed crossing the BL IVO BP17  
98 
18/08/2023 
15:59 
Three (3) Hezbollah militants were observed performing a military recce IVO 
B91 
99 
18/08/2023 
18:34 
One (1) Hezbollah militant was observed crossing the BL IVO B46(2) 
100 
18/08/2023 
18:50 
Three (3) armed individuals were observed crossing the BL IVO B53 
101 
19/08/2023 
06:08 
Three (3) armed individuals were observed IVO BP21 
102 
19/08/2023 
06:23 
One (1) armed individual was observed IVO BP24(1) 
103 
19/08/2023 
07:32 
Two (2) armed individuals were observed IVO BP17(1) 
104 
19/08/2023 
08:04 
One (1) individual was observed crossing the BL IVO OGL SO3/DOF 692 
105 
19/08/2023 
10:54 
One (1) Hezbollah militant was observed performing a military recce IVO 
B92(1) 
106 
19/08/2023 
15:33 
One (1) armed individual was observed IVO B45 
107 
19/08/2023 
15:56 
Two (2) armed individuals were observed IVO BP17(1) 
108 
20/08/2023 
06:18 
Three (3) armed individuals were observed IVO B60(1 
109 
20/08/2023 
08:00 
One (1) Hezbollah militant was observed crossing the BL IVO OGL S03 / DOF 
692 
110 
20/08/2023 
09:45 
Two (2) individuals were observed crossing the BL IVO BP33(1) 
111 
20/08/2023 
10:08 
One (1) Hezbollah militant was observed performing a military recce IVO B31 
112 
20/08/2023 
10:20 
Two (2) individuals were observed throwing rocks IVO BP33(1) 
113 
20/08/2023 
10:40 
One (1) armed individual was observed IVO BP33(1) 
114 
20/08/2023 
11:16 
Two (2) Hezbollah militants were observed performing a military recce IVO 
BP2 
115 
20/08/2023 
11:55 
One (1) individual was observed crossing the BL IVO BP33(1) 
116 
20/08/2023 
12:44 
Two (2) Hezbollah militants were observed performing a military recce IVO 
BP18 
117 
21/08/2023 
08:11 
One (1) Hezbollah militant was observed performing a military recce IVO OP4 
118 
21/08/2023 
08:40 
Two (2) armed individuals were observed IVO B55 
119 
21/08/2023 
12:00 
Two (2) Hezbollah militants were observed performing a military recce IVO 
BP12 
120 
21/08/2023 
14:10 
Two (2) Hezbollah militants were observed performing a military recce IVO 
BP17(1)</t>
  </si>
  <si>
    <t># 
Date 
Time 
Description 
121 
21/08/2023 
16:13 
One (1) Hezbollah militant was observed performing a military recce IVO 
BP13(2) 
122 
21/08/2023 
16:40 
Two (2) Hezbollah militants were observed performing a military recce IVO 
BP23 
123 
22/08/2023 
09:11 
One (1) armed individual was observed IVO B52 
124 
22/08/2023 
15:01 
Four (4) Hezbollah militants were observed performing a military recce IVO 
BP13 
125 
22/08/2023 
15:52 
One (1) Hezbollah militant was observed performing a military recce IVO 
B17(1) 
126 
22/08/2023 
17:01 
Two (2) Hezbollah militants were observed performing a military recce IVO 
B43 
127 
23/08/2023 
13:20 
Two (2) Hezbollah militants were observed performing a military recce IVO 
OP PROP 
128 
23/08/2023 
14:57 
Two (2) Hezbollah militants were observed performing a military recce IVO 
BP26 
129 
23/08/2023 
16:03 
Three (3) armed individuals were observed IVO UNP 4-34 
130 
24/08/2023 
17:36 
Eight (8) Hezbollah militants were observed performing a military recce IVO 
OP 4 
131 
24/08/2023 
17:57 
Two (2) Hezbollah militants were observed performing a military recce IVO 
B79 
132 
24/08/2023 
18:10 
Two (2) armed individuals were observed IVO B52(1) 
133 
25/08/2023 
10:34 
Two (2) Hezbollah militants were observed performing a military recce IVO 
B78 
134 
25/08/2023 
12:59 
One (1) Hezbollah militant was observed performing a military recce IVO M6 
135 
25/08/2023 
14:06 
Three (3) Hezbollah militants were observed performing a military recce IVO 
OP4 
136 
26/08/2023 
10:48 
Two (2) individuals were observed crossing the BL IVO UNP 4-34 
137 
26/08/2023 
11:24 
One (1) individual was observed crossing the BL IVO B70 
138 
26/08/2023 
11:58 
Three (3) individuals were observed crossing the BL IVO OLDHELI 
139 
26/08/2023 
12:02 
One (1) Hezbollah militant was observed performing a military recce IVO 
BP17(1) 
140 
26/08/2023 
13:34 
Three (3) Hezbollah militants were observed crossing the BL IVO OGL SO3 / 
DOF 692 
141 
26/08/2023 
18:00 
Two (2) Hezbollah militants were observed performing a military recce IVO 
B52(3) 
142 
27/08/2023 
09:16 
Two (2) Hezbollah militants were observed performing a military recce IVO 
AP264</t>
  </si>
  <si>
    <t># 
Date 
Time 
Description 
143 
27/08/2023 
10:01 
Nine (9) Hezbollah militants were observed performing a military recce IVO 
OP4 
144 
27/08/2023 
10:35 
Two (2) Hezbollah militants were observed crossing the BL IVO OGL 
SO3/DOF 692 
145 
27/08/2023 
10:40 
Three (3) Hezbollah militants were observed performing a military recce IVO 
BP12/1 
146 
27/08/2023 
12:09 
Three (3) Hezbollah militants were observed performing a military recce IVO 
BP2 
147 
27/08/2023 
17:01 
Three (3) Hezbollah militants were observed performing a military recce IVO 
BP19(1) 
148 
27/08/2023 
18:40 
Four (4) individuals were observed throwing rocks IVO AP289 
149 
28/08/2023 
08:46 
One (1) Hezbollah militant was observed performing a military recce IVO DOF 
679 
150 
28/08/2023 
11:38 
Two (2) Hezbollah militants were observed performing a military recce IVO 
BP26 
151 
28/08/2023 
11:55 
One (1) Hezbollah militant was observed performing a military recce IVO BP2 
152 
28/08/2023 
17:48 
Two (2) Hezbollah militants were observed performing a military recce IVO 
B32 
153 
29/08/2023 
10:38 
Three (3) Hezbollah militants were observed performing a military recce IVO 
BP19(1) 
154 
29/08/2023 
11:09 
One (1) Hezbollah militant was observed performing a military recce IVO 
AP287 
155 
29/08/2023 
11:24 
One (1) Hezbollah militant was observed performing a military recce IVO 
BP13  
156 
29/08/2023 
14:34 
Two (2) Hezbollah militants were observed performing a military recce IVO 
B72(1) 
157 
29/08/2023 
15:14 
Two (2) armed individuals were observed IVO B35 
158 
29/08/2023 
15:32 
Two (2) Hezbollah militants were observed performing a military recce IVO 
BP32 
159 
30/08/2023 
08:29 
Three (3) Hezbollah militants were observed performing a military recce IVO 
B5(1) 
160 
30/08/2023 
09:59 
One (1) Hezbollah militant was observed performing a military recce IVO 
B89(1) 
161 
30/08/2023 
12:27 
Three (3) Hezbollah militants were observed performing a military recce IVO 
AP388 
162 
30/08/2023 
12:45 
Five (5) Hezbollah militants were observed performing a military recce IVO 
AP15 
163 
30/08/2023 
15:41 
Two (2) Hezbollah militants were observed performing a military recce IVO 
B43(1)</t>
  </si>
  <si>
    <t># 
Date 
Time 
Description 
164 
30/08/2023 
16:40 
Two (2) Hezbollah militants were observed performing a military recce and 
crossing the BL IVO B56 
165 
30/08/2023 
17:06 
Two (2) armed individuals were observed IVO B44(3) 
166 
31/08/2023 
09:04 
One (1) armed individual was observed IVO B51 
167 
31/08/2023 
10:40 
Two (2) Hezbollah militants were observed performing a military IVO BP32 
168 
31/08/2023 
11:14 
Three (3) Hezbollah militants were observed performing a military recce IVO 
BP33(1) 
169 
31/08/2023 
11:25 
Two (2) Hezbollah militants were observed performing a military recce IVO 
AP15 
170 
31/08/2023 
12:45 
One (1) Hezbollah militant was observed performing a military recce IVO B19 
171 
31/08/2023 
14:00 
Five (5) Hezbollah militants were observed performing a military recce IVO 
M6(2) 
172 
31/08/2023 
17:10 
Two (2) armed individual was observed IVO BP17(1)</t>
  </si>
  <si>
    <t>September 2023 Violations</t>
  </si>
  <si>
    <t># 
Date 
Time 
Description 
1 
01/09/2023 
08:50 
Two (2) Hezbollah militants were observed performing a military recce IVO 
B43 
2 
01/09/2023 
10:06 
One (1) Hezbollah militant was observed performing a military recce IVO B95 
3 
01/09/2023 
10:12 
One (1) Hezbollah militant was observed performing a military recce IVO 
B52(3) 
4 
01/09/2023 
14:53 
Two (2) Hezbollah militants were observed performing a military recce IVO 
BP2 
5 
01/09/2023 
15:52 
Six (6) individuals were observed throwing rocks IVO TP37(1) 
6 
01/09/2023 
17:47 
Two (2) individuals were observed crossing the BL IVO B19 
7 
02/09/2023 
06:06 
Three (3) armed individuals were observed IVO BP23(1) 
8 
02/09/2023 
06:23 
Three (3) individuals were observed crossing the BL IVO OGL SO3 / DOF 692 
9 
02/09/2023 
08:51 
Two (2) individuals were observed crossing the BL IVO B19 
10 
02/09/2023 
13:08 
One (1) armed individual was observed IVO B44(3) 
11 
02/09/2023 
14:50 
One (1) Hezbollah militant was observed performing a military recce IVO 
BP17(1) 
12 
03/09/2023 
07:22 
Three (3) Hezbollah militants were observed performing a military recce IVO 
B32 
13 
03/09/2023 
08:01 
Three (3) armed individuals were observed IVO B51 
14 
03/09/2023 
09:36 
One (1) armed individual was observed IVO B37(2)</t>
  </si>
  <si>
    <t># 
Date 
Time 
Description 
15 
03/09/2023 
14:04 
One (1) Hezbollah militant was observed performing a military recce IVO 
BP13(2) 
16 
03/09/2023 
15:51 
Two (2) armed individuals were observed IVO BP17(1) 
17 
04/09/2023 
06:02 
One (1) armed individual was observed IVO OP 8 
18 
04/09/2023 
06:17 
Two (2) armed individuals were observed IVO BP21(2) 
19 
04/09/2023 
06:34 
Two (2) armed individuals were observed IVO BP17(1) 
20 
04/09/2023 
07:44 
Two (2) armed individuals were observed crossing the BL IVO UNP 4-34 
21 
04/09/2023 
08:31 
One (1) Hezbollah militant was observed performing a military recce IVO 
BP18 
22 
04/09/2023 
10:33 
Two (2) individuals were observed crossing the BL IVO BP13(2) 
23 
04/09/2023 
13:08 
Two (2) individuals were observed crossing the BL IVO OP13 
24 
04/09/2023 
14:19 
Two (2) individuals were observed crossing the BL IVO OP10 
25 
05/09/2023 
07:40 
Two (2) armed individuals were observed crossing the BL IVO B53 
26 
05/09/2023 
07:48 
One (1) armed individual was observed IVO B44(3) 
27 
05/09/2023 
07:49 
One (1) armed individual was observed crossing the BL IVO UNP 4-34 
28 
05/09/2023 
08:52 
Eleven (11) Hezbollah militants were observed crossing the BL and throwing 
rocks IVO BP13 
29 
05/09/2023 
11:56 
Two (2) Hezbollah militants were observed performing a military recce IVO 
B32 
30 
05/09/2023 
15:26 
Two (2) Hezbollah militants were observed performing a military recce IVO 
OP3 
31 
05/09/2023 
19:07 
Six (6) individuals were observed crossing the BL IVO OGL SO3/ DOF 692 
32 
06/09/2023 
10:06 
Two (2) Hezbollah militants were observed performing a military recce IVO 
BP13(2) 
33 
06/09/2023 
10:53 
Six (6) Hezbollah militants were observed performing a military recce 
IVOB3(1) 
34 
06/09/2023 
11:50 
Five (5) Hezbollah militants were observed performing a military recce IVO 
BP6 
35 
06/09/2023 
14:50 
Five (5) Hezbollah militants were observed performing a military recce IVO 
OP3 
36 
06/09/2023 
15:26 
Two (2) Hezbollah militants were observed performing a military recce IVO 
B34 
37 
07/09/2023 
07:41 
One (1) Hezbollah militant was observed performing a military recce IVO 
BP26 
38 
07/09/2023 
10:19 
Two (2) Hezbollah militants were observed performing a military recce IVO 
BP25</t>
  </si>
  <si>
    <t># 
Date 
Time 
Description 
39 
07/09/2023 
10:35 
Two (2) individuals were observed crossing the BL IVO BP18 
40 
07/09/2023 
10:47 
One (1) Hezbollah militant was observed performing a military recce IVO 
B46(2) 
41 
07/09/2023 
16:12 
Two (2) armed individuals were observed IVO BP17(1) 
42 
07/09/2023 
18:55 
Two (2) individuals were observed throwing rocks IVO B93(1) 
43 
08/09/2023 
12:05 
Five (5) Hezbollah militants were observed performing a military recce IVO 
M6(1) 
44 
08/09/2023 
13:22 
One (1) armed individual was observed crossing the BL IVO OP PROP 
45 
08/09/2023 
13:54 
Eight (8) Hezbollah militants were observed performing a military recce IVO 
BP17(1) 
46 
08/09/2023 
17:30 
One (1) armed individual was observed IVO B32 
47 
09/09/2023 
11:30 
Three (3) Hezbollah militants were observed performing a military recce IVO 
B52(1) 
48 
09/09/2023 
11:58 
Two (2) Hezbollah militants were observed performing a military recce IVO 
BP2 
49 
09/09/2023 
12:06 
Five (5) Hezbollah militants were observed performing a military recce IVO 
M6(2) 
50 
09/09/2023 
12:20 
Five (5) Hezbollah militants were observed performing a military and throwing 
rocks IVO BP26 
51 
09/09/2023 
14:00 
Two (2) individuals were observed crossing the BL IVO OP 8 
52 
09/09/2023 
14:48 
Two (2) individuals were observed throwing rocks IVO B65 
53 
09/09/2023 
17:33 
Two (2) individuals were observed throwing rocks IVO M6(1) 
54 
09/09/2023 
17:50 
One (1) Hezbollah militant was observed performing a military recce and 
throwing rocks IVO BP10/1 
55 
10/09/2023 
09:30 
One (1) individual was observed crossing the BL IVO OGL SO3/ DOF 692 
56 
10/09/2023 
10:23 
Three (3) individuals were observed crossing the BL IVO TP36(2) 
57 
10/09/2023 
:35
19
11
 Two (2) individuals were observed throwing rocks IVO BP33 
58 
10/09/2023 
12:23 
Two (2) individuals were observed crossing the BL IVO B23(1) 
59 
10/09/2023 
12:54 
Two (2) Hezbollah militants were observed performing a military recce and 
throwing rocks IVO BP2 
60 
10/09/2023 
14:34 
Four (4) individuals were observed throwing rocks IVO B93(1) 
61 
10/09/2023 
14:34 
Four (4) individuals were observed throwing rocks IVO TP37(1) 
62 
10/09/2023 
:07
19
16
 Two (2) individuals were observed throwing rocks IVO BP33 
63 
11/09/2023 
07:18 
Two (2) Hezbollah militants were observed performing a military recce and 
throwing rocks IVO AP422</t>
  </si>
  <si>
    <t># 
Date 
Time 
Description 
64 
11/09/2023 
07:22 
One (1) armed individual was observed IVO BP21(1) 
65 
11/09/2023 
11:19 
Three (3) Hezbollah militants were observed performing a military recce and 
throwing rocks IVO B32(1) 
66 
11/09/2023 
14:04 
One (1) individual was observed crossing the BL IVO OP PROP 
67 
11/09/2023 
18:12 
Two (2) Hezbollah militants were observed performing a military recce and 
throwing rocks IVO M6(1) 
68 
11/09/2023 
18:47 
One (1) individual was observed throwing rocks IVO AP263 
69 
12/09/2023 
08:41 
Two (2) armed individuals were observed IVO BP24(1) 
70 
12/09/2023 
08:34 
Two (2) individuals were observed crossing the BL IVO OGL SO3/ DOF 692 
71 
12/09/2023 
12:37 
Two (2) Hezbollah militants were observed performing a military recce IVO 
OP4 
72 
12/09/2023 
14:30 
Two (2) Hezbollah militants were observed performing a military recce IVO 
M4 
73 
12/09/2023 
15:11 
Two (2) Hezbollah militants were observed performing a military recce IVO 
BP7/1 
74 
12/09/2023 
17:01 
Three (3) Hezbollah militants were observed performing a military recce IVO 
BP6 
75 
13/09/2023 
10:03 
Three (3) armed individuals were observed IVO B37(2) 
76 
13/09/2023 
11:29 
One (1) Hezbollah militant was observed performing a military recce IVO 
BP17 
77 
13/09/2023 
13:38 
One (1) Hezbollah militant was observed performing a military recce IVO BP6 
78 
13/09/2023 
13:52 
Two (2) Hezbollah militants were observed performing a military recce IVO 
M4 
79 
13/09/2023 
15:36 
One (1) armed individual was observed IVO B66 
80 
14/09/2023 
06:09 
Two (2) armed individuals were observed IVO B46(2) 
81 
14/09/2023 
06:29 
One (1) armed individual was observed IVO B44(3) 
82 
14/09/2023 
06:34 
Two (2) Hezbollah militants were observed performing a military recce IVO 
AP15 
83 
14/09/2023 
08:07 
One (1) armed individual was observed IVO 
84 
14/09/2023 
08:55 
One (1) individual was observed crossing the BL IVO OP13 
85 
14/09/2023 
12:37 
One (1) Hezbollah militant was observed performing a military recce IVO BP6 
86 
14/09/2023 
15:10 
Two (2) Hezbollah militants were observed performing a military recce and 
throwing rocks IVO AP15 
87 
14/09/2023 
16:12 
Two (2) armed individuals were observed IVO B52 
88 
15/09/2023 
06:09 
Two (2) armed individuals were observed IVO B46(2)</t>
  </si>
  <si>
    <t># 
Date 
Time 
Description 
89 
15/09/2023 
06:29 
One (1) armed individual was observed IVO B44(3) 
90 
15/09/2023 
06:34 
Two (2) Hezbollah militants were observed performing a military recce and 
throwing rocks IVO AP15 
91 
15/09/2023 
08:07 
One (1) armed individual was observed IVO BP25 
92 
15/09/2023 
08:55 
One (1) individual was observed crossing the BL IVO OP13 
93 
15/09/2023 
12:07 
Two (2) Hezbollah militants were observed performing a military recce IVO 
OP 5 CHEB 
94 
15/09/2023 
:122137 One (1) Hezbollah militant was observed performing a military recce IVO BP6 
95 
15/09/2023 
152110: Two (2) Hezbollah militants were observed performing a military recce and 
throwing rocks IVO AP15 
96 
16/09/2023 
07:26 
One (1) armed individual was observed IVO B55(1) 
97 
16/09/2023 
10:13 
One (1) Hezbollah militant was observed performing a military recce IVO 
BP26 
98 
16/09/2023 
11:01 
One (1) Hezbollah militant was observed performing a military recce IVO 
BP19(1) 
99 
16/09/2023 
12:12 
Two (2) Hezbollah militants were observed performing a military recce IVO 
B53 
100 
16/09/2023 
14:19 
One (1) armed individual was observed IVO BP22(3) 
101 
17/09/2023 
10:17 
Three (3) armed individuals were observed IVO UNP 4-34 
102 
17/09/2023 
11:49 
Two (2) Hezbollah militants were observed performing a military recce IVO 
BP2 
103 
17/09/2023 
13:00 
One (1) Hezbollah militant was observed performing a military recce IVO 
BP13 
104 
17/09/2023 
13:07 
One (1) individual was observed crossing the BL IVO DOF700(1) 
105 
18/09/2023 
07:11 
One (1) armed individual was observed IVO BP21(1) 
106 
18/09/2023 
07:13 
Two (2) individuals were observed crossing the BL IVO UNP 4-34 
107 
18/09/2023 
13:53 
Two (2) Hezbollah militants were observed performing a military recce IVO 
AP15 
108 
18/09/2023 
14:43 
Two (2) Hezbollah militants were observed performing a military recce IVO 
BP12 
109 
19/09/2023 
06:34 
One (1) armed individual was observed crossing the BL IVO UNP 4-34 
110 
19/09/2023 
06:41 
One (1) armed individual was observed crossing the BL IVO TP37(1) 
111 
19/09/2023 
06:57 
Three (3) Hezbollah militants were observed performing a military recce IVO 
BP19(1) 
112 
19/09/2023 
14:51 
Two (2) Hezbollah militants were observed performing a military recce IVO 
BP27</t>
  </si>
  <si>
    <t># 
Date 
Time 
Description 
113 
19/09/2023 
15:23 
Three (3) Hezbollah militants were observed performing a military recce IVO 
BP12 
114 
19/09/2023 
16:18 
Seven (7) Hezbollah militants were observed performing a military recce IVO 
BP2 
115 
20/09/2023 
05:34 
Two (2) Hezbollah militants were observed performing a military recce IVO 
BP23 
116 
20/09/2023 
07:23 
One (1) armed individual was observed crossing the BL IVO BP24 
117 
20/09/2023 
08:08 
Three (3) armed individuals were observed IVO BP20 
118 
20/09/2023 
10:01 
One (1) individual was observed throwing rocks IVO BP15 
119 
20/09/2023 
10:13 
Two (2) individuals were observed crossing the BL IVO OP2 
120 
20/09/2023 
10:40 
Three (3) Hezbollah militants were observed performing a military recce IVO 
BP12 
121 
20/09/2023 
11:05 
Three (3) Hezbollah militants were observed performing a military recce IVO 
B34(3) 
122 
20/09/2023 
12:55 
One (1) individual was observed crossing the BL IVO OP PROP 
123 
20/09/2023 
13:29 
One (1) individual was observed crossing the BL IVO OP3 
124 
20/09/2023 
17:19 
Two (2) Hezbollah militants were observed performing a military recce IVO 
B57 
125 
21/09/2023 
07:04 
One (1) Hezbollah militant was observed performing a military recce IVO B43 
126 
21/09/2023 
08:22 
One (1) armed individual was observed IVO BP24 
127 
21/09/2023 
09:35 
One (1) Hezbollah militant was observed performing a military recce IVO B52 
128 
21/09/2023 
11:46 
One (1) Hezbollah militant was observed performing a military recce IVO B43 
129 
21/09/2023 
12:35 
Five (5) Hezbollah militants were observed performing a military recce IVO 
BP6 
130 
21/09/2023 
13:36 
One (1) individual was observed crossing the BL IVO OP PROP 
131 
21/09/2023 
14:23 
One (1) individual was observed crossing the BL IVO OP13 
132 
21/09/2023 
15:32 
One (1) Hezbollah militant was observed performing a military recce IVO 
BP12/1 
133 
21/09/2023 
16:15 
Three (3) Hezbollah militants were observed performing a military recce IVO 
OP 6 BAST 
134 
22/09/2023 
07:52 
One (1) individual was observed crossing the BL IVO OGL SO3/ DOF 692 
135 
22/09/2023 
09:16 
Seven (7) Hezbollah militants were observed performing a military recce IVO 
DOF 690 
136 
22/09/2023 
09:37 
Three (3) individuals were observed crossing the BL IVO OP 6 BAST 
137 
22/09/2023 
11:12 
Fifteen (15) LAF soldiers were observed crossing the BL IVO OP 6 BAST</t>
  </si>
  <si>
    <t># 
Date 
Time 
Description 
138 
23/09/2023 
11:20 
Five (5) Hezbollah militants were observed performing a military recce IVO 
BP23(1) 
139 
22/09/2023 
11:56 
Three (3) individuals were observed crossing the BL IVO OGL SO3/ DOF 692 
140 
23/09/2023 
13:45 
Five (5) Hezbollah militants were observed performing a military recce IVO 
BP26 
141 
23/09/2023 
14:25 
One (1) Hezbollah militant was observed performing a military recce IVO M4 
142 
23/09/2023 
14:47 
One (1) individual was observed crossing the BL IVO OP PROP 
143 
23/09/2023 
16:46 
Ten (10) individuals were observed crossing the BL IVO OGL SO 3 
144 
23/09/2023 
16:38 
Two (2) individuals were observed throwing rocks IVO BP33 
145 
24/09/2023 
06:26 
Four (4) armed individuals were observed IVO OP4 
146 
24/09/2023 
08:11 
One (1) armed individual was observed IVO BP10/1 
147 
24/09/2023 
08:14 
Two (2) armed individuals were observed IVO OP 6 BAST 
148 
24/09/2023 
11:07 
Six (6) Hezbollah militants were observed crossing the BL IVO BP13 
149 
24/09/2023 
12:05 
Nine (9) Hezbollah militants were observed performing a military recce IVO 
BP13 
150 
24/09/2023 
12:30 
Two (2) Hezbollah militants were observed crossing the BL IVO B52 
151 
24/09/2023 
15:00 
Two (2) individuals were observed throwing rocks IVO OGL SO3 / DOF 692 
152 
24/09/2023 
16:19 
Ten (10) individuals were observed crossing the BL IVO M6 
153 
24/09/2023 
18:41 
Two (2) individuals were observed throwing rocks IVO BP33 
154 
24/09/2023 
19:00 
Eight (8) individuals were observed throwing rocks IVO M4 
155 
25/09/2023 
13:31 
Two (2) Hezbollah militants were observed crossing the BL IVO BP12 
156 
25/09/2023 
16:50 
One (1) Hezbollah militant was observed performing a military recce IVO 
BP19(1) 
157 
25/09/2023 
17:18 
Three (3) Hezbollah militants were observed performing a military recce IVO 
B3(1) 
158 
26/09/2023 
13:06 
Two (2) armed individuals were observed IVO B52 
159 
26/09/2023 
13:32 
One (1) Hezbollah militant was observed performing a military recce IVO 
B18(2) 
160 
26/09/2023 
16:01 
Seven (7) Hezbollah militants were observed performing a military recce IVO 
UNP 6-50 
161 
26/09/2023 
16:34 
Four (4) Hezbollah militants were observed performing a military recce IVO 
OP 5 CHEB 
162 
27/09/2023 
08:24 
One (1) armed individual was observed IVO B52 
163 
27/09/2023 
10:00 
Three (3) Hezbollah militants were observed performing a military recce IVO 
OP 6 BAST</t>
  </si>
  <si>
    <t># 
Date 
Time 
Description 
164 
27/09/2023 
13:21 
Two (2) Hezbollah militants were observed performing a military recce IVO 
BP13 
165 
27/09/2023 
17:45 
Two (2) armed individuals were observed IVO BP17 
166 
28/09/2023 
06:42 
One (1) armed individual was observed IVO B23(1) 
167 
28/09/2023 
10:13 
Three (3) Hezbollah militants were observed performing a military recce IVO 
OP6 BAST 
168 
28/09/2023 
12:05 
Three (3) individuals were observed throwing rocks IVO BP25 
169 
28/09/2023 
13:58 
Three (3) Hezbollah militants were observed performing a military recce IVO 
BP2 
170 
28/09/2023 
16:11 
Five (5) Hezbollah militants were observed performing a military recce IVO 
OP6 BAST 
171 
28/09/2023 
16:23 
Three (3) armed individuals were observed IVO BP17 
172 
29/09/2023 
07:23 
One (1) armed individual was observed IVO BP31(2) 
173 
29/09/2023 
11:09 
Two (2) Hezbollah militants were observed performing a military recce IVO 
B32 
174 
29/09/2023 
12:06 
One (1) excavator was observed crossing the BL IVO OP PROP 
175 
29/09/2023 
16:47 
Two (2) Hezbollah militants were observed performing a military recce IVO 
M6 
176 
30/09/2023 
09:27 
Two (2) armed individuals were observed IVO DOF700(1) 
177 
30/09/2023 
10:42 
One (1) Hezbollah militant was observed performing a military recce IVO 
BP12 
178 
30/09/2023 
11:26 
Four (4) Hezbollah militants were observed performing a military recce IVO 
BP5(1) 
179 
30/09/2023 
13:24 
One (1) Hezbollah militant was observed performing a military recce IVO 
BP17 
180 
30/09/2023 
16:00 
One (1) armed individual was observed IVO BP22 
181 
30/09/2023 
16:23 
Two (2) Hezbollah militants were observed performing a military recce IVO 
B5(1) 
182 
30/09/2023 
17:17 
Two (2) Hezbollah militants were observed performing a military recce IVO 
183 
30/09/2023 
17:24 
Six (6) Hezbollah militants were observed performing a military recce and 
throwing rocks IVO BP33</t>
  </si>
  <si>
    <t>Abbreviations: AOP, Alternate Observation Post; AP, Additional Point; B, Barrel; BL, Blue Line; BP, Boundary Pillar; IVO, In the 
Vicinity of; M, Point on the Blue Line (Marked after 2000); OGL, Observer Group Lebanon; TF, Technical Fence; TP, 
Technical Pos; UNP, United Nations Post.</t>
  </si>
  <si>
    <t>Credentials of the alternate representatives of China on the Security Council: Report of the Secretary-General</t>
  </si>
  <si>
    <t>Pursuant to rule 15 of the provisional rules of procedure of the Security Council, 
the Secretary-General wishes to report that he has received a letter dated 6 March 
2023 from the Permanent Representative of China to the United Nations stating that 
Mr. He Zhiqiang, Mr. Gu Wenlong and Ms. Hang Su have been appointed alternate 
representatives of China on the Security Council.</t>
  </si>
  <si>
    <t>Letter dated 29 December 2023 from the Secretary-General addressed to the President of the Security Council</t>
  </si>
  <si>
    <t>I have the honour to refer to Security Council resolution 
2713 (2023)
, adopted 
on 1 December 2023, by which the Council decided to renew, until 15 January 2025, 
the Panel of Experts on Somalia, to henceforth be known as the Panel of Experts 
pursuant to resolution 
2713 (2023)
.</t>
  </si>
  <si>
    <t>Accordingly, I wish to inform you that, after consulting with the Security 
Council Committee pursuant to resolution 
2713 (2023)
 concerning Al-Shabaab, I 
have appointed the following experts:</t>
  </si>
  <si>
    <t>Mr. Nikhil Acharya, arms (India)</t>
  </si>
  <si>
    <t>Ms. Stella Attakpah, finance (Ghana)</t>
  </si>
  <si>
    <t>Ms. Sanaa Elhakim, humanitarian (Egypt)</t>
  </si>
  <si>
    <t>Ms. Justine Fleischner, armed groups (United States of America)</t>
  </si>
  <si>
    <t>Ms. Lydelle Joubert, maritime/natural resources (South Africa)</t>
  </si>
  <si>
    <t>A sixth expert will be appointed as soon as possible.</t>
  </si>
  <si>
    <t>I should be grateful if you could bring this letter to the attention of the members 
of the Security Council.</t>
  </si>
  <si>
    <t>Identical letters dated 11 January 2024 from the Permanent Representative of Israel to the United Nations addressed to the Secretary-General and the President of the Security Council</t>
  </si>
  <si>
    <t>I am writing to inform you of Syrian violations of the 1974 Disengagement of 
Forces Agreement and breaches of Israeli sovereignty in the months of July–
September 2023. A comprehensive list of these violations is included in the annex to 
the present letter.</t>
  </si>
  <si>
    <t>As outlined in the present letter, Syrian violations of the Alpha line and armed 
presence in the area of separation (AOS) occur daily. Despite their clear visibility, 
and the fact that the Israel Defense Forces informs the United Nations Disengagement 
Observer Force (UNDOF) of them regularly, these violations continue to be excluded 
from the Secretariat’s reports.</t>
  </si>
  <si>
    <t>Israel is fully committed to implementing the Disengagement of Forces 
Agreement and all relevant Security Council resolutions, as demonstrated by the 
consistent reporting of the Israel Defense Forces to UNDOF.</t>
  </si>
  <si>
    <t>It is imperative that the upcoming report will reflect the situation on the ground 
accurately and demand that the Syrian government abide by the Disengagement of 
Forces Agreement, as Syrian violations of this agreement only heighten tensions in 
our already volatile region. I trust the report will document these unrelenting 
violations truthfully and reflect Israel’s commitment to the successful implementation 
of the Disengagement of Forces Agreement.</t>
  </si>
  <si>
    <t>Annex to the identical letters dated 11 January 2024 from the 
Permanent Representative of Israel to the United Nations 
addressed to the Secretary-General and the President of the 
Security Council</t>
  </si>
  <si>
    <t>July 2023 violations</t>
  </si>
  <si>
    <t>Violation 
number 
Date and time 
Description 
Location 
(UTM) 
1 
01/07/2023 
Syrian Military Position A within the AOS, at the mentioned UTM 
646/666 
2 
01/07/2023 
Syrian Military Position C within the AOS, at the mentioned UTM 
594/847 
3 
01/07/2023 
Syrian Military Position D within the AOS, at the mentioned UTM 
637/695 
4 
01/07/2023 
Syrian Military Position E within the AOS, at the mentioned UTM 
627/811 
5 
01/07/2023 
Syrian Military Position G within the AOS, at the mentioned UTM 
699/467 
6 
01/07/2023 
Syrian Military Position J within the AOS, at the mentioned UTM 
610/857 
7 
01/07/2023 
Syrian Military Position K within the AOS, at the mentioned UTM 
654/723 
8 
01/07/2023 
Syrian Military Position L within the AOS, at the mentioned UTM 
682/454 
9 
01/07/2023 
Syrian Military Position M within the AOS, at the mentioned UTM 
593/845 
10 
01/07/2023 
13:17 
One (1) Syrian individual was observed crossing the Alpha line by 275 
meters, at the mentioned UTM 
605/833 
11 
01/07/2023 
15:10 
One (1) Syrian individual was observed crossing the Alpha line by 315 
meters, at the mentioned UTM 
604/834 
12 
01/07/2023 
15:12 
One (1) Syrian individual was observed crossing the Alpha line by 70 
meters, at the mentioned UTM 
656/662 
13 
02/07/2023 
Syrian Military Position A within the AOS, at the mentioned UTM 
646/666 
14 
02/07/2023 
Syrian Military Position C within the AOS, at the mentioned UTM 
594/847 
15 
02/07/2023 
Syrian Military Position D within the AOS, at the mentioned UTM 
637/695 
16 
02/07/2023 
Syrian Military Position E within the AOS, at the mentioned UTM 
627/811 
17 
02/07/2023 
Syrian Military Position G within the AOS, at the mentioned UTM 
699/467 
18 
02/07/2023 
Syrian Military Position J within the AOS, at the mentioned UTM 
610/857 
19 
02/07/2023 
Syrian Military Position K within the AOS, at the mentioned UTM 
654/723 
20 
02/07/2023 
Syrian Military Position L within the AOS, at the mentioned UTM 
682/454 
21 
02/07/2023 
Syrian Military Position M within the AOS, at the mentioned UTM 
593/845 
22 
02/07/2023 
07:36 
One (1) Syrian individual was observed crossing the Alpha line by 208 
meters, at the mentioned UTM 
659/648 
23 
03/07/2023 
Syrian Military Position A within the AOS, at the mentioned UTM 
646/666 
24 
03/07/2023 
Syrian Military Position C within the AOS, at the mentioned UTM 
594/847</t>
  </si>
  <si>
    <t>Violation 
number 
Date and time 
Description 
Location 
(UTM) 
25 
03/07/2023 
Syrian Military Position D within the AOS, at the mentioned UTM 
637/695 
26 
03/07/2023 
Syrian Military Position E within the AOS, at the mentioned UTM 
627/811 
27 
03/07/2023 
Syrian Military Position G within the AOS, at the mentioned UTM 
699/467 
28 
03/07/2023 
Syrian Military Position J within the AOS, at the mentioned UTM 
610/857 
29 
03/07/2023 
Syrian Military Position K within the AOS, at the mentioned UTM 
654/723 
30 
03/07/2023 
Syrian Military Position L within the AOS, at the mentioned UTM 
682/454 
31 
03/07/2023 
Syrian Military Position M within the AOS, at the mentioned UTM 
593/845 
32 
03/07/2023 
16:05 
One (1) Syrian individual was observed crossing the Alpha line by 130 
meters, at the mentioned UTM 
609/905 
33 
03/07/2023 
21:05 
Four (4) armed individuals were observed within the AOS, at the mentioned 
UTM 
594/852 
34 
03/07/2023 
21:55 
One (1) armed individual was observed within the AOS, at the mentioned 
UTM 
677/608 
35 
04/07/2023 
Syrian Military Position A within the AOS, at the mentioned UTM 
646/666 
36 
04/07/2023 
Syrian Military Position C within the AOS, at the mentioned UTM 
594/847 
37 
04/07/2023 
Syrian Military Position D within the AOS, at the mentioned UTM 
637/695 
38 
04/07/2023 
Syrian Military Position E within the AOS, at the mentioned UTM 
627/811 
39 
04/07/2023 
Syrian Military Position G within the AOS, at the mentioned UTM 
699/467 
40 
04/07/2023 
Syrian Military Position J within the AOS, at the mentioned UTM 
610/857 
41 
04/07/2023 
Syrian Military Position K within the AOS, at the mentioned UTM 
654/723 
42 
04/07/2023 
Syrian Military Position L within the AOS, at the mentioned UTM 
682/454 
43 
04/07/2023 
Syrian Military Position M within the AOS, at the mentioned UTM 
593/845 
44 
04/07/2023 
16:34 
One (1) Syrian individual was observed crossing the Alpha line by 106 
meters, at the mentioned UTM 
609/905 
45 
05/07/2023 
Syrian Military Position A within the AOS, at the mentioned UTM 
646/666 
46 
05/07/2023 
Syrian Military Position C within the AOS, at the mentioned UTM 
594/847 
47 
05/07/2023 
Syrian Military Position D within the AOS, at the mentioned UTM 
637/695 
48 
05/07/2023 
Syrian Military Position E within the AOS, at the mentioned UTM 
627/811 
49 
05/07/2023 
Syrian Military Position G within the AOS, at the mentioned UTM 
699/467 
50 
05/07/2023 
Syrian Military Position J within the AOS, at the mentioned UTM 
610/857 
51 
05/07/2023 
Syrian Military Position K within the AOS, at the mentioned UTM 
654/723 
52 
05/07/2023 
Syrian Military Position L within the AOS, at the mentioned UTM 
682/454 
53 
05/07/2023 
Syrian Military Position M within the AOS, at the mentioned UTM 
593/845</t>
  </si>
  <si>
    <t>Violation 
number 
Date and time 
Description 
Location 
(UTM) 
54 
05/07/2023 
15:15 
Two (2) armed individuals were observed within the AOS, at the mentioned 
UTM 
635/683 
55 
06/07/2023 
Syrian Military Position A within the AOS, at the mentioned UTM 
646/666 
56 
06/07/2023 
Syrian Military Position C within the AOS, at the mentioned UTM 
594/847 
57 
06/07/2023 
Syrian Military Position D within the AOS, at the mentioned UTM 
637/695 
58 
06/07/2023 
Syrian Military Position E within the AOS, at the mentioned UTM 
627/811 
59 
06/07/2023 
Syrian Military Position G within the AOS, at the mentioned UTM 
699/467 
60 
06/07/2023 
Syrian Military Position J within the AOS, at the mentioned UTM 
610/857 
61 
06/07/2023 
Syrian Military Position K within the AOS, at the mentioned UTM 
654/723 
62 
06/07/2023 
Syrian Military Position L within the AOS, at the mentioned UTM 
682/454 
63 
06/07/2023 
Syrian Military Position M within the AOS, at the mentioned UTM 
593/845 
64 
06/07/2023 
08:29 
One (1) Syrian individual was observed crossing the Alpha line by 230 
meters, at the mentioned UTM 
645/726 
65 
06/07/2023 
09:09 
One (1) Syrian individual was observed crossing the Alpha line by 157 
meters, at the mentioned UTM 
708/493 
66 
06/07/2023 
12:53 
One (1) Syrian individual was observed crossing the Alpha line by 354 
meters, at the mentioned UTM 
603/833 
67 
06/07/2023 
23:06 
One (1) armed Syrian individual was observed within the AOS, at the 
mentioned UTM 
597/864 
68 
07/07/2023 
Syrian Military Position A within the AOS, at the mentioned UTM 
646/666 
69 
07/07/2023 
Syrian Military Position C within the AOS, at the mentioned UTM 
594/847 
70 
07/07/2023 
Syrian Military Position D within the AOS, at the mentioned UTM 
637/695 
71 
07/07/2023 
Syrian Military Position E within the AOS, at the mentioned UTM 
627/811 
72 
07/07/2023 
Syrian Military Position G within the AOS, at the mentioned UTM 
699/467 
73 
07/07/2023 
Syrian Military Position J within the AOS, at the mentioned UTM 
610/857 
74 
07/07/2023 
Syrian Military Position K within the AOS, at the mentioned UTM 
654/723 
75 
07/07/2023 
Syrian Military Position L within the AOS, at the mentioned UTM 
682/454 
76 
07/07/2023 
Syrian Military Position M within the AOS, at the mentioned UTM 
593/845 
77 
07/07/2023 
08:38 
One (1) Syrian civilian was observed crossing the Alpha line by 208 
meters, at the mentioned UTM 
659/649 
78 
07/07/2023 
08:53 
One (1) Syrian civilian was observed crossing the Alpha line by 1076 
meters, at the mentioned UTM 
623/326 
79 
07/07/2023 
13:55 
One (1) Syrian civilian was observed crossing the Alpha line by 207 
meters, at the mentioned UTM 
588/913</t>
  </si>
  <si>
    <t>Violation 
number 
Date and time 
Description 
Location 
(UTM) 
80 
07/07/2023 
21:30 
One (1) armed Syrian individual was within the AOS, at the mentioned 
UTM 
623/830 
81 
08/07/2023 
Syrian Military Position A within the AOS, at the mentioned UTM 
646
 /
666</t>
  </si>
  <si>
    <t>82 
08/07/2023 
Syrian Military Position D within the AOS, at the mentioned UTM 
594/847 
83 
08/07/2023 
Syrian Military Position D within the AOS, at the mentioned UTM 
637/695 
84 
08/07/2023 
Syrian Military Position E within the AOS, at the mentioned UTM 
627/811 
85 
08/07/2023 
Syrian Military Position G within the AOS, at the mentioned UTM 
699/467 
86 
08/07/2023 
Syrian Military Position J within the AOS, at the mentioned UTM 
610/857 
87 
08/07/2023 
Syrian Military Position K within the AOS, at the mentioned UTM 
654/723 
88 
08/07/2023 
Syrian Military Position L within the AOS, at the mentioned UTM 
682/454 
89 
08/07/2023 
Syrian Military Position M within the AOS, at the mentioned UTM 
593/845 
90 
08/07/2023 
07:43 
Three (3) Syrian civilians were observed crossing the Alpha line by 600 
meters, at the mentioned UTM 
616/807 
91 
08/07/2023 
14:38 
Two (2) Syrian civilians were observed crossing the Alpha line by 1154 
meters, at the mentioned UTM 
586/282 
92 
09/07/2023 
Syrian Military Position A within the AOS, at the mentioned UTM 
646/666 
93 
09/07/2023 
Syrian Military Position C within the AOS, at the mentioned UTM 
594/847 
94 
09/07/2023 
Syrian Military Position D within the AOS, at the mentioned UTM 
637/695 
95 
09/07/2023 
Syrian Military Position E within the AOS, at the mentioned UTM 
627/811 
96 
09/07/2023 
Syrian Military Position G within the AOS, at the mentioned UTM 
699/467 
97 
09/07/2023 
Syrian Military Position J within the AOS, at the mentioned UTM 
610/857 
98 
09/07/2023 
Syrian Military Position K within the AOS, at the mentioned UTM 
654/723 
99 
09/07/2023 
Syrian Military Position L within the AOS, at the mentioned UTM 
682/454 
100 
09/07/2023 
Syrian Military Position M within the AOS, at the mentioned UTM 
593/845 
101 
09/07/2023 
14:01 
One (1) Syrian civilian was observed crossing the Alpha line by 870 
meters, at the mentioned UTM 
613/822 
102 
09/07/2023 
15:13 
One (1) Syrian civilian was observed crossing the Alpha line by 249 
meters, at the mentioned UTM 
588/913 
103 
09/07/2023 
16:17 
One (1) Syrian civilian was observed crossing the Alpha line by 443 
meters, at the mentioned UTM 
602/833 
104 
10/07/2023 
Syrian Military Position A within the AOS, at the mentioned UTM 
646/666 
105 
10/07/2023 
Syrian Military Position C within the AOS, at the mentioned UTM 
594/847 
106 
10/07/2023 
Syrian Military Position D within the AOS, at the mentioned UTM 
637/695</t>
  </si>
  <si>
    <t>Violation 
number 
Date and time 
Description 
Location 
(UTM) 
107 
10/07/2023 
Syrian Military Position E within the AOS, at the mentioned UTM 
627/811 
108 
10/07/2023 
Syrian Military Position G within the AOS, at the mentioned UTM 
699/467 
109 
10/07/2023 
Syrian Military Position J within the AOS, at the mentioned UTM 
610/857 
110 
10/07/2023 
Syrian Military Position K within the AOS, at the mentioned UTM 
654/723 
111 
10/07/2023 
Syrian Military Position L within the AOS, at the mentioned UTM 
682/454 
112 
10/07/2023 
Syrian Military Position M within the AOS, at the mentioned UTM 
593/845 
113 
10/07/2023 
08:31 
One (1) Syrian civilian was observed crossing the Alpha line by 234 
meters, at the mentioned UTM 
659/647 
114 
10/07/2023 
14:22 
Two (2) Syrian civilians were observed crossing the Alpha line by 176 
meters, at the mentioned UTM 
591/845 
115 
10/07/2023 
15:07 
One (1) Syrian civilian was observed crossing the Alpha line by 186 
meters, at the mentioned UTM 
646/740 
116 
11/07/2023 
Syrian Military Position A within the AOS, at the mentioned UTM 
646/666 
117 
11/07/2023 
Syrian Military Position C within the AOS, at the mentioned UTM 
594/847 
118 
11/07/2023 
Syrian Military Position D within the AOS, at the mentioned UTM 
637/695 
119 
11/07/2023 
Syrian Military Position E within the AOS, at the mentioned UTM 
627/811 
120 
11/07/2023 
Syrian Military Position G within the AOS, at the mentioned UTM 
699/467 
121 
11/07/2023 
Syrian Military Position J within the AOS, at the mentioned UTM 
610/857 
122 
11/07/2023 
Syrian Military Position K within the AOS, at the mentioned UTM 
654/723 
123 
11/07/2023 
Syrian Military Position L within the AOS, at the mentioned UTM 
682/454 
124 
11/07/2023 
Syrian Military Position M within the AOS, at the mentioned UTM 
593/845 
125 
11/07/2023 
07:43 
One (1) Syrian civilian was observed crossing the Alpha line by 187 
meters, at the mentioned UTM 
645/726 
126 
11/07/2023 
13:14 
One (1) Syrian civilian was observed crossing the Alpha line by 116 meters, 
at the mentioned UTM 
597/872 
127 
11/07/2023 
16:53 
One (1) Syrian civilian was observed crossing the Alpha line by 81 meters, 
at the mentioned UTM 
611/903 
128 
12/07/2023 
Syrian Military Position A within the AOS, at the mentioned UTM 
646/666 
129 
12/07/2023 
Syrian Military Position C within the AOS, at the mentioned UTM 
594/847 
130 
12/07/2023 
Syrian Military Position D within the AOS, at the mentioned UTM 
637/695 
131 
12/07/2023 
Syrian Military Position E within the AOS, at the mentioned UTM 
627/811 
132 
12/07/2023 
Syrian Military Position G within the AOS, at the mentioned UTM 
699/467 
133 
12/07/2023 
Syrian Military Position J within the AOS, at the mentioned UTM 
610/857</t>
  </si>
  <si>
    <t>Violation 
number 
Date and time 
Description 
Location 
(UTM) 
134 
12/07/2023 
Syrian Military Position K within the AOS, at the mentioned UTM 
654/723 
135 
12/07/2023 
Syrian Military Position L within the AOS, at the mentioned UTM 
682/454 
136 
12/07/2023 
Syrian Military Position M within the AOS, at the mentioned UTM 
593/845 
137 
12/07/2023 
06:47 
Four (4) Syrian civilians were observed crossing the Alpha line by 188 
meters, at the mentioned UTM 
644/724 
138 
12/07/2023 
07:29 
One (1) Syrian civilian was observed crossing the Alpha line by 556 
meters, at the mentioned UTM 
625/326 
139 
12/07/2023 
16:34 
One (1) Syrian civilian was observed crossing the Alpha line by 364 
meters, at the mentioned UTM 
601/834 
140 
12/07/2023 
18:51 
One (1) Syrian civilian was observed crossing the Alpha line by 606 
meters, at the mentioned UTM 
617/796 
141 
13/07/2023 
Syrian Military Position A within the AOS, at the mentioned UTM 
646/666 
142 
13/07/2023 
Syrian Military Position C within the AOS, at the mentioned UTM 
594/847 
143 
13/07/2023 
Syrian Military Position D within the AOS, at the mentioned UTM 
637/695 
144 
13/07/2023 
Syrian Military Position E within the AOS, at the mentioned UTM 
627/811 
145 
13/07/2023 
Syrian Military Position G within the AOS, at the mentioned UTM 
699/467 
146 
13/07/2023 
Syrian Military Position J within the AOS, at the mentioned UTM 
610/857 
147 
13/07/2023 
Syrian Military Position K within the AOS, at the mentioned UTM 
654/723 
148 
13/07/2023 
Syrian Military Position L within the AOS, at the mentioned UTM 
682/454 
149 
13/07/2023 
Syrian Military Position M within the AOS, at the mentioned UTM 
593/845 
150 
13/07/2023 
13:29 
Two (2) Syrian individuals wearing military uniforms were observed 
crossing the Alpha line by 379 meters, at the mentioned UTM 
589/844 
151 
13/07/2023 
16:30 
Two (2) Syrian civilians were observed crossing the Alpha line by 69 
meters, at the mentioned UTM 
657/365 
152 
13/07/2023 
17:04 
One (1) Syrian civilian was observed crossing the Alpha line by 167 
meters, at the mentioned UTM 
585/671 
153 
13/07/2023 
17:07 
One (1) armed Syrian individual was observed within the AOS, at the 
mentioned UTM 
636/690 
154 
14/07/2023 
Syrian Military Position A within the AOS, at the mentioned UTM 
646/666 
155 
14/07/2023 
Syrian Military Position C within the AOS, at the mentioned UTM 
594/847 
156 
14/07/2023 
Syrian Military Position D within the AOS, at the mentioned UTM 
637/695 
157 
14/07/2023 
Syrian Military Position E within the AOS, at the mentioned UTM 
627/811 
158 
14/07/2023 
Syrian Military Position G within the AOS, at the mentioned UTM 
699/467 
159 
14/07/2023 
Syrian Military Position J within the AOS, at the mentioned UTM 
610/857</t>
  </si>
  <si>
    <t>Violation 
number 
Date and time 
Description 
Location 
(UTM) 
160 
14/07/2023 
Syrian Military Position K within the AOS, at the mentioned UTM 
654/723 
161 
14/07/2023 
Syrian Military Position L within the AOS, at the mentioned UTM 
682/454 
162 
14/07/2023 
Syrian Military Position M within the AOS, at the mentioned UTM 
593/845 
163 
14/07/2023 
15:41 
One (1) Syrian civilian was observed crossing the Alpha line by 148 
meters, at the mentioned UTM 
671/585 
164 
14/07/2023 
18:55 
One (1) armed Syrian individual was observed within Syrian Military 
Position D, at the mentioned UTM 
637/695 
165 
15/07/2023 
Syrian Military Position A within the AOS, at the mentioned UTM 
646/666 
166 
15/07/2023 
Syrian Military Position C within the AOS, at the mentioned UTM 
594/847 
167 
15/07/2023 
Syrian Military Position D within the AOS, at the mentioned UTM 
637/695 
168 
15/07/2023 
Syrian Military Position E within the AOS, at the mentioned UTM 
627/811 
169 
15/07/2023 
Syrian Military Position G within the AOS, at the mentioned UTM 
699/467 
170 
15/07/2023 
Syrian Military Position J within the AOS, at the mentioned UTM 
610/857 
171 
15/07/2023 
Syrian Military Position K within the AOS, at the mentioned UTM 
654/723 
172 
15/07/2023 
Syrian Military Position L within the AOS, at the mentioned UTM 
682/454 
173 
15/07/2023 
Syrian Military Position M within the AOS, at the mentioned UTM 
593/845 
174 
15/07/2023 
09:07 
One (1) Syrian civilian was observed crossing the Alpha line by 145 
meters, at the mentioned UTM 
643/720 
175 
15/07/2023 
14:22 
One (1) Syrian civilian was observed crossing the Alpha line by 112 meters, 
at the mentioned UTM 
646/348 
176 
15/07/2023 
15:53 
One (1) Syrian civilian was observed crossing the Alpha line by 239 
meters, at the mentioned UTM 
670/585 
177 
15/07/2023 
17:14 
Two (2) Syrian civilians were observed crossing the Alpha line by 435 
meters, at the mentioned UTM 
682/520 
178 
16/07/2023 
Syrian Military Position A within the AOS, at the mentioned UTM 
646/666 
179 
16/07/2023 
Syrian Military Position C within the AOS, at the mentioned UTM 
594/847 
180 
16/07/2023 
Syrian Military Position D within the AOS, at the mentioned UTM 
637/695 
181 
16/07/2023 
Syrian Military Position E within the AOS, at the mentioned UTM 
627/811 
182 
16/07/2023 
Syrian Military Position G within the AOS, at the mentioned UTM 
699/467 
183 
16/07/2023 
Syrian Military Position J within the AOS, at the mentioned UTM 
610/857 
184 
16/07/2023 
Syrian Military Position K within the AOS, at the mentioned UTM 
654/723 
185 
16/07/2023 
Syrian Military Position L within the AOS, at the mentioned UTM 
682/454 
186 
16/07/2023 
Syrian Military Position M within the AOS, at the mentioned UTM 
593/845</t>
  </si>
  <si>
    <t>Violation 
number 
Date and time 
Description 
Location 
(UTM) 
187 
16/07/2023 
14:02 
One (1) Syrian civilian was observed crossing the Alpha line by 31 meters, 
at the mentioned UTM 
594/124 
188 
16/07/2023 
14:45 
One (1) Syrian civilian was observed crossing the Alpha line by 580 
meters, at the mentioned UTM 
642/743 
189 
16/07/2023 
15:41 
One (1) Syrian civilian was observed crossing the Alpha line by 32 meters, 
at the mentioned UTM 
672/585 
190 
17/07/2023 
Syrian Military Position A within the AOS, at the mentioned UTM 
646/666 
191 
17/07/2023 
Syrian Military Position C within the AOS, at the mentioned UTM 
594/847 
192 
17/07/2023 
Syrian Military Position D within the AOS, at the mentioned UTM 
637/695 
193 
17/07/2023 
Syrian Military Position E within the AOS, at the mentioned UTM 
627/811 
194 
17/07/2023 
Syrian Military Position G within the AOS, at the mentioned UTM 
699/467 
195 
17/07/2023 
Syrian Military Position J within the AOS, at the mentioned UTM 
610/857 
196 
17/07/2023 
Syrian Military Position K within the AOS, at the mentioned UTM 
654/723 
197 
17/07/2023 
Syrian Military Position L within the AOS, at the mentioned UTM 
682/454 
198 
17/07/2023 
Syrian Military Position M within the AOS, at the mentioned UTM 
593/845 
199 
17/07/2023 
08:42 
One (1) Syrian civilian was observed crossing the Alpha line by 31 meters, 
at the mentioned UTM 
624/328 
200 
17/07/2023 
8:46 
One (1) Syrian civilian was observed crossing the Alpha line by 821 
meters, at the mentioned UTM 
640/660 
201 
17/07/2023 
14:56 
One (1) Syrian civilian was observed crossing the Alpha line by 150 
meters, at the mentioned UTM 
599/874 
202 
18/07/2023 
Syrian Military Position A within the AOS, at the mentioned UTM 
646/666 
203 
18/07/2023 
Syrian Military Position C within the AOS, at the mentioned UTM 
594/847 
204 
18/07/2023 
Syrian Military Position D within the AOS, at the mentioned UTM 
637/695 
205 
18/07/2023 
Syrian Military Position E within the AOS, at the mentioned UTM 
627/811 
206 
18/07/2023 
Syrian Military Position G within the AOS, at the mentioned UTM 
699/467 
207 
18/07/2023 
Syrian Military Position J within the AOS, at the mentioned UTM 
610/857 
208 
18/07/2023 
Syrian Military Position K within the AOS, at the mentioned UTM 
654/723 
209 
18/07/2023 
Syrian Military Position L within the AOS, at the mentioned UTM 
682/454 
210 
18/07/2023 
Syrian Military Position M within the AOS, at the mentioned UTM 
593/845 
211 
18/07/2023 
07:48 
One (1) Syrian civilian was observed crossing the Alpha line by 174 
meters, at the mentioned UTM 
659/649 
212 
18/07/2023 
13:16 
One (1) Syrian civilian was observed crossing the Alpha line by 28 meters, 
at the mentioned UTM 
617/897</t>
  </si>
  <si>
    <t>Violation 
number 
Date and time 
Description 
Location 
(UTM) 
213 
19/07/2023 
Syrian Military Position A within the AOS, at the mentioned UTM 
646/666 
214 
19/07/2023 
Syrian Military Position C within the AOS, at the mentioned UTM 
594/847 
215 
19/07/2023 
Syrian Military Position D within the AOS, at the mentioned UTM 
637/695 
216 
19/07/2023 
Syrian Military Position E within the AOS, at the mentioned UTM 
627/811 
217 
19/07/2023 
Syrian Military Position G within the AOS, at the mentioned UTM 
699/467 
218 
19/07/2023 
Syrian Military Position J within the AOS, at the mentioned UTM 
610/857 
219 
19/07/2023 
Syrian Military Position K within the AOS, at the mentioned UTM 
654/723 
220 
19/07/2023 
Syrian Military Position L within the AOS, at the mentioned UTM 
682/454 
221 
19/07/2023 
Syrian Military Position M within the AOS, at the mentioned UTM 
593/845 
222 
19/07/2023 
08:46 
One (1) Syrian civilian was observed crossing the Alpha line by 240 
meters, at the mentioned UTM 
662/633 
223 
19/07/2023 
14:24 
One (1) Syrian civilian was observed crossing the Alpha line by 71 meters, 
at the mentioned UTM 
598/872 
224 
20/07/2023 
Syrian Military Position A within the AOS, at the mentioned UTM 
646/666 
225 
20/07/2023 
Syrian Military Position C within the AOS, at the mentioned UTM 
594/847 
226 
20/07/2023 
Syrian Military Position D within the AOS, at the mentioned UTM 
637/695 
227 
20/07/2023 
Syrian Military Position E within the AOS, at the mentioned UTM 
627/811 
228 
20/07/2023 
Syrian Military Position G within the AOS, at the mentioned UTM 
699/467 
229 
20/07/2023 
Syrian Military Position J within the AOS, at the mentioned UTM 
610/857 
230 
20/07/2023 
Syrian Military Position K within the AOS, at the mentioned UTM 
654/723 
231 
20/07/2023 
Syrian Military Position L within the AOS, at the mentioned UTM 
682/454 
232 
20/07/2023 
Syrian Military Position M within the AOS, at the mentioned UTM 
593/845 
233 
20/07/2023 
15:43 
One (1) Syrian civilian was observed crossing the Alpha line by 505 
meters, at the mentioned UTM 
642/742 
234 
20/07/2023 
16:33 
One (1) Syrian civilian was observed crossing the Alpha line by 85 meters, 
at the mentioned UTM 
598/872 
235 
20/07/2023 
17:28 
One (1) Syrian civilian was observed crossing the Alpha line by 74 meters, 
at the mentioned UTM 
611/903 
236 
21/07/2023 
Syrian Military Position A within the AOS, at the mentioned UTM 
646/666 
237 
21/07/2023 
Syrian Military Position C within the AOS, at the mentioned UTM 
594/847 
238 
21/07/2023 
Syrian Military Position D within the AOS, at the mentioned UTM 
637/695 
239 
21/07/2023 
Syrian Military Position E within the AOS, at the mentioned UTM 
627/811 
240 
21/07/2023 
Syrian Military Position G within the AOS, at the mentioned UTM 
699/467</t>
  </si>
  <si>
    <t>Violation 
number 
Date and time 
Description 
Location 
(UTM) 
241 
21/07/2023 
Syrian Military Position J within the AOS, at the mentioned UTM 
610/857 
242 
21/07/2023 
Syrian Military Position K within the AOS, at the mentioned UTM 
654/723 
243 
21/07/2023 
Syrian Military Position L within the AOS, at the mentioned UTM 
682/454 
244 
21/07/2023 
Syrian Military Position M within the AOS, at the mentioned UTM 
593/845 
245 
21/07/2023 
11:04 
One (1) armed SAAF personal was observed within the AOS, at the 
mentioned UTM 
646/667 
246 
21/07/2023 
11:15 
One (1) armed Syrian individual was observed within the AOS, at the 
mentioned UTM 
646/667 
247 
21/07/2023 
11:30 
Two (2) armed individuals were observed within the AOS, at the mentioned 
UTM 
629/675 
248 
21/07/2023 
14:26 
One (1) Syrian civilian was observed crossing the Alpha line by 132 
meters, at the mentioned UTM 
598/874 
249 
22/07/2023 
Syrian Military Position A within the AOS, at the mentioned UTM 
646/666 
250 
22/07/2023 
Syrian Military Position C within the AOS, at the mentioned UTM 
594/847 
251 
22/07/2023 
Syrian Military Position D within the AOS, at the mentioned UTM 
637/695 
252 
22/07/2023 
Syrian Military Position E within the AOS, at the mentioned UTM 
627/811 
253 
22/07/2023 
Syrian Military Position G within the AOS, at the mentioned UTM 
699/467 
254 
22/07/2023 
Syrian Military Position J within the AOS, at the mentioned UTM 
610/857 
255 
22/07/2023 
Syrian Military Position K within the AOS, at the mentioned UTM 
654/723 
256 
22/07/2023 
Syrian Military Position L within the AOS, at the mentioned UTM 
682/454 
257 
22/07/2023 
Syrian Military Position M within the AOS, at the mentioned UTM 
593/845 
258 
22/07/2023 
06:42 
Two (2) Syrian civilians were observed crossing the Alpha line by 388 
meters, at the mentioned UTM 
579/684 
259 
22/07/2023 
09:15 
One (1) Syrian civilian was observed crossing the Alpha line by 196 
meters, at the mentioned UTM 
644/723 
260 
22/07/2023 
13:13 
One (1) Syrian Military personnel was observed at Syrian Military Position 
A within the AOS, at the mentioned UTM 
646/666 
261 
22/07/2023 
13:51 
Five (5) Syrian civilians were observed crossing the Alpha line by 185 
meters, at the mentioned UTM 
684/591 
262 
22/07/2023 
13:51 
One (1) SAAF personnel was observed crossing the Alpha line by 185 
meters, at the mentioned UTM 
684/591 
263 
22/07/2023 
14:18 
  One (1) armed Syrian individual was observed within the AOS, at the 
mentioned UTM 
648/670 
264 
22/07/2023 
15:11 
One (1) Syrian civilian was observed crossing the Alpha line by 101 
meters, at the mentioned UTM 
599/874</t>
  </si>
  <si>
    <t>Violation 
number 
Date and time 
Description 
Location 
(UTM) 
265 
22/07/2023 
16:28 
Two (2) Syrian civilians were observed crossing the Alpha line by 170 
meters, at the mentioned UTM 
641/724 
266 
22/07/2023 
18:30 
Two (2) Syrian civilians were observed crossing the Alpha line by 96 
meters, at the mentioned UTM 
647/737 
267 
23/07/2023 
Syrian Military Position A within the AOS, at the mentioned UTM 
646/666 
268 
23/07/2023 
Syrian Military Position C within the AOS, at the mentioned UTM 
594/847 
269 
23/07/2023 
Syrian Military Position D within the AOS, at the mentioned UTM 
637/695 
270 
23/07/2023 
Syrian Military Position E within the AOS, at the mentioned UTM 
627/811 
271 
23/07/2023 
Syrian Military Position G within the AOS, at the mentioned UTM 
699/467 
272 
23/07/2023 
Syrian Military Position J within the AOS, at the mentioned UTM 
610/857 
273 
23/07/2023 
Syrian Military Position K within the AOS, at the mentioned UTM 
654/723 
274 
23/07/2023 
Syrian Military Position L within the AOS, at the mentioned UTM 
682/454 
275 
23/07/2023 
Syrian Military Position M within the AOS, at the mentioned UTM 
593/845 
276 
23/07/2023 
13:44 
One (1) Syrian civilian was observed crossing the Alpha line by 260 
meters, at the mentioned UTM 
589/912 
277 
23/07/2023 
13:53 
One (1) Syrian civilian was observed crossing the Alpha line by 88 meters, 
at the mentioned UTM 
598/872 
278 
23/07/2023 
16:23 
One (1) Syrian civilian was observed crossing the Alpha line by 248 
meters, at the mentioned UTM 
589/912 
279 
24/07/2023 
Syrian Military Position C within the AOS, at the mentioned UTM 
594/847 
280 
24/07/2023 
Syrian Military Position D within the AOS, at the mentioned UTM 
637/695 
281 
24/07/2023 
Syrian Military Position E within the AOS, at the mentioned UTM 
627/811 
282 
24/07/2023 
Syrian Military Position G within the AOS, at the mentioned UTM 
699/467 
283 
24/07/2023 
Syrian Military Position J within the AOS, at the mentioned UTM 
610/857 
284 
24/07/2023 
Syrian Military Position K within the AOS, at the mentioned UTM 
654/723 
285 
24/07/2023 
Syrian Military Position L within the AOS, at the mentioned UTM 
682/454 
286 
24/07/2023 
Syrian Military Position M within the AOS, at the mentioned UTM 
593/845 
287 
24/07/2023 
9:56 
One (1) Syrian civilian was observed crossing the Alpha line by 175 
meters, at the mentioned UTM 
640/716 
288 
25/07/2023 
Syrian Military Position C within the AOS, at the mentioned UTM 
594/847 
289 
25/07/2023 
Syrian Military Position D within the AOS, at the mentioned UTM 
637/695 
290 
25/07/2023 
Syrian Military Position E within the AOS, at the mentioned UTM 
627/811 
291 
25/07/2023 
Syrian Military Position G within the AOS, at the mentioned UTM 
699/467</t>
  </si>
  <si>
    <t>Violation 
number 
Date and time 
Description 
Location 
(UTM) 
292 
25/07/2023 
Syrian Military Position J within the AOS, at the mentioned UTM 
610/857 
293 
25/07/2023 
Syrian Military Position K within the AOS, at the mentioned UTM 
654/723 
294 
25/07/2023 
Syrian Military Position L within the AOS, at the mentioned UTM 
682/454 
295 
25/07/2023 
Syrian Military Position M within the AOS, at the mentioned UTM 
593/845 
296 
25/07/2023 
9:56 
One (1) Syrian civilian was observed crossing the Alpha line by 266 
meters, at the mentioned UTM 
662/628 
297 
25/07/2023 
9:56 
One (1) Syrian civilian was observed crossing the Alpha line by 243 meters 
609/831 
298 
25/07/2023 
9:56 
One (1) Syrian civilian was observed crossing the Alpha line by 75 meters 
598/872 
299 
26/07/2023 
Syrian Military Position C within the AOS, at the mentioned UTM 
594/847 
300 
26/07/2023 
Syrian Military Position D within the AOS, at the mentioned UTM 
637/695 
301 
26/07/2023 
Syrian Military Position E within the AOS, at the mentioned UTM 
627/811 
302 
26/07/2023 
Syrian Military Position G within the AOS, at the mentioned UTM 
699/467 
303 
26/07/2023 
Syrian Military Position J within the AOS, at the mentioned UTM 
610/857 
304 
26/07/2023 
Syrian Military Position K within the AOS, at the mentioned UTM 
654/723 
305 
26/07/2023 
Syrian Military Position L within the AOS, at the mentioned UTM 
682/454 
306 
26/07/2023 
Syrian Military Position M within the AOS, at the mentioned UTM 
593/845 
307 
26/07/2023 
08:20 
One (1) Syrian civilian was observed crossing the Alpha line by 182 
meters, at the mentioned UTM 
637/336 
308 
27/07/2023 
Syrian Military Position C within the AOS, at the mentioned UTM 
594/847 
309 
27/07/2023 
Syrian Military Position D within the AOS, at the mentioned UTM 
637/695 
310 
27/07/2023 
Syrian Military Position E within the AOS, at the mentioned UTM 
627/811 
311 
27/07/2023 
Syrian Military Position G within the AOS, at the mentioned UTM 
699/467 
312 
27/07/2023 
Syrian Military Position J within the AOS, at the mentioned UTM 
610/857 
313 
27/07/2023 
Syrian Military Position K within the AOS, at the mentioned UTM 
654/723 
314 
27/07/2023 
Syrian Military Position L within the AOS, at the mentioned UTM 
682/454 
315 
27/07/2023 
Syrian Military Position M within the AOS, at the mentioned UTM 
593/845 
316 
27/07/2023 
05:54 
One armed Syrian individual was observed within the AOS, at the 
mentioned UTM 
699/466 
317 
27/07/2023 
16:21 
One (1) Syrian civilian was observed crossing the Alpha line by 265 
meters, at the mentioned UTM 
671/585 
318 
28/07/2023 
Syrian Military Position C within the AOS, at the mentioned UTM 
594/847</t>
  </si>
  <si>
    <t>Violation 
number 
Date and time 
Description 
Location 
(UTM) 
319 
28/07/2023 
Syrian Military Position D within the AOS, at the mentioned UTM 
637/695 
320 
28/07/2023 
Syrian Military Position E within the AOS, at the mentioned UTM 
627/811 
321 
28/07/2023 
Syrian Military Position G within the AOS, at the mentioned UTM 
699/467 
322 
28/07/2023 
Syrian Military Position J within the AOS, at the mentioned UTM 
610/857 
323 
28/07/2023 
Syrian Military Position K within the AOS, at the mentioned UTM 
654/723 
324 
28/07/2023 
Syrian Military Position L within the AOS, at the mentioned UTM 
682/454 
325 
28/07/2023 
Syrian Military Position M within the AOS, at the mentioned UTM 
593/845 
326 
29/07/2023 
Syrian Military Position C within the AOS, at the mentioned UTM 
594/847 
327 
29/07/2023 
Syrian Military Position D within the AOS, at the mentioned UTM 
637/695 
328 
29/07/2023 
Syrian Military Position E within the AOS, at the mentioned UTM 
627/811 
329 
29/07/2023 
Syrian Military Position G within the AOS, at the mentioned UTM 
699/467 
330 
29/07/2023 
Syrian Military Position J within the AOS, at the mentioned UTM 
610/857 
331 
29/07/2023 
Syrian Military Position K within the AOS, at the mentioned UTM 
654/723 
332 
29/07/2023 
Syrian Military Position L within the AOS, at the mentioned UTM 
682/454 
333 
29/07/2023 
Syrian Military Position M within the AOS, at the mentioned UTM 
593/845 
334 
29/07/2023 
10:02 
One (1) Syrian civilian was observed crossing the Alpha line by 284 
meters, at the mentioned UTM 
663/623 
335 
29/07/2023 
12:23 
One (1) Armed Syrian was observed within the AOS, at the mentioned 
UTM 
699/467 
336 
29/07/2023 
12:49 
One (1) Syrian civilian was observed crossing the Alpha line by 143 
meters, at the mentioned UTM 
647/349 
337 
29/07/2023 
14:33 
One (1) Syrian civilian was observed crossing the Alpha line by 47 meters, 
at the mentioned UTM 
593/912 
338 
30/07/2023 
Syrian Military Position C within the AOS, at the mentioned UTM 
594/847 
339 
30/07/2023 
Syrian Military Position D within the AOS, at the mentioned UTM 
637/695 
340 
30/07/2023 
Syrian Military Position E within the AOS, at the mentioned UTM 
627/811 
341 
30/07/2023 
Syrian Military Position G within the AOS, at the mentioned UTM 
699/467 
342 
30/07/2023 
Syrian Military Position J within the AOS, at the mentioned UTM 
610/857 
343 
30/07/2023 
Syrian Military Position K within the AOS, at the mentioned UTM 
654/723 
344 
30/07/2023 
Syrian Military Position L within the AOS, at the mentioned UTM 
682/454 
345 
30/07/2023 
Syrian Military Position M within the AOS, at the mentioned UTM 
593/845 
346 
30/07/2023 
07:41 
Two (2) Syrian civilians were observed crossing the Alpha line by 40 
meters, at the mentioned UTM 
659/660</t>
  </si>
  <si>
    <t>Violation 
number 
Date and time 
Description 
Location 
(UTM) 
347 
31/07/2023 
Syrian Military Position C within the AOS, at the mentioned UTM 
594/847 
348 
31/07/2023 
Syrian Military Position D within the AOS, at the mentioned UTM 
637/695 
349 
31/07/2023 
Syrian Military Position E within the AOS, at the mentioned UTM 
627/811 
350 
31/07/2023 
Syrian Military Position G within the AOS, at the mentioned UTM 
699/467 
351 
31/07/2023 
Syrian Military Position J within the AOS, at the mentioned UTM 
610/857 
352 
31/07/2023 
Syrian Military Position K within the AOS, at the mentioned UTM 
654/723 
353 
31/07/2023 
Syrian Military Position L within the AOS, at the mentioned UTM 
682/454 
354 
31/07/2023 
Syrian Military Position M within the AOS, at the mentioned UTM 
593/845 
355 
31/07/2023 
08:54 
 Two (2) Syrian civilians were observed crossing the Alpha line by 180 
meters, at the mentioned UTM 
645/725 
356 
31/07/2023 
17:26 
Two (2) Syrian civilians were observed crossing the Alpha line by 118 
meters, at the mentioned UTM 
649/351</t>
  </si>
  <si>
    <t>August 2023 violations</t>
  </si>
  <si>
    <t>Violation 
number 
Date and time 
Description 
Location 
(UTM) 
1 
01/08/2023 
Syrian Military Position C within the AOS, at the mentioned UTM 
594/847 
2 
01/08/2023 
Syrian Military Position D within the AOS, at the mentioned UTM 
637/695 
3 
01/08/2023 
Syrian Military Position E within the AOS, at the mentioned UTM 
627/811 
4 
01/08/2023 
Syrian Military Position G within the AOS, at the mentioned UTM 
699/467 
5 
01/08/2023 
Syrian Military Position J within the AOS, at the mentioned UTM 
610/857 
6 
01/08/2023 
Syrian Military Position K within the AOS, at the mentioned UTM 
654/723 
7 
01/08/2023 
Syrian Military Position L within the AOS, at the mentioned UTM 
682/454 
8 
01/08/2023 
Syrian Military Position M within the AOS, at the mentioned UTM 
593/845 
9 
01/08/2023 
07:44 
Two (2) Syrian civilians were observed crossing the Alpha line by 254 
meters, at the mentioned UTM 
615/826 
10 
01/08/2023 
08:44 
Two (2) Syrian civilians were observed crossing the Alpha line by 255 
meters, at the mentioned UTM 
645/725 
11 
01/08/2023 
13:18 
One (1) Syrian civilian was observed crossing the Alpha line by 287 
meters, at the mentioned UTM 
961/584 
12 
01/08/2023 
15:10 
One (1) Syrian civilian was observed crossing the Alpha line by 256 
meters, at the mentioned UTM 
661/635 
13 
02/08/2023 
Syrian Military Position C within the AOS, at the mentioned UTM 
594/847 
14 
02/08/2023 
Syrian Military Position D within the AOS, at the mentioned UTM 
637/695</t>
  </si>
  <si>
    <t>Violation 
number 
Date and time 
Description 
Location 
(UTM) 
15 
02/08/2023 
Syrian Military Position E within the AOS, at the mentioned UTM 
627/811 
16 
02/08/2023 
Syrian Military Position G within the AOS, at the mentioned UTM 
699/467 
17 
02/08/2023 
Syrian Military Position J within the AOS, at the mentioned UTM 
610/857 
18 
02/08/2023 
Syrian Military Position K within the AOS, at the mentioned UTM 
654/723 
19 
02/08/2023 
Syrian Military Position L within the AOS, at the mentioned UTM 
682/454 
20 
02/08/2023 
Syrian Military Position M within the AOS, at the mentioned UTM 
593/845 
21 
02/08/2023 
08:16 
One (1) armed Syrian civilian was observed in Syrian Military Position G, 
at the mentioned UTM 
699/467 
22 
02/08/2023 
14:11 
One (1) Syrian civilian was observed crossing the Alpha line by 119 meters, 
at the mentioned UTM 
588/876 
23 
03/08/2023 
Syrian Military Position C within the AOS, at the mentioned UTM 
594/847 
24 
03/08/2023 
Syrian Military Position D within the AOS, at the mentioned UTM 
637/695 
25 
03/08/2023 
Syrian Military Position E within the AOS, at the mentioned UTM 
627/811 
26 
03/08/2023 
Syrian Military Position G within the AOS, at the mentioned UTM 
699/467 
27 
03/08/2023 
Syrian Military Position J within the AOS, at the mentioned UTM 
610/857 
28 
03/08/2023 
Syrian Military Position K within the AOS, at the mentioned UTM 
654/723 
29 
03/08/2023 
Syrian Military Position L within the AOS, at the mentioned UTM 
682/454 
30 
03/08/2023 
Syrian Military Position M within the AOS, at the mentioned UTM 
593/845 
31 
03/08/2023 
13:20 
One (1) armed individual was observed in Syrian Military Position A, 
within the AOS, at the mentioned UTM 
647/666 
32 
03/08/2023 
13:53 
One (1) Syrian civilian was observed crossing the Alpha line by 202 
meters, at the mentioned UTM 
609/823 
33 
03/08/2023 
14:18 
One (1) Syrian civilian was observed crossing the Alpha line by 222 
meters, at the mentioned UTM 
609/831 
34 
03/08/2023 
14:32 
One (1) Syrian civilian was observed crossing the Alpha line by 132 
meters, at the mentioned UTM 
597/83 
35 
03/08/2023 
14:58 
One (1) Syrian civilian was observed crossing the Alpha line by 226 
meters, at the mentioned UTM 
609/831 
36 
04/08/2023 
Syrian Military Position C within the AOS, at the mentioned UTM 
594/847 
37 
04/08/2023 
Syrian Military Position D within the AOS, at the mentioned UTM 
637/695 
38 
04/08/2023 
Syrian Military Position E within the AOS, at the mentioned UTM 
627/811 
39 
04/08/2023 
Syrian Military Position G within the AOS, at the mentioned UTM 
699/467 
40 
04/08/2023 
Syrian Military Position J within the AOS, at the mentioned UTM 
610/857 
41 
04/08/2023 
Syrian Military Position K within the AOS, at the mentioned UTM 
654/723</t>
  </si>
  <si>
    <t>Violation 
number 
Date and time 
Description 
Location 
(UTM) 
42 
04/08/2023 
Syrian Military Position L within the AOS, at the mentioned UTM 
682/454 
43 
04/08/2023 
Syrian Military Position M within the AOS, at the mentioned UTM 
593/845 
44 
04/08/2023 
12:48 
One (1) Syrian civilian was observed crossing the Alpha line by 382 
meters, at the mentioned UTM 
634/336 
45 
04/08/2023 
13:31 
One (1) Syrian civilian was observed crossing the Alpha line by 78 meters, 
at the mentioned UTM 
609/823 
46 
04/08/2023 
14:25 
Two (2) Syrian civilians were observed crossing the Alpha line by 256 
meters, at the mentioned UTM 
599/690 
47 
04/08/2023 
15:20 
One (1) Syrian civilian was observed crossing the Alpha line by 60 meters, 
at the mentioned UTM 
610/904 
48 
04/08/2023 
15:20 
One (1) Syrian civilian was observed crossing the Alpha line by 159 
meters, at the mentioned UTM 
646/739 
49 
04/08/2023 
17:24 
One (1) Syrian civilian was observed crossing the Alpha line by 120 
meters, at the mentioned UTM 
598/907 
50 
05/08/2023 
Syrian Military Position C within the AOS, at the mentioned UTM 
594/847 
51 
05/08/2023 
Syrian Military Position D within the AOS, at the mentioned UTM 
637/695 
52 
05/08/2023 
Syrian Military Position E within the AOS, at the mentioned UTM 
627/811 
53 
05/08/2023 
Syrian Military Position G within the AOS, at the mentioned UTM 
699/467 
54 
05/08/2023 
Syrian Military Position J within the AOS, at the mentioned UTM 
610/857 
55 
05/08/2023 
Syrian Military Position K within the AOS, at the mentioned UTM 
654/723 
56 
05/08/2023 
Syrian Military Position L within the AOS, at the mentioned UTM 
682/454 
57 
05/08/2023 
Syrian Military Position M within the AOS, at the mentioned UTM 
593/845 
58 
05/08/2023 
15:04 
One (1) Syrian civilian was observed crossing the Alpha line by 70 meters, 
at the mentioned UTM 
598/872 
59 
06/08/2023 
Syrian Military Position C within the AOS, at the mentioned UTM 
594/847 
60 
06/08/2023 
Syrian Military Position D within the AOS, at the mentioned UTM 
637/695 
61 
06/08/2023 
Syrian Military Position E within the AOS, at the mentioned UTM 
627/811 
62 
06/08/2023 
Syrian Military Position G within the AOS, at the mentioned UTM 
699/467 
63 
06/08/2023 
Syrian Military Position J within the AOS, at the mentioned UTM 
610/857 
64 
06/08/2023 
Syrian Military Position K within the AOS, at the mentioned UTM 
654/723 
65 
06/08/2023 
Syrian Military Position L within the AOS, at the mentioned UTM 
682/454 
66 
06/08/2023 
Syrian Military Position M within the AOS, at the mentioned UTM 
593/845 
67 
06/08/2023 
08:18 
One (1) Syrian civilian was observed crossing the Alpha line by 800 
meters, at the mentioned UTM 
623/327</t>
  </si>
  <si>
    <t>Violation 
number 
Date and time 
Description 
Location 
(UTM) 
68 
07/08/2023 
Syrian Military Position C within the AOS, at the mentioned UTM 
594/847 
69 
07/08/2023 
Syrian Military Position D within the AOS, at the mentioned UTM 
637/695 
70 
07/08/2023 
Syrian Military Position E within the AOS, at the mentioned UTM 
627/811 
71 
07/08/2023 
Syrian Military Position G within the AOS, at the mentioned UTM 
699/467 
72 
07/08/2023 
Syrian Military Position J within the AOS, at the mentioned UTM 
610/857 
73 
07/08/2023 
Syrian Military Position K within the AOS, at the mentioned UTM 
654/723 
74 
07/08/2023 
Syrian Military Position L within the AOS, at the mentioned UTM 
682/454 
75 
07/08/2023 
Syrian Military Position M within the AOS, at the mentioned UTM 
593/845 
76 
07/08/2023 
13:27 
One (1) Syrian civilian was observed crossing the Alpha line by 108 
meters, at the mentioned UTM 
598/873 
77 
07/08/2023 
15:25 
Two (2) Syrian civilians were observed crossing the Alpha line by 109 
meters, at the mentioned UTM 
609/904 
78 
08/08/2023 
Syrian Military Position C within the AOS, at the mentioned UTM 
594/847 
79 
08/08/2023 
Syrian Military Position D within the AOS, at the mentioned UTM 
637/695 
80 
08/08/2023 
Syrian Military Position E within the AOS, at the mentioned UTM 
627/811 
81 
08/08/2023 
Syrian Military Position G within the AOS, at the mentioned UTM 
699/467 
82 
08/08/2023 
Syrian Military Position J within the AOS, at the mentioned UTM 
610/857 
83 
08/08/2023 
Syrian Military Position K within the AOS, at the mentioned UTM 
654/723 
84 
08/08/2023 
Syrian Military Position L within the AOS, at the mentioned UTM 
682/454 
85 
08/08/2023 
Syrian Military Position M within the AOS, at the mentioned UTM 
593/845 
86 
08/08/2023 
11:28 
Two (2) Syrian civilians were observed crossing the Alpha line by 432 
meters, at the mentioned UTM 
602/833 
87 
08/08/2023 
14:02 
One (1) Syrian civilian was observed crossing the Alpha line by 73 meters, 
at the mentioned UTM 
598/872 
88 
09/08/2023 
Syrian Military Position C within the AOS, at the mentioned UTM 
594/847 
89 
09/08/2023 
Syrian Military Position D within the AOS, at the mentioned UTM 
637/695 
90 
09/08/2023 
Syrian Military Position E within the AOS, at the mentioned UTM 
627/811 
91 
09/08/2023 
Syrian Military Position G within the AOS, at the mentioned UTM 
699/467 
92 
09/08/2023 
Syrian Military Position J within the AOS, at the mentioned UTM 
610/857 
93 
09/08/2023 
Syrian Military Position K within the AOS, at the mentioned UTM 
654/723 
94 
09/08/2023 
Syrian Military Position L within the AOS, at the mentioned UTM 
682/454 
95 
09/08/2023 
Syrian Military Position M within the AOS, at the mentioned UTM 
593/845</t>
  </si>
  <si>
    <t>Violation 
number 
Date and time 
Description 
Location 
(UTM) 
96 
09/08/2023 
10:40 
One (1) Syrian civilian was observed crossing the Alpha line by 177 
meters, at the mentioned UTM 
663/629 
97 
09/08/2023 
10:59 
Two (2) Syrian civilians were observed crossing the Alpha line by 422 
meters, at the mentioned UTM 
602/834 
98 
09/08/2023 
11:27 
One (1) armed individual was observed in Syrian Military Position A, 
within the AOS, at the mentioned UTM 
647/668 
99 
10/08/2023 
Syrian Military Position C within the AOS, at the mentioned UTM 
594/847 
100 
10/08/2023 
Syrian Military Position D within the AOS, at the mentioned UTM 
637/695 
101 
10/08/2023 
Syrian Military Position E within the AOS, at the mentioned UTM 
627/811 
102 
10/08/2023 
Syrian Military Position G within the AOS, at the mentioned UTM 
699/467 
103 
10/08/2023 
Syrian Military Position J within the AOS, at the mentioned UTM 
610/857 
104 
10/08/2023 
Syrian Military Position K within the AOS, at the mentioned UTM 
654/723 
105 
10/08/2023 
Syrian Military Position L within the AOS, at the mentioned UTM 
682/454 
106 
10/08/2023 
Syrian Military Position M within the AOS, at the mentioned UTM 
593/845 
107 
10/08/2023 
09:17 
Two (2) Syrian civilians were observed crossing the Alpha line by 310 
meters, at the mentioned UTM 
604/834 
108 
10/08/2023 
16:07 
Three (3) Syrian civilians were observed crossing the Alpha line by 161 
meters, at the mentioned UTM 
645/725 
109 
11/08/2023 
Syrian Military Position C within the AOS, at the mentioned UTM 
594/847 
110 
11/08/2023 
Syrian Military Position D within the AOS, at the mentioned UTM 
637/695 
111 
11/08/2023 
Syrian Military Position E within the AOS, at the mentioned UTM 
627/811 
112 
11/08/2023 
Syrian Military Position G within the AOS, at the mentioned UTM 
699/467 
113 
11/08/2023 
Syrian Military Position J within the AOS, at the mentioned UTM 
610/857 
114 
11/08/2023 
Syrian Military Position K within the AOS, at the mentioned UTM 
654/723 
115 
11/08/2023 
Syrian Military Position L within the AOS, at the mentioned UTM 
682/454 
116 
11/08/2023 
Syrian Military Position M within the AOS, at the mentioned UTM 
593/845 
117 
11/08/2023 
00:01 
One (1) armed individual was observed in Syrian Military Position G, 
within the AOS, at the mentioned UTM 
646/699 
118 
11/08/2023 
12:00 
One (1) armed individual was observed in Syrian Military Position G, 
within the AOS, at the mentioned UTM 
646/699 
119 
11/08/2023 
13:27 
One (1) Syrian civilian was observed crossing the Alpha line by 78 meters, 
at the mentioned UTM 
627/321 
120 
11/08/2023 
15:38 
One (2) Syrian civilians were observed crossing the Alpha line by 155 
meters, at the mentioned UTM 
612/902 
121 
12/08/2023 
Syrian Military Position C within the AOS, at the mentioned UTM 
594/847</t>
  </si>
  <si>
    <t>Violation 
number 
Date and time 
Description 
Location 
(UTM) 
122 
12/08/2023 
Syrian Military Position D within the AOS, at the mentioned UTM 
637/695 
123 
12/08/2023 
Syrian Military Position E within the AOS, at the mentioned UTM 
627/811 
124 
12/08/2023 
Syrian Military Position G within the AOS, at the mentioned UTM 
699/467 
125 
12/08/2023 
Syrian Military Position J within the AOS, at the mentioned UTM 
610/857 
126 
12/08/2023 
Syrian Military Position K within the AOS, at the mentioned UTM 
654/723 
127 
12/08/2023 
Syrian Military Position L within the AOS, at the mentioned UTM 
682/454 
128 
12/08/2023 
Syrian Military Position M within the AOS, at the mentioned UTM 
593/845 
129 
12/08/2023 
One (1) Syrian civilian was observed crossing the Alpha line by 177 
meters, at the mentioned UTM 
666/427 
130 
13/08/2023 
Syrian Military Position C within the AOS, at the mentioned UTM 
594/847 
131 
13/08/2023 
Syrian Military Position D within the AOS, at the mentioned UTM 
637/695 
132 
13/08/2023 
Syrian Military Position E within the AOS, at the mentioned UTM 
627/811 
133 
13/08/2023 
Syrian Military Position G within the AOS, at the mentioned UTM 
699/467 
134 
13/08/2023 
Syrian Military Position J within the AOS, at the mentioned UTM 
610/857 
135 
13/08/2023 
Syrian Military Position K within the AOS, at the mentioned UTM 
654/723 
136 
13/08/2023 
Syrian Military Position L within the AOS, at the mentioned UTM 
682/454 
137 
13/08/2023 
Syrian Military Position M within the AOS, at the mentioned UTM 
593/845 
138 
14/08/2023 
Syrian Military Position C within the AOS, at the mentioned UTM 
594/847 
139 
14/08/2023 
Syrian Military Position D within the AOS, at the mentioned UTM 
637/695 
140 
14/08/2023 
Syrian Military Position E within the AOS, at the mentioned UTM 
627/811 
141 
14/08/2023 
Syrian Military Position G within the AOS, at the mentioned UTM 
699/467 
142 
14/08/2023 
Syrian Military Position J within the AOS, at the mentioned UTM 
610/857 
143 
14/08/2023 
Syrian Military Position K within the AOS, at the mentioned UTM 
654/723 
144 
14/08/2023 
Syrian Military Position L within the AOS, at the mentioned UTM 
682/454 
145 
14/08/2023 
Syrian Military Position M within the AOS, at the mentioned UTM 
593/845 
146 
15/08/2023 
Syrian Military Position C within the AOS, at the mentioned UTM 
594/847 
147 
15/08/2023 
Syrian Military Position D within the AOS, at the mentioned UTM 
637/695 
148 
15/08/2023 
Syrian Military Position E within the AOS, at the mentioned UTM 
627/811 
149 
15/08/2023 
Syrian Military Position G within the AOS, at the mentioned UTM 
699/467 
150 
15/08/2023 
Syrian Military Position J within the AOS, at the mentioned UTM 
610/857 
151 
15/08/2023 
Syrian Military Position K within the AOS, at the mentioned UTM 
654/723</t>
  </si>
  <si>
    <t>Violation 
number 
Date and time 
Description 
Location 
(UTM) 
152 
15/08/2023 
Syrian Military Position L within the AOS, at the mentioned UTM 
682/454 
153 
15/08/2023 
Syrian Military Position M within the AOS, at the mentioned UTM 
593/845 
154 
15/08/2023 
08:10 
One Syrian individual was observed crossing the Alpha line by 506 meters, 
at the mentioned UTM 
624/324 
155 
15/08/2023 
08:43 
One Syrian individual was observed crossing the Alpha line by 259 meters, 
at the mentioned UTM 
672/575 
156 
15/08/2023 
10:04 
One Syrian individual was observed crossing the Alpha line by 586 meters, 
at the mentioned UTM 
616/809 
157 
15/08/2023 
13:07 
One Syrian individual was observed crossing the Alpha line by 614 meters, 
at the mentioned UTM 
629/772 
158 
16/08/2023 
Syrian Military Position C within the AOS, at the mentioned UTM 
594/847 
159 
16/08/2023 
Syrian Military Position D within the AOS, at the mentioned UTM 
637/695 
160 
16/08/2023 
Syrian Military Position E within the AOS, at the mentioned UTM 
627/811 
161 
16/08/2023 
Syrian Military Position G within the AOS, at the mentioned UTM 
699/467 
162 
16/08/2023 
Syrian Military Position J within the AOS, at the mentioned UTM 
610/857 
163 
16/08/2023 
Syrian Military Position K within the AOS, at the mentioned UTM 
654/723 
164 
16/08/2023 
Syrian Military Position L within the AOS, at the mentioned UTM 
682/454 
165 
16/08/2023 
Syrian Military Position M within the AOS, at the mentioned UTM 
593/845 
166 
16/08/2023 
10:39 
One (1) Syrian civilian was observed crossing the Alpha line by 120 
meters, at the mentioned UTM 
701/495 
167 
17/08/2023 
Syrian Military Position C within the AOS, at the mentioned UTM 
594/847 
168 
17/08/2023 
Syrian Military Position D within the AOS, at the mentioned UTM 
637/695 
169 
17/08/2023 
Syrian Military Position E within the AOS, at the mentioned UTM 
627/811 
170 
17/08/2023 
Syrian Military Position G within the AOS, at the mentioned UTM 
699/467 
171 
17/08/2023 
Syrian Military Position J within the AOS, at the mentioned UTM 
610/857 
172 
17/08/2023 
Syrian Military Position K within the AOS, at the mentioned UTM 
654/723 
173 
17/08/2023 
Syrian Military Position L within the AOS, at the mentioned UTM 
682/454 
174 
17/08/2023 
Syrian Military Position M within the AOS, at the mentioned UTM 
593/845 
175 
17/08/2023 
07:50 
One (1) Syrian civilian was observed crossing the Alpha line by 120 
meters, at the mentioned UTM 
701/495 
176 
17/08/2023 
08:33 
Two (2) Syrian civilians were observed crossing the Alpha line by 120 
meters, at the mentioned UTM 
701/495 
177 
17/08/2023 
09:29 
One (1) Syrian civilian was observed crossing the Alpha line by 120 
meters, at the mentioned UTM 
701/495</t>
  </si>
  <si>
    <t>Violation 
number 
Date and time 
Description 
Location 
(UTM) 
178 
17/08/2023 
15:33 
One (1) Syrian civilian was observed crossing the Alpha line by 70 meters, 
at the mentioned UTM 
598/872 
179 
18/08/2023 
Syrian Military Position C within the AOS, at the mentioned UTM 
594/847 
180 
18/08/2023 
Syrian Military Position D within the AOS, at the mentioned UTM 
637/695 
181 
18/08/2023 
Syrian Military Position E within the AOS, at the mentioned UTM 
627/811 
182 
18/08/2023 
Syrian Military Position G within the AOS, at the mentioned UTM 
699/467 
183 
18/08/2023 
Syrian Military Position J within the AOS, at the mentioned UTM 
610/857 
184 
18/08/2023 
Syrian Military Position K within the AOS, at the mentioned UTM 
654/723 
185 
18/08/2023 
Syrian Military Position L within the AOS, at the mentioned UTM 
682/454 
186 
18/08/2023 
Syrian Military Position M within the AOS, at the mentioned UTM 
593/845 
187 
18/08/2023 
08:27 
One (1) Syrian civilian was observed crossing the Alpha line by 107 
meters, at the mentioned UTM 
639/713 
188 
18/08/2023 
12:11 
Two (2) Syrian civilians were observed crossing the Alpha line by 369 
meters, at the mentioned UTM 
611/833 
189 
18/08/2023 
12:53 
Two (2) Syrian civilians were observed crossing the Alpha line by 698 
meters, at the mentioned UTM 
641/744 
190 
18/08/2023 
18:03 
One (1) Syrian civilian was observed crossing the Alpha line by 145 
meters, at the mentioned UTM 
643/721 
191 
18/08/2023 
19:21 
One (1) Syrian civilian was observed crossing the Alpha line by 162 
meters, at the mentioned UTM 
643/721 
192 
19/08/2023 
Syrian Military Position C within the AOS, at the mentioned UTM 
594/847 
193 
19/08/2023 
Syrian Military Position D within the AOS, at the mentioned UTM 
637/695 
194 
19/08/2023 
Syrian Military Position E within the AOS, at the mentioned UTM 
627/811 
195 
19/08/2023 
Syrian Military Position G within the AOS, at the mentioned UTM 
699/467 
196 
19/08/2023 
Syrian Military Position J within the AOS, at the mentioned UTM 
610/857 
197 
19/08/2023 
Syrian Military Position K within the AOS, at the mentioned UTM 
654/723 
198 
19/08/2023 
Syrian Military Position L within the AOS, at the mentioned UTM 
682/454 
199 
19/08/2023 
Syrian Military Position M within the AOS, at the mentioned UTM 
593/845 
200 
19/08/2023 
08:11 
Two (2) Syrian civilians were observed crossing the Alpha line by 418 
meters, at the mentioned UTM 
643/721 
201 
19/08/2023 
09:50 
Two (2) Syrian civilians were observed crossing the Alpha line by 1,200 
meters, at the mentioned UTM 
593/884 
202 
19/08/2023 
09:50 
Three (3) Syrian civilians were observed crossing the Alpha line by 240 
meters, at the mentioned UTM 
676/552</t>
  </si>
  <si>
    <t>Violation 
number 
Date and time 
Description 
Location 
(UTM) 
203 
19/08/2023 
12:30 
One (1) Syrian civilian was observed crossing the Alpha line by 260 
meters, at the mentioned UTM 
612/828 
204 
19/08/2023 
13:45 
One (1) Syrian civilian was observed crossing the Alpha line by 162 
meters, at the mentioned UTM 
638/338 
205 
19/08/2023 
17:15 
One (1) Syrian civilian was observed crossing the Alpha line by  303 
meters, at the mentioned UTM 
593/909 
206 
20/08/2023 
Syrian Military Position C within the AOS, at the mentioned UTM 
594/847 
207 
20/08/2023 
Syrian Military Position D within the AOS, at the mentioned UTM 
637/695 
208 
20/08/2023 
Syrian Military Position E within the AOS, at the mentioned UTM 
627/811 
209 
20/08/2023 
Syrian Military Position G within the AOS, at the mentioned UTM 
699/467 
210 
20/08/2023 
Syrian Military Position J within the AOS, at the mentioned UTM 
610/857 
211 
20/08/2023 
Syrian Military Position K within the AOS, at the mentioned UTM 
654/723 
212 
20/08/2023 
Syrian Military Position L within the AOS, at the mentioned UTM 
682/454 
213 
20/08/2023 
Syrian Military Position M within the AOS, at the mentioned UTM 
593/845 
214 
21/08/2023 
Syrian Military Position C within the AOS, at the mentioned UTM 
594/847 
215 
21/08/2023 
Syrian Military Position D within the AOS, at the mentioned UTM 
637/695 
216 
21/08/2023 
Syrian Military Position E within the AOS, at the mentioned UTM 
627/811 
217 
21/08/2023 
Syrian Military Position G within the AOS, at the mentioned UTM 
699/467 
218 
21/08/2023 
Syrian Military Position J within the AOS, at the mentioned UTM 
610/857 
219 
21/08/2023 
Syrian Military Position K within the AOS, at the mentioned UTM 
654/723 
220 
21/08/2023 
Syrian Military Position L within the AOS, at the mentioned UTM 
682/454 
221 
21/08/2023 
Syrian Military Position M within the AOS, at the mentioned UTM 
593/845 
222 
22/08/2023 
Syrian Military Position C within the AOS, at the mentioned UTM 
594/847 
223 
22/08/2023 
Syrian Military Position D within the AOS, at the mentioned UTM 
637/695 
224 
22/08/2023 
Syrian Military Position E within the AOS, at the mentioned UTM 
627/811 
225 
22/08/2023 
Syrian Military Position G within the AOS, at the mentioned UTM 
699/467 
226 
22/08/2023 
Syrian Military Position J within the AOS, at the mentioned UTM 
610/857 
227 
22/08/2023 
Syrian Military Position K within the AOS, at the mentioned UTM 
654/723 
228 
22/08/2023 
Syrian Military Position L within the AOS, at the mentioned UTM 
682/454 
229 
22/08/2023 
Syrian Military Position M within the AOS, at the mentioned UTM 
593/845 
230 
22/08/2023 
11:59 
One (1) armed individual within Syrian Military Position G within the 
AOS, at the mentioned UTM 
699/466</t>
  </si>
  <si>
    <t>Violation 
number 
Date and time 
Description 
Location 
(UTM) 
231 
22/08/2023 
12:02 
One (1) armed individual within Syrian Military Position G within the 
AOS, at the mentioned UTM 
699/466 
232 
22/08/2023 
12:40 
One (1) armed individual within Syrian Military Position G within the 
AOS, at the mentioned UTM 
699/466 
233 
23/08/2023 
Syrian Military Position C within the AOS, at the mentioned UTM 
594/847 
234 
23/08/2023 
Syrian Military Position D within the AOS, at the mentioned UTM 
637/695 
235 
23/08/2023 
Syrian Military Position E within the AOS, at the mentioned UTM 
627/811 
236 
23/08/2023 
Syrian Military Position G within the AOS, at the mentioned UTM 
699/467 
237 
23/08/2023 
Syrian Military Position J within the AOS, at the mentioned UTM 
610/857 
238 
23/08/2023 
Syrian Military Position K within the AOS, at the mentioned UTM 
654/723 
239 
23/08/2023 
Syrian Military Position L within the AOS, at the mentioned UTM 
682/454 
240 
23/08/2023 
Syrian Military Position M within the AOS, at the mentioned UTM 
593/845 
241 
23/08/2023 
7:02 
One (1) Syrian civilian was observed crossing the Alpha line by 99 meters, 
at the mentioned UTM 
648/650 
242 
23/08/2023 
18:27 
Three (3) Syrian civilians were observed crossing the Alpha line by 96 
meters, at the mentioned UTM 
641/340 
243 
24/08/2023 
Syrian Military Position C within the AOS, at the mentioned UTM 
594/847 
244 
24/08/2023 
Syrian Military Position D within the AOS, at the mentioned UTM 
637/695 
245 
24/08/2023 
Syrian Military Position E within the AOS, at the mentioned UTM 
627/811 
246 
24/08/2023 
Syrian Military Position G within the AOS, at the mentioned UTM 
699/467 
247 
24/08/2023 
Syrian Military Position J within the AOS, at the mentioned UTM 
610/857 
248 
24/08/2023 
Syrian Military Position K within the AOS, at the mentioned UTM 
654/723 
249 
24/08/2023 
Syrian Military Position L within the AOS, at the mentioned UTM 
682/454 
250 
24/08/2023 
Syrian Military Position M within the AOS, at the mentioned UTM 
593/845 
251 
24/08/2023 
09:08 
One (1) Syrian civilian was observed crossing the Alpha line by 34 meters, 
at the mentioned UTM 
643/718 
252 
24/08/2023 
15:41 
One (1) Syrian civilian was observed crossing the Alpha line by 1222 
meters, at the mentioned UTM 
587/266 
253 
24/08/2023 
20:27 
One (1) Syrian civilian was observed crossing the Alpha line by 992 
meters, at the mentioned UTM 
597/830 
254 
24/08/2023 
21:04 
One (1) Syrian civilian was observed crossing the Alpha line by 626 
meters, at the mentioned UTM 
600/832 
255 
25/08/2023 
Syrian Military Position C within the AOS, at the mentioned UTM 
594/847 
256 
25/08/2023 
Syrian Military Position D within the AOS, at the mentioned UTM 
637/695</t>
  </si>
  <si>
    <t>Violation 
number 
Date and time 
Description 
Location 
(UTM) 
257 
25/08/2023 
Syrian Military Position E within the AOS, at the mentioned UTM 
627/811 
258 
25/08/2023 
Syrian Military Position G within the AOS, at the mentioned UTM 
699/467 
259 
25/08/2023 
Syrian Military Position J within the AOS, at the mentioned UTM 
610/857 
260 
25/08/2023 
Syrian Military Position K within the AOS, at the mentioned UTM 
654/723 
261 
25/08/2023 
Syrian Military Position L within the AOS, at the mentioned UTM 
682/454 
262 
25/08/2023 
Syrian Military Position M within the AOS, at the mentioned UTM 
593/845 
263 
25/08/2023 
01:23 
One (1) armed Syrian civilian was observed within the AOS at Syrian 
military position G, at the mentioned UTM 
699/467 
264 
25/08/2023 
09:51 
One (1) Syrian civilian was observed crossing the Alpha line by 246 
meters, at the mentioned UTM 
660/644 
265 
25/08/2023 
15:38 
One (1) Syrian civilian was observed crossing the Alpha line by 1269 
meters, at the mentioned UTM 
586/283 
266 
25/08/2023 
17:05 
One (1) Syrian civilian was observed crossing the Alpha line by 794 
meters, at the mentioned UTM 
582/272 
267 
25/08/2023 
19:03 
One (1) armed individual was observed in Syrian Military Position A, 
within the AOS, at the mentioned UTM 
646/667 
268 
26/08/2023 
Syrian Military Position C within the AOS, at the mentioned UTM 
594/847 
269 
26/08/2023 
Syrian Military Position D within the AOS, at the mentioned UTM 
637/695 
270 
26/08/2023 
Syrian Military Position E within the AOS, at the mentioned UTM 
627/811 
271 
26/08/2023 
Syrian Military Position G within the AOS, at the mentioned UTM 
699/467 
272 
26/08/2023 
Syrian Military Position J within the AOS, at the mentioned UTM 
610/857 
273 
26/08/2023 
Syrian Military Position K within the AOS, at the mentioned UTM 
654/723 
274 
26/08/2023 
Syrian Military Position L within the AOS, at the mentioned UTM 
682/454 
275 
26/08/2023 
Syrian Military Position M within the AOS, at the mentioned UTM 
593/845 
276 
26/08/2023 
01:14 
One (1) armed Syrian civilian was observed in Syrian Military Position G, 
at the mentioned UTM 
699/467 
277 
26/08/2023 
17:14 
One (1) Syrian civilian was observed crossing the Alpha line by 813 
meters, at the mentioned UTM 
581/271 
278 
27/08/2023 
Syrian Military Position C within the AOS, at the mentioned UTM 
594/847 
279 
27/08/2023 
Syrian Military Position D within the AOS, at the mentioned UTM 
637/695 
280 
27/08/2023 
Syrian Military Position E within the AOS, at the mentioned UTM 
627/811 
281 
27/08/2023 
Syrian Military Position G within the AOS, at the mentioned UTM 
699/467 
282 
27/08/2023 
Syrian Military Position J within the AOS, at the mentioned UTM 
610/857 
283 
27/08/2023 
Syrian Military Position K within the AOS, at the mentioned UTM 
654/723</t>
  </si>
  <si>
    <t>Violation 
number 
Date and time 
Description 
Location 
(UTM) 
284 
27/08/2023 
Syrian Military Position L within the AOS, at the mentioned UTM 
682/454 
285 
27/08/2023 
Syrian Military Position M within the AOS, at the mentioned UTM 
593/845 
286 
27/08/2023 
07:32 
One (1) Syrian civilian was observed crossing the Alpha line by 71 meters, 
at the mentioned UTM 
651/353 
287 
27/08/2023 
10:29 
One (1) Syrian civilian was observed crossing the Alpha line by 2556 
meters, at the mentioned UTM 
601/323 
288 
28/08/2023 
Syrian Military Position C within the AOS, at the mentioned UTM 
594/847 
289 
28/08/2023 
Syrian Military Position D within the AOS, at the mentioned UTM 
637/695 
290 
28/08/2023 
Syrian Military Position E within the AOS, at the mentioned UTM 
627/811 
291 
28/08/2023 
Syrian Military Position G within the AOS, at the mentioned UTM 
699/467 
292 
28/08/2023 
Syrian Military Position J within the AOS, at the mentioned UTM 
610/857 
293 
28/08/2023 
Syrian Military Position K within the AOS, at the mentioned UTM 
654/723 
294 
28/08/2023 
Syrian Military Position L within the AOS, at the mentioned UTM 
682/454 
295 
28/08/2023 
Syrian Military Position M within the AOS, at the mentioned UTM 
593/845 
296 
28/08/2023 
8:47 
One (1) Syrian civilian was observed crossing the Alpha line by 175 
meters, at the mentioned UTM 
637/711 
297 
28/08/2023 
10:44 
One (1) Syrian civilian was observed crossing the Alpha line by 276 
meters, at the mentioned UTM 
662/629 
298 
28/08/2023 
15:30 
Two (2) Syrian civilians were observed crossing the Alpha line by 915 
meters, at the mentioned UTM 
581/272 
299 
28/08/2023 
16:21 
One (1) Syrian civilian was observed crossing the Alpha line by 450 
meters, at the mentioned UTM 
681/520 
300 
28/08/2023 
17:07 
One (1) Syrian civilian was observed crossing the Alpha line by 218 
meters, at the mentioned UTM 
608/832 
301 
29/08/2023 
Syrian Military Position C within the AOS, at the mentioned UTM 
594/847 
302 
29/08/2023 
Syrian Military Position D within the AOS, at the mentioned UTM 
637/695 
303 
29/08/2023 
Syrian Military Position E within the AOS, at the mentioned UTM 
627/811 
304 
29/08/2023 
Syrian Military Position G within the AOS, at the mentioned UTM 
699/467 
305 
29/08/2023 
Syrian Military Position J within the AOS, at the mentioned UTM 
610/857 
306 
29/08/2023 
Syrian Military Position K within the AOS, at the mentioned UTM 
654/723 
307 
29/08/2023 
Syrian Military Position L within the AOS, at the mentioned UTM 
682/454 
308 
29/08/2023 
Syrian Military Position M within the AOS, at the mentioned UTM 
593/845 
309 
29/08/2023 
09:25 
One (1) Syrian civilian was observed crossing the Alpha line by 250 
meters, at the mentioned UTM 
660/644</t>
  </si>
  <si>
    <t>Violation 
number 
Date and time 
Description 
Location 
(UTM) 
310 
29/08/2023 
15:20 
One (1) Syrian civilian was observed crossing the Alpha line by 1351 
meters, at the mentioned UTM 
574/270 
311 
30/08/2023 
Syrian Military Position C within the AOS, at the mentioned UTM 
594/847 
312 
30/08/2023 
Syrian Military Position D within the AOS, at the mentioned UTM 
637/695 
313 
30/08/2023 
Syrian Military Position E within the AOS, at the mentioned UTM 
627/811 
314 
30/08/2023 
Syrian Military Position G within the AOS, at the mentioned UTM 
699/467 
315 
30/08/2023 
Syrian Military Position J within the AOS, at the mentioned UTM 
610/857 
316 
30/08/2023 
Syrian Military Position K within the AOS, at the mentioned UTM 
654/723 
317 
30/08/2023 
Syrian Military Position L within the AOS, at the mentioned UTM 
682/454 
318 
30/08/2023 
Syrian Military Position M within the AOS, at the mentioned UTM 
593/845 
319 
30/08/2023 
03:55 
One (1) armed individual was observed within the AOS, at the mentioned 
UTM 
595/846 
320 
30/08/2023 
08:10 
One (1) Syrian civilian was observed crossing the Alpha line by 198 
meters, at the mentioned UTM 
640/717 
321 
30/08/2023 
09:36 
One (1) Syrian civilian was observed crossing the Alpha line by 541 
meters, at the mentioned UTM 
616/631 
322 
30/08/2023 
19:21 
Two (2) armed individuals were observed within the AOS, at the mentioned 
UTM 
672/588 
323 
31/08/2023 
Syrian Military Position C within the AOS, at the mentioned UTM 
594/847 
324 
31/08/2023 
Syrian Military Position D within the AOS, at the mentioned UTM 
637/695 
325 
31/08/2023 
Syrian Military Position E within the AOS, at the mentioned UTM 
627/811 
326 
31/08/2023 
Syrian Military Position G within the AOS, at the mentioned UTM 
699/467 
327 
31/08/2023 
Syrian Military Position J within the AOS, at the mentioned UTM 
610/857 
328 
31/08/2023 
Syrian Military Position K within the AOS, at the mentioned UTM 
654/723 
329 
31/08/2023 
Syrian Military Position L within the AOS, at the mentioned UTM 
682/454 
330 
31/08/2023 
Syrian Military Position M within the AOS, at the mentioned UTM 
593/845 
331 
31/08/2023 
11:14 
One (1) armed Syrian civilian was observed in Syrian Military Position G, 
at the mentioned UTM 
699/467</t>
  </si>
  <si>
    <t>September 2023 violations</t>
  </si>
  <si>
    <t>Violation 
number 
Date and time 
Description 
Location 
(UTM) 
1 
01/09/2023 
Syrian Military Position M within the AOS, at the mentioned UTM 
593/845 
2 
01/09/2023 
Syrian Military Position C within the AOS, at the mentioned UTM 
594/847</t>
  </si>
  <si>
    <t>Violation 
number 
Date and time 
Description 
Location 
(UTM) 
3 
01/09/2023 
Syrian Military Position D within the AOS, at the mentioned UTM 
637/695 
4 
01/09/2023 
Syrian Military Position E within the AOS, at the mentioned UTM 
627/811 
5 
01/09/2023 
Syrian Military Position G within the AOS, at the mentioned UTM 
699/467 
6 
01/09/2023 
Syrian Military Position J within the AOS, at the mentioned UTM 
610/857 
7 
01/09/2023 
Syrian Military Position K within the AOS, at the mentioned UTM 
654/723 
8 
01/09/2023 
Syrian Military Position L within the AOS, at the mentioned UTM 
682/454 
9 
01/09/2023 
One (1) Syrian civilian was observed crossing the Alpha line by 408 meters, 
at the mentioned UTM 
617/631 
10 
01/09/2023 
Six (6) Syrian civilians were observed crossing the Alpha line by 574 meters, 
at the mentioned UTM 
632/336 
11 
01/09/2023 
One (1) Syrian civilian was observed crossing the Alpha line by 408 meters, 
at the mentioned UTM 
617/631 
12 
01/09/2023 
08:00 
One (1) armed Syrian individual was observed crossing the alpha line, at the 
mentioned UTM 
668/596 
13 
01/09/2023 
08:53 
One (1) Syrian civilian was observed crossing the Alpha line by 173 meters, 
at the mentioned UTM 
644/724 
14 
02/09/2023 
Syrian Military Position C within the AOS, at the mentioned UTM 
594/847 
15 
02/09/2023 
Syrian Military Position D within the AOS, at the mentioned UTM 
637/695 
16 
02/09/2023 
Syrian Military Position E within the AOS, at the mentioned UTM 
627/811 
17 
02/09/2023 
Syrian Military Position G within the AOS, at the mentioned UTM 
699/467 
18 
02/09/2023 
Syrian Military Position J within the AOS, at the mentioned UTM 
610/857 
19 
02/09/2023 
Syrian Military Position K within the AOS, at the mentioned UTM 
654/723 
20 
02/09/2023 
Syrian Military Position L within the AOS, at the mentioned UTM 
682/454 
21 
02/09/2023 
Syrian Military Position M within the AOS, at the mentioned UTM 
593/845 
22 
02/09/2023 
09:15 
Two (2) Syrian civilians were observed crossing the Alpha line by 242 
meters, at the mentioned UTM 
662/633 
23 
02/09/2023 
09:50 
Six (6) Syrian civilians were observed crossing the Alpha line by 615 
meters, at the mentioned UTM 
632/336 
24 
02/09/2023 
10:14 
One (1) Syrian civilian was observed crossing the Alpha line by 350 meters, 
at the mentioned UTM 
602/834 
25 
02/09/2023 
10:17 
One (1) Syrian civilian was observed crossing the Alpha line by 138 meters, 
at the mentioned UTM 
643/721 
26 
02/09/2023 
10:17 
One (1) Syrian civilian was observed crossing the Alpha line by 148 meters, 
at the mentioned UTM 
642/718</t>
  </si>
  <si>
    <t>Violation 
number 
Date and time 
Description 
Location 
(UTM) 
27 
02/09/2023 
14:55 
One (1) Syrian civilian was observed crossing the Alpha line by 156 meters, 
at the mentioned UTM 
638/669 
28 
03/09/2023 
Syrian Military Position C within the AOS, at the mentioned UTM 
594/847 
29 
03/09/2023 
Syrian Military Position D within the AOS, at the mentioned UTM 
637/695 
30 
03/09/2023 
Syrian Military Position E within the AOS, at the mentioned UTM 
627/811 
31 
03/09/2023 
Syrian Military Position G within the AOS, at the mentioned UTM 
699/467 
32 
03/09/2023 
Syrian Military Position J within the AOS, at the mentioned UTM 
610/857 
33 
03/09/2023 
Syrian Military Position K within the AOS, at the mentioned UTM 
654/723 
34 
03/09/2023 
Syrian Military Position L within the AOS, at the mentioned UTM 
682/454 
35 
03/09/2023 
Syrian Military Position M within the AOS, at the mentioned UTM 
593/845 
36 
03/09/2023 
08:38 
One (1) Syrian civilian was observed crossing the Alpha line by 77 meters, 
at the mentioned UTM 
661/664 
37 
03/09/2023 
08:38 
Three (3) Syrian civilians were observed crossing the Alpha line by 193 
meters, at the mentioned UTM 
643/721 
38 
03/09/2023 
09:30 
One (1) Syrian civilian was observed crossing the Alpha line by 371 meters, 
at the mentioned UTM 
619/788 
39 
03/09/2023 
09:30 
One (1) Syrian civilian was observed crossing the Alpha line by 106 meters, 
at the mentioned UTM 
659/655 
40 
03/09/2023 
10:36 
Four (4) Syrian civilians were observed crossing the Alpha line by 334 
meters, at the mentioned UTM 
611/828 
41 
03/09/2023 
11:03 
Ten (10) Syrian civilians were observed crossing the Alpha line by 499 
meters, at the mentioned UTM 
632/334 
42 
03/09/2023 
12:45 
Three (3) Syrian civilians were observed crossing the Alpha line by 608 
meters, at the mentioned UTM 
632/336 
43 
03/09/2023 
13:29 
One (1) Syrian civilian was observed crossing the Alpha line by 1209 
meters, at the mentioned UTM 
575/268 
44 
03/09/2023 
15:40 
Three (3) Syrian civilians were observed crossing the Alpha line by 581 
meters, at the mentioned UTM 
632/336 
45 
04/09/2023 
Syrian Military Position C within the AOS, at the mentioned UTM 
594/847 
46 
04/09/2023 
Syrian Military Position D within the AOS, at the mentioned UTM 
637/695 
47 
04/09/2023 
Syrian Military Position E within the AOS, at the mentioned UTM 
627/811 
48 
04/09/2023 
Syrian Military Position G within the AOS, at the mentioned UTM 
699/467 
49 
04/09/2023 
Syrian Military Position J within the AOS, at the mentioned UTM 
610/857 
50 
04/09/2023 
Syrian Military Position K within the AOS, at the mentioned UTM 
654/723 
51 
04/09/2023 
Syrian Military Position L within the AOS, at the mentioned UTM 
682/454</t>
  </si>
  <si>
    <t>Violation 
number 
Date and time 
Description 
Location 
(UTM) 
52 
04/09/2023 
Syrian Military Position M within the AOS, at the mentioned UTM 
593/845 
53 
04/09/2023 
08:16 
Two (2) Syrian civilians were observed crossing the Alpha line by 256 
meters, at the mentioned UTM 
611/830 
54 
04/09/2023 
08:58 
One (1) Syrian civilian was observed crossing the Alpha line by 259 meters, 
at the mentioned UTM 
638/715 
55 
04/09/2023 
10:41 
Four (4) Syrian civilians were observed crossing the Alpha line by 519 
meters, at the mentioned UTM 
632/335 
56 
04/09/2023 
11:46 
Ten (10) Syrian civilians were observed crossing the Alpha line by 283 
meters, at the mentioned UTM 
612/828 
57 
04/09/2023 
14:31 
Three (3) Syrian civilians were observed crossing the Alpha line by 796 
meters, at the mentioned UTM 
581/273 
58 
04/09/2023 
18:25 
One (1) Syrian civilian was observed crossing the Alpha line by 126 meters, 
at the mentioned UTM 
591/845 
59 
05/09/2023 
Syrian Military Position C within the AOS, at the mentioned UTM 
594/847 
60 
05/09/2023 
Syrian Military Position D within the AOS, at the mentioned UTM 
637/695 
61 
05/09/2023 
Syrian Military Position E within the AOS, at the mentioned UTM 
627/811 
62 
05/09/2023 
Syrian Military Position G within the AOS, at the mentioned UTM 
699/467 
63 
05/09/2023 
Syrian Military Position J within the AOS, at the mentioned UTM 
610/857 
64 
05/09/2023 
Syrian Military Position K within the AOS, at the mentioned UTM 
654/723 
65 
05/09/2023 
Syrian Military Position L within the AOS, at the mentioned UTM 
682/454 
66 
05/09/2023 
Syrian Military Position M within the AOS, at the mentioned UTM 
593/845 
67 
05/09/2023 
06:59 
Two (2) Syrian civilians were observed crossing the Alpha line by 341 
meters, at the mentioned UTM 
590/844 
68 
05/09/2023 
08:08 
One (1) Syrian civilian was observed crossing the Alpha line by 550 meters, 
at the mentioned UTM 
624/324 
69 
05/09/2023 
09:43 
One (1) Syrian civilian was observed crossing the Alpha line by 365 meters, 
at the mentioned UTM 
618/313 
70 
05/09/2023 
11:09 
Two (2) Syrian civilians were observed crossing the Alpha line by 338 
meters, at the mentioned UTM 
611/828 
71 
05/09/2023 
11:12 
Three (3) Syrian civilians were observed crossing the Alpha line by 537 
meters, at the mentioned UTM 
632/334 
72 
05/09/2023 
14:34 
One (1) Syrian civilian was observed crossing the Alpha line by 153 meters, 
at the mentioned UTM 
575/268 
73 
05/09/2023 
16:04 
One (1) Syrian civilian was observed crossing the Alpha line by 269 meters, 
at the mentioned UTM 
675/554 
74 
05/09/2023 
16:48 
One (1) Syrian civilian was observed crossing the Alpha line by 244 meters, 
at the mentioned UTM 
682/457</t>
  </si>
  <si>
    <t>Violation 
number 
Date and time 
Description 
Location 
(UTM) 
75 
05/09/2023 
18:37 
One (1) armed Syrian individual was observed within the AOS, at the 
mentioned UTM 
646/666 
76 
05/09/2023 
19:05 
One (1) armed Syrian individual was observed in Syrian Military Position 
D, within the AOS, at the mentioned UTM 
637/695 
77 
06/09/2023 
Syrian Military Position C within the AOS, at the mentioned UTM 
594/847 
78 
06/09/2023 
Syrian Military Position D within the AOS, at the mentioned UTM 
637/695 
79 
06/09/2023 
Syrian Military Position E within the AOS, at the mentioned UTM 
627/811 
80 
06/09/2023 
Syrian Military Position G within the AOS, at the mentioned UTM 
699/467 
81 
06/09/2023 
Syrian Military Position J within the AOS, at the mentioned UTM 
610/857 
82 
06/09/2023 
Syrian Military Position K within the AOS, at the mentioned UTM 
654/723 
83 
06/09/2023 
Syrian Military Position L within the AOS, at the mentioned UTM 
682/454 
84 
06/09/2023 
Syrian Military Position M within the AOS, at the mentioned UTM 
593/845 
85 
06/09/2023 
12:05 
Three (3) Syrian civilians were observed crossing the Alpha line by 2265 
meters, at the mentioned UTM 
601/323 
86 
06/09/2023 
13:11 
Two (2) Syrian civilians were observed crossing the Alpha line by 278 
meters, at the mentioned UTM 
611/829 
87 
06/09/2023 
15:38 
Two (2) Syrian civilians were observed crossing the Alpha line by 950 
meters, at the mentioned UTM 
582/274 
88 
06/09/2023 
15:49 
One (1) Syrian civilian was observed crossing the Alpha line by 913 meters, 
at the mentioned UTM 
587/266 
89 
07/09/2023 
Syrian Military Position C within the AOS, at the mentioned UTM 
594/847 
90 
07/09/2023 
Syrian Military Position D within the AOS, at the mentioned UTM 
637/695 
91 
07/09/2023 
Syrian Military Position E within the AOS, at the mentioned UTM 
627/811 
92 
07/09/2023 
Syrian Military Position G within the AOS, at the mentioned UTM 
699/467 
93 
07/09/2023 
Syrian Military Position J within the AOS, at the mentioned UTM 
610/857 
94 
07/09/2023 
Syrian Military Position K within the AOS, at the mentioned UTM 
654/723 
95 
07/09/2023 
Syrian Military Position L within the AOS, at the mentioned UTM 
682/454 
96 
07/09/2023 
Syrian Military Position M within the AOS, at the mentioned UTM 
593/845 
97 
07/09/2023 
06:50 
One (1) Syrian civilian was observed crossing the Alpha line by 50 meters, 
at the mentioned UTM 
697/502 
98 
07/09/2023 
07:55 
One (1) Syrian civilian was observed crossing the Alpha line by 820 meters, 
at the mentioned UTM 
623/328 
99 
07/09/2023 
07:55 
One (1) Syrian civilian was observed crossing the Alpha line by 582 meters, 
at the mentioned UTM 
623/324</t>
  </si>
  <si>
    <t>Violation 
number 
Date and time 
Description 
Location 
(UTM) 
100 
07/09/2023 
09:30 
One (1) Syrian civilian was observed crossing the Alpha line by 500 meters, 
at the mentioned UTM 
679/552 
101 
07/09/2023 
13:02 
Three (3) Syrian civilians were observed crossing the Alpha line by 30 
meters, at the mentioned UTM 
663/389 
102 
07/09/2023 
15:14 
Two (2) Syrian civilians were observed crossing the Alpha line by 501 
meters, at the mentioned UTM 
674/551 
103 
08/09/2023 
Syrian Military Position C within the AOS, at the mentioned UTM 
594/847 
104 
08/09/2023 
Syrian Military Position D within the AOS, at the mentioned UTM 
637/695 
105 
08/09/2023 
Syrian Military Position E within the AOS, at the mentioned UTM 
627/811 
106 
08/09/2023 
Syrian Military Position G within the AOS, at the mentioned UTM 
699/467 
107 
08/09/2023 
Syrian Military Position J within the AOS, at the mentioned UTM 
610/857 
108 
08/09/2023 
Syrian Military Position K within the AOS, at the mentioned UTM 
654/723 
109 
08/09/2023 
Syrian Military Position L within the AOS, at the mentioned UTM 
682/454 
110 
08/09/2023 
Syrian Military Position M within the AOS, at the mentioned UTM 
593/845 
111 
08/09/2023 
06:57 
One (1) armed Syrian individual was observed crossing the Alpha line by 
386 meters, at the mentioned UTM 
667/597 
112 
08/09/2023 
08:30 
Three (3) armed Syrian individuals were observed within the AOS, at the 
mentioned UTM 
670/621 
113 
08/09/2023 
10:55 
Two (2) Syrian civilians were observed crossing the Alpha line by 340 
meters, at the mentioned UTM 
611/828 
114 
08/09/2023 
13:40 
Two (2) Syrian civilians were observed crossing the Alpha line by 966 
meters, at the mentioned UTM 
589/268 
115 
08/09/2023 
14:51 
Two (2) Syrian civilians were observed crossing the Alpha line by 531 
meters, at the mentioned UTM 
636/332 
116 
08/09/2023 
14:56 
Two (2) Syrian civilians were observed crossing the Alpha line by 477 
meters, at the mentioned UTM 
632/335 
117 
08/09/2023 
15:32 
One (1) Syrian civilian was observed crossing the Alpha line by 1174 
meters, at the mentioned UTM 
576/265 
118 
09/09/2023 
Syrian Military Position C within the AOS, at the mentioned UTM 
594/847 
119 
09/09/2023 
Syrian Military Position D within the AOS, at the mentioned UTM 
637/695 
120 
09/09/2023 
Syrian Military Position E within the AOS, at the mentioned UTM 
627/811 
121 
09/09/2023 
Syrian Military Position G within the AOS, at the mentioned UTM 
699/467 
122 
09/09/2023 
Syrian Military Position J within the AOS, at the mentioned UTM 
610/857 
123 
09/09/2023 
Syrian Military Position K within the AOS, at the mentioned UTM 
654/723 
124 
09/09/2023 
Syrian Military Position L within the AOS, at the mentioned UTM 
682/454</t>
  </si>
  <si>
    <t>Violation 
number 
Date and time 
Description 
Location 
(UTM) 
125 
09/09/2023 
Syrian Military Position M within the AOS, at the mentioned UTM 
593/845 
126 
09/09/2023 
01:07 
Two (2) armed Syrian individuals were observed in Syrian Military Position 
E, within the AOS, at the mentioned UTM 
627/811 
127 
09/09/2023 
08:22 
One (1) Syrian civilian was observed crossing the Alpha line by 99 meters, 
at the mentioned UTM 
693/508 
128 
09/09/2023 
08:36 
One (1) Syrian civilian was observed crossing the Alpha line by 772 meters, 
at the mentioned UTM 
623/327 
129 
09/09/2023 
08:47 
Six (6) Syrian civilians were observed crossing the Alpha line by 193 
meters, at the mentioned UTM 
663/628 
130 
09/09/2023 
10:11 
Two (2) Syrian civilians were observed crossing the Alpha line by 496 
meters, at the mentioned UTM 
632/335 
131 
09/09/2023 
10:59 
Twenty-five (25) Syrian civilians were observed crossing the Alpha line by 
216 meters, at the mentioned UTM 
591/845 
132 
09/09/2023 
15:31 
Two (2) Syrian civilians were observed crossing the Alpha line by 214 
meters, at the mentioned UTM 
610/830 
133 
09/09/2023 
16:17 
Two (2) Syrian civilians were observed crossing the Alpha line by 499 
meters, at the mentioned UTM 
673/553 
134 
09/09/2023 
16:49 
One (1) Syrian civilian was observed crossing the Alpha line by 175 meters, 
at the mentioned UTM 
673/441 
135 
10/09/2023 
Syrian Military Position C within the AOS, at the mentioned UTM 
594/847 
136 
10/09/2023 
Syrian Military Position D within the AOS, at the mentioned UTM 
637/695 
137 
10/09/2023 
Syrian Military Position E within the AOS, at the mentioned UTM 
627/811 
138 
10/09/2023 
Syrian Military Position G within the AOS, at the mentioned UTM 
699/467 
139 
10/09/2023 
Syrian Military Position J within the AOS, at the mentioned UTM 
610/857 
140 
10/09/2023 
Syrian Military Position K within the AOS, at the mentioned UTM 
654/723 
141 
10/09/2023 
Syrian Military Position L within the AOS, at the mentioned UTM 
682/454 
142 
10/09/2023 
Syrian Military Position M within the AOS, at the mentioned UTM 
593/845 
143 
10/09/2023 
09:37 
Two (2) Syrian civilians were observed crossing the Alpha line by 306 
meters, at the mentioned UTM 
612/828 
144 
10/09/2023 
10:03 
One (1) Syrian civilian was observed crossing the Alpha line by 546 meters, 
at the mentioned UTM 
633/336 
145 
10/09/2023 
10:48 
One (1) Syrian civilian was observed crossing the Alpha line by 553 meters, 
at the mentioned UTM 
675/541 
146 
11/09/2023 
Syrian Military Position C within the AOS, at the mentioned UTM 
594/847 
147 
11/09/2023 
Syrian Military Position D within the AOS, at the mentioned UTM 
637/695 
148 
11/09/2023 
Syrian Military Position E within the AOS, at the mentioned UTM 
627/811</t>
  </si>
  <si>
    <t>Violation 
number 
Date and time 
Description 
Location 
(UTM) 
149 
11/09/2023 
Syrian Military Position G within the AOS, at the mentioned UTM 
699/467 
150 
11/09/2023 
Syrian Military Position J within the AOS, at the mentioned UTM 
610/857 
151 
11/09/2023 
Syrian Military Position K within the AOS, at the mentioned UTM 
654/723 
152 
11/09/2023 
Syrian Military Position L within the AOS, at the mentioned UTM 
682/454 
153 
11/09/2023 
Syrian Military Position M within the AOS, at the mentioned UTM 
593/845 
154 
11/09/2023 
09:37 
One (1) Syrian civilian was observed crossing the Alpha line by 836 meters, 
at the mentioned UTM 
607/306 
155 
11/09/2023 
11:17 
Fifteen (15) Syrian civilians were observed crossing the Alpha line by 2307 
meters, at the mentioned UTM 
612/299 
156 
11/09/2023 
15:26 
One (1) Syrian civilian was observed crossing the Alpha line by 270 meters, 
at the mentioned UTM 
612/299 
157 
11/09/2023 
16:16 
One (1) Syrian civilian was observed crossing the Alpha line by 690 meters, 
at the mentioned UTM 
612/821 
158 
11/09/2023 
17:06 
One (1) Syrian civilian was observed crossing the Alpha line by 150 meters, 
at the mentioned UTM 
643/721 
159 
12/09/2023 
Syrian Military Position C within the AOS, at the mentioned UTM 
594/847 
160 
12/09/2023 
Syrian Military Position D within the AOS, at the mentioned UTM 
637/695 
161 
12/09/2023 
Syrian Military Position E within the AOS, at the mentioned UTM 
627/811 
162 
12/09/2023 
Syrian Military Position G within the AOS, at the mentioned UTM 
699/467 
163 
12/09/2023 
Syrian Military Position J within the AOS, at the mentioned UTM 
610/857 
164 
12/09/2023 
Syrian Military Position K within the AOS, at the mentioned UTM 
654/723 
165 
12/09/2023 
Syrian Military Position L within the AOS, at the mentioned UTM 
682/454 
166 
12/09/2023 
Syrian Military Position M within the AOS, at the mentioned UTM 
593/845 
167 
12/09/2023 
10:04 
Two (2) Syrian civilians were observed crossing the Alpha line by 478 
meters, at the mentioned UTM 
610/827 
168 
12/09/2023 
15:25 
One (1) Syrian civilian was observed crossing the Alpha line by 248 meters, 
at the mentioned UTM 
598/837 
169 
12/09/2023 
18:25 
One (1) armed Syrian individual was observed in Syrian Military Position 
A, within the AOS, at the mentioned UTM 
647/666 
170 
13/09/2023 
Syrian Military Position C within the AOS, at the mentioned UTM 
594/847 
171 
13/09/2023 
Syrian Military Position D within the AOS, at the mentioned UTM 
637/695 
172 
13/09/2023 
Syrian Military Position E within the AOS, at the mentioned UTM 
627/811 
173 
13/09/2023 
Syrian Military Position G within the AOS, at the mentioned UTM 
699/467 
174 
13/09/2023 
Syrian Military Position J within the AOS, at the mentioned UTM 
610/857</t>
  </si>
  <si>
    <t>Violation 
number 
Date and time 
Description 
Location 
(UTM) 
175 
13/09/2023 
Syrian Military Position K within the AOS, at the mentioned UTM 
654/723 
176 
13/09/2023 
Syrian Military Position L within the AOS, at the mentioned UTM 
682/454 
177 
13/09/2023 
Syrian Military Position M within the AOS, at the mentioned UTM 
593/845 
178 
14/09/2023 
Syrian Military Position C within the AOS, at the mentioned UTM 
594/847 
179 
14/09/2023 
Syrian Military Position D within the AOS, at the mentioned UTM 
637/695 
180 
14/09/2023 
Syrian Military Position E within the AOS, at the mentioned UTM 
627/811 
181 
14/09/2023 
Syrian Military Position G within the AOS, at the mentioned UTM 
699/467 
182 
14/09/2023 
Syrian Military Position J within the AOS, at the mentioned UTM 
610/857 
183 
14/09/2023 
Syrian Military Position K within the AOS, at the mentioned UTM 
654/723 
184 
14/09/2023 
Syrian Military Position L within the AOS, at the mentioned UTM 
682/454 
185 
14/09/2023 
Syrian Military Position M within the AOS, at the mentioned UTM 
593/845 
186 
14/09/2023 
10:51 
One (1) Syrian civilian was observed crossing the Alpha line by 617 meters, 
at the mentioned UTM 
676/533 
187 
14/09/2023 
14:50 
Two (2) Syrian civilians were observed crossing the Alpha line by 453 
meters, at the mentioned UTM 
610/827 
188 
14/09/2023 
15:20 
Two (2) Syrian civilians were observed crossing the Alpha line by 80 meters, 
at the mentioned UTM 
628/682 
189 
14/09/2023 
21:12 
One (1) Syrian civilian was observed crossing the Alpha line by 293 meters, 
at the mentioned UTM 
590/845 
190 
15/09/2023 
Syrian Military Position C within the AOS, at the mentioned UTM 
594/847 
191 
15/09/2023 
Syrian Military Position D within the AOS, at the mentioned UTM 
637/695 
192 
15/09/2023 
Syrian Military Position E within the AOS, at the mentioned UTM 
627/811 
193 
15/09/2023 
Syrian Military Position G within the AOS, at the mentioned UTM 
699/467 
194 
15/09/2023 
Syrian Military Position J within the AOS, at the mentioned UTM 
610/857 
195 
15/09/2023 
Syrian Military Position K within the AOS, at the mentioned UTM 
654/723 
196 
15/09/2023 
Syrian Military Position L within the AOS, at the mentioned UTM 
682/454 
197 
15/09/2023 
Syrian Military Position M within the AOS, at the mentioned UTM 
593/845 
198 
15/09/2023 
8:30 
One (1) Syrian civilian was observed crossing the Alpha line by 171 meters, 
at the mentioned UTM 
644/724 
199 
15/09/2023 
14:41 
One (1) Syrian civilian was observed crossing the Alpha line by 96 meters, 
at the mentioned UTM 
662/390 
200 
15/09/2023 
15:11 
One (1) Syrian civilian was observed crossing the Alpha line by 770 meters, 
at the mentioned UTM 
629/763</t>
  </si>
  <si>
    <t>Annex, 35</t>
  </si>
  <si>
    <t>Violation 
number 
Date and time 
Description 
Location 
(UTM) 
201 
15/09/2023 
16:50 
One (1) Syrian civilian was observed crossing the Alpha line by 259 meters, 
at the mentioned UTM 
672/575 
202 
15/09/2023 
17:28 
Two (2) Syrian civilians were observed crossing the Alpha line by 198 
meters, at the mentioned UTM 
636/335 
203 
16/09/2023 
Syrian Military Position C within the AOS, at the mentioned UTM 
594/847 
204 
16/09/2023 
Syrian Military Position D within the AOS, at the mentioned UTM 
637/695 
205 
16/09/2023 
Syrian Military Position E within the AOS, at the mentioned UTM 
627/811 
206 
16/09/2023 
Syrian Military Position G within the AOS, at the mentioned UTM 
699/467 
207 
16/09/2023 
Syrian Military Position J within the AOS, at the mentioned UTM 
610/857 
208 
16/09/2023 
Syrian Military Position K within the AOS, at the mentioned UTM 
654/723 
209 
16/09/2023 
Syrian Military Position L within the AOS, at the mentioned UTM 
682/454 
210 
16/09/2023 
Syrian Military Position M within the AOS, at the mentioned UTM 
593/845 
211 
16/09/2023 
07:31 
Two (2) Syrian civilians were observed crossing the Alpha line by 306 meters 635/335 
212 
16/09/2023 
10:08 
Two (2) Syrian civilians were observed crossing the Alpha line by 298 meters 635/335 
213 
16/09/2023 
16:15 
Two (2) Syrian civilians were observed crossing the Alpha line by 430 meters 674/554 
214 
17/09/2023 
Syrian Military Position C within the AOS, at the mentioned UTM 
594/847 
215 
17/09/2023 
Syrian Military Position D within the AOS, at the mentioned UTM 
637/695 
216 
17/09/2023 
Syrian Military Position E within the AOS, at the mentioned UTM 
627/811 
217 
17/09/2023 
Syrian Military Position G within the AOS, at the mentioned UTM 
699/467 
218 
17/09/2023 
Syrian Military Position J within the AOS, at the mentioned UTM 
610/857 
219 
17/09/2023 
Syrian Military Position K within the AOS, at the mentioned UTM 
654/723 
220 
17/09/2023 
Syrian Military Position L within the AOS, at the mentioned UTM 
682/454 
221 
17/09/2023 
Syrian Military Position M within the AOS, at the mentioned UTM 
593/845 
222 
17/09/2023 
03:12 
Two (2) armed Syrian individuals were observed in Syrian Military Position 
G, within the AOS, at the mentioned UTM</t>
  </si>
  <si>
    <t>Annex, 36</t>
  </si>
  <si>
    <t>699/466 
223 
17/09/2023 
05:35 
Two (2) Syrian civilians were observed crossing the Alpha line by 300 meters 634/335 
224 
17/09/2023 
08:13 
One (1) Syrian civilian was observed crossing the Alpha line by 134 meters, 
at the mentioned UTM 
641/718 
225 
17/09/2023 
11:11 
Two (2) Syrian civilians were observed crossing the Alpha line by 453 meters 586/911</t>
  </si>
  <si>
    <t>Violation 
number 
Date and time 
Description 
Location 
(UTM) 
226 
17/09/2023 
15:40 
Two (2) Syrian civilians were observed crossing the Alpha line by 106 
meters 
662/413 
227 
17/09/2023 
17:54 
One (1) Syrian civilian was observed crossing the Alpha line by 330 meters, 
at the mentioned UTM 
672/574 
228 
18/09/2023 
Syrian Military Position C within the AOS, at the mentioned UTM 
594/847 
229 
18/09/2023 
Syrian Military Position D within the AOS, at the mentioned UTM 
637/695 
230 
16/09/2023 
Syrian Military Position G within the AOS, at the mentioned UTM 
699/467 
231 
18/09/2023 
Syrian Military Position E within the AOS, at the mentioned UTM 
627/811 
232 
18/09/2023 
Syrian Military Position G within the AOS, at the mentioned UTM 
699/467 
233 
18/09/2023 
Syrian Military Position J within the AOS, at the mentioned UTM 
610/857 
234 
18/09/2023 
Syrian Military Position K within the AOS, at the mentioned UTM 
654/723 
235 
18/09/2023 
Syrian Military Position L within the AOS, at the mentioned UTM 
682/454 
236 
18/09/2023 
Syrian Military Position M within the AOS, at the mentioned UTM 
593/845 
237 
19/09/2023 
Syrian Military Position C within the AOS, at the mentioned UTM 
594/847 
238 
19/09/2023 
Syrian Military Position D within the AOS, at the mentioned UTM 
637/695 
239 
19/09/2023 
Syrian Military Position E within the AOS, at the mentioned UTM 
627/811 
240 
19/09/2023 
Syrian Military Position G within the AOS, at the mentioned UTM 
699/467 
241 
19/09/2023 
Syrian Military Position J within the AOS, at the mentioned UTM 
610/857 
242 
19/09/2023 
Syrian Military Position K within the AOS, at the mentioned UTM 
654/723 
243 
19/09/2023 
Syrian Military Position L within the AOS, at the mentioned UTM 
682/454 
244 
19/09/2023 
Syrian Military Position M within the AOS, at the mentioned UTM 
593/845 
245 
19/09/2023 
16:12 
One (1) Syrian civilian was observed crossing the Alpha line by 899 meters, 
at the mentioned UTM 
582/273 
246 
20/09/2023 
Syrian Military Position C within the AOS, at the mentioned UTM 
594/847 
247 
20/09/2023 
Syrian Military Position D within the AOS, at the mentioned UTM 
637/695 
248 
20/09/2023 
Syrian Military Position E within the AOS, at the mentioned UTM 
627/811 
249 
20/09/2023 
Syrian Military Position G within the AOS, at the mentioned UTM 
699/467 
250 
20/09/2023 
Syrian Military Position J within the AOS, at the mentioned UTM 
610/857 
251 
20/09/2023 
Syrian Military Position K within the AOS, at the mentioned UTM 
654/723 
252 
20/09/2023 
Syrian Military Position L within the AOS, at the mentioned UTM 
682/454 
253 
20/09/2023 
Syrian Military Position M within the AOS, at the mentioned UTM 
593/845 
254 
20/09/2023 
09:01 
Two (2) Syrian civilians were observed crossing the Alpha line by 151 
meters, at the mentioned UTM 
662/415</t>
  </si>
  <si>
    <t>Annex, 37</t>
  </si>
  <si>
    <t>Violation 
number 
Date and time 
Description 
Location 
(UTM) 
255 
20/09/2023  
12:32 
One (1) Syrian civilian was observed crossing the Alpha line by 434 meters, 
at the mentioned UTM 
678/533 
256 
20/09/2023 
13:29 
Six (6) Syrian civilians were observed crossing the Alpha line by 120 
meters, at the mentioned UTM 
591/845 
257 
20/09/2023 
13:29 
Four (4) Syrian individuals in military uniform were observed crossing the 
Alpha line by 120 meters, at the mentioned UTM</t>
  </si>
  <si>
    <t>Annex, 38</t>
  </si>
  <si>
    <t>591/845 
258 
20/09/2023 
14:46 
One (1) Syrian civilian was observed crossing the Alpha line by 701 meters, 
at the mentioned UTM 
614/821 
259 
20/09/2023 
15:46 
Three (3) Syrian civilians were observed crossing the Alpha line by 1016 
meters, at the mentioned UTM 
581/274 
260 
20/09/2023 
17:14 
Two (2) Syrian civilians were observed crossing the Alpha line by 54 meters, 
at the mentioned UTM 
689/515 
261 
21/09/2023 
Syrian Military Position C within the AOS, at the mentioned UTM 
594/847 
262 
21/09/2023 
Syrian Military Position D within the AOS, at the mentioned UTM 
637/695 
263 
21/09/2023 
Syrian Military Position E within the AOS, at the mentioned UTM 
627/811 
264 
21/09/2023 
Syrian Military Position G within the AOS, at the mentioned UTM 
699/467 
265 
21/09/2023 
Syrian Military Position J within the AOS, at the mentioned UTM 
610/857 
266 
21/09/2023 
Syrian Military Position K within the AOS, at the mentioned UTM 
654/723 
267 
21/09/2023 
Syrian Military Position L within the AOS, at the mentioned UTM 
682/454 
268 
21/09/2023 
Syrian Military Position M within the AOS, at the mentioned UTM 
593/845 
269 
21/09/2023 
08:40 
One (1) Syrian civilian was observed crossing the Alpha line by 50 meters, 
at the mentioned UTM 
693/508 
270 
21/09/2023 
11:28 
Two (2) Syrian civilians were observed crossing the Alpha line by 520 
meters, at the mentioned UTM 
632/336 
271 
21/09/2023 
15:30 
One (1) Syrian civilian was observed crossing the Alpha line by 856 meters, 
at the mentioned UTM 
582/273 
272 
22/09/2023 
Syrian Military Position C within the AOS, at the mentioned UTM 
594/847 
273 
22/09/2023 
Syrian Military Position D within the AOS, at the mentioned UTM 
637/695 
274 
22/09/2023 
Syrian Military Position E within the AOS, at the mentioned UTM 
627/811 
275 
22/09/2023 
Syrian Military Position G within the AOS, at the mentioned UTM 
699/467 
276 
22/09/2023 
Syrian Military Position J within the AOS, at the mentioned UTM 
610/857 
277 
22/09/2023 
Syrian Military Position K within the AOS, at the mentioned UTM 
654/723 
278 
22/09/2023 
Syrian Military Position L within the AOS, at the mentioned UTM 
682/454 
279 
22/09/2023 
Syrian Military Position M within the AOS, at the mentioned UTM 
593/845</t>
  </si>
  <si>
    <t>Violation 
number 
Date and time 
Description 
Location 
(UTM) 
280 
22/09/2023 
11:46 
Two (2) Syrian civilians were observed crossing the Alpha line by 563 
meters, at the mentioned UTM 
632/336 
281 
22/09/2023 
12:04 
One (1) Syrian civilian was observed crossing the Alpha line by 545 meters, 
at the mentioned UTM 
677/531 
282 
22/09/2023 
14:50 
Two (2) Syrian civilians were observed crossing the Alpha line by 499 
meters, at the mentioned UTM 
674/552 
283 
22/09/2023 
15:58 
Two (2) Syrian civilians were observed crossing the Alpha line by 1200 
meters, at the mentioned UTM 
581/272 
284 
23/09/2023 
Syrian Military Position C within the AOS, at the mentioned UTM 
594/847 
285 
23/09/2023 
Syrian Military Position D within the AOS, at the mentioned UTM 
637/695 
286 
23/09/2023 
Syrian Military Position E within the AOS, at the mentioned UTM 
627/811 
287 
23/09/2023 
Syrian Military Position G within the AOS, at the mentioned UTM 
699/467 
288 
23/09/2023 
Syrian Military Position J within the AOS, at the mentioned UTM 
610/857 
289 
23/09/2023 
Syrian Military Position K within the AOS, at the mentioned UTM 
654/723 
290 
23/09/2023 
Syrian Military Position L within the AOS, at the mentioned UTM 
682/454 
291 
23/09/2023 
Syrian Military Position M within the AOS, at the mentioned UTM 
593/845 
292 
23/09/2023 
11:07 
Two (2) Syrian civilians were observed crossing the Alpha line by 522 
meters, at the mentioned UTM 
632/336 
293 
23/09/2023 
14:15 
Three (3) Syrian civilians were observed crossing the Alpha line by 1193 
meters, at the mentioned UTM 
578/273 
294 
23/09/2023 
14:23 
One (1) Syrian civilian was observed crossing the Alpha line by 88 meters, 
at the mentioned UTM 
660/405 
295 
23/09/2023 
15:30 
Two (2) Syrian civilians were observed crossing the Alpha line by 145 
meters, at the mentioned UTM 
643/720 
296 
24/09/2023 
Syrian Military Position C within the AOS, at the mentioned UTM 
594/847 
297 
24/09/2023 
Syrian Military Position D within the AOS, at the mentioned UTM 
637/695 
298 
24/09/2023 
Syrian Military Position E within the AOS, at the mentioned UTM 
627/811 
299 
24/09/2023 
Syrian Military Position G within the AOS, at the mentioned UTM 
699/467 
300 
24/09/2023 
Syrian Military Position J within the AOS, at the mentioned UTM 
610/857 
301 
24/09/2023 
Syrian Military Position K within the AOS, at the mentioned UTM 
654/723 
302 
24/09/2023 
Syrian Military Position L within the AOS, at the mentioned UTM 
682/454 
303 
24/09/2023 
Syrian Military Position M within the AOS, at the mentioned UTM 
593/845 
304 
24/09/2023 
11:13 
Four (4) Syrian civilians were observed crossing the Alpha line by 2432 
meters, at the mentioned UTM 
600/324</t>
  </si>
  <si>
    <t>Annex, 39</t>
  </si>
  <si>
    <t>Violation 
number 
Date and time 
Description 
Location 
(UTM) 
305 
24/09/2023 
11:44 
Five (5) Syrian civilians were observed crossing the Alpha line by 536 
meters, at the mentioned UTM 
632/336 
306 
24/09/2023 
12:03 
One (1) Syrian civilian was observed crossing the Alpha line by 437 meters, 
at the mentioned UTM 
633/335 
307 
25/09/2023 
Syrian Military Position C within the AOS, at the mentioned UTM 
594/847 
308 
25/09/2023 
Syrian Military Position D within the AOS, at the mentioned UTM 
637/695 
309 
25/09/2023 
Syrian Military Position E within the AOS, at the mentioned UTM 
627/811 
310 
25/09/2023 
Syrian Military Position G within the AOS, at the mentioned UTM 
699/467 
311 
25/09/2023 
Syrian Military Position J within the AOS, at the mentioned UTM 
610/857 
312 
25/09/2023 
Syrian Military Position K within the AOS, at the mentioned UTM 
654/723 
313 
25/09/2023 
Syrian Military Position L within the AOS, at the mentioned UTM 
682/454 
314 
25/09/2023 
Syrian Military Position M within the AOS, at the mentioned UTM 
593/845 
315 
25/09/2023 
11:13 
Four (4) Syrian civilians were observed crossing the Alpha line by 2432 
meters, at the mentioned UTM 
600/324 
316 
25/09/2023 
11:13 
One (1) Syrian civilian was observed crossing the Alpha line by 437 meters, 
at the mentioned UTM 
633/335 
317 
25/09/2023 
11:13 
Four (4) Syrian civilians were observed crossing the Alpha line by 185 
meters, at the mentioned UTM 
591/845 
318 
26/09/2023 
Syrian Military Position C within the AOS, at the mentioned UTM 
594/847 
319 
26/09/2023 
Syrian Military Position D within the AOS, at the mentioned UTM 
637/695 
320 
26/09/2023 
Syrian Military Position E within the AOS, at the mentioned UTM 
627/811 
321 
26/09/2023 
Syrian Military Position G within the AOS, at the mentioned UTM 
699/467 
322 
26/09/2023 
Syrian Military Position J within the AOS, at the mentioned UTM 
610/857 
323 
26/09/2023 
Syrian Military Position K within the AOS, at the mentioned UTM 
654/723 
324 
26/09/2023 
Syrian Military Position L within the AOS, at the mentioned UTM 
682/454 
325 
26/09/2023 
Syrian Military Position M within the AOS, at the mentioned UTM 
593/845 
326 
26/09/2023 
11:03 
Two (2) Syrian civilians were observed crossing the Alpha line by 301 
meters, at the mentioned UTM 
620/794 
327 
26/09/2023 
15:54 
One (1) Syrian civilian was observed crossing the Alpha line by 152 meters, 
at the mentioned UTM 
682/459 
328 
26/09/2023 
16:48 
One (1) Syrian civilian was observed crossing the Alpha line by 90 meters, 
at the mentioned UTM 
676/532 
329 
27/09/2023 
Syrian Military Position C within the AOS, at the mentioned UTM 
594/847 
330 
27/09/2023 
Syrian Military Position D within the AOS, at the mentioned UTM 
637/695</t>
  </si>
  <si>
    <t>Annex, 40</t>
  </si>
  <si>
    <t>Violation 
number 
Date and time 
Description 
Location 
(UTM) 
331 
27/09/2023 
Syrian Military Position E within the AOS, at the mentioned UTM 
627/811 
332 
27/09/2023 
Syrian Military Position G within the AOS, at the mentioned UTM 
699/467 
333 
27/09/2023 
Syrian Military Position J within the AOS, at the mentioned UTM 
610/857 
334 
27/09/2023 
Syrian Military Position K within the AOS, at the mentioned UTM 
654/723 
335 
27/09/2023 
Syrian Military Position L within the AOS, at the mentioned UTM 
682/454 
336 
27/09/2023 
Syrian Military Position M within the AOS, at the mentioned UTM 
593/845 
337 
27/09/2023 
11:23 
Two (2) Syrian civilians were observed crossing the Alpha line by 597 
meters, at the mentioned UTM 
676/532 
338 
27/09/2023 
13:58 
One (1) Syrian civilian was observed crossing the Alpha line by 249 meters, 
at the mentioned UTM 
657/635 
339 
27/09/2023 
14:24 
One (1) Syrian civilian was observed crossing the Alpha line by 740 meters, 
at the mentioned UTM 
614/821 
340 
27/09/2023 
15:56 
Two (2) Syrian civilians were observed crossing the Alpha line by 92 meters, 
at the mentioned UTM 
608/400 
341 
27/09/2023 
17:49 
One (1) Syrian civilian was observed crossing the Alpha line by 45 meters, 
at the mentioned UTM 
672/588 
342 
28/09/2023 
Syrian Military Position C within the AOS, at the mentioned UTM 
594/847 
343 
28/09/2023 
Syrian Military Position D within the AOS, at the mentioned UTM 
637/695 
344 
28/09/2023 
Syrian Military Position E within the AOS, at the mentioned UTM 
627/811 
345 
28/09/2023 
Syrian Military Position G within the AOS, at the mentioned UTM 
699/467 
346 
28/09/2023 
Syrian Military Position J within the AOS, at the mentioned UTM 
610/857 
347 
28/09/2023 
Syrian Military Position K within the AOS, at the mentioned UTM 
654/723 
348 
28/09/2023 
Syrian Military Position L within the AOS, at the mentioned UTM 
682/454 
349 
28/09/2023 
Syrian Military Position M within the AOS, at the mentioned UTM 
593/845 
350 
28/09/2023 
07:51 
One (1) Syrian civilian was observed crossing the Alpha line by 427 meters, 
at the mentioned UTM 
590/844 
351 
28/09/2023 
09:55 
One (1) Syrian individual in military uniform was observed in Syrian 
Military Position K, within the AOS, at the mentioned UTM 
594/847 
352 
28/09/2023 
14:37 
One (1) Syrian civilian was observed crossing the Alpha line by 842 meters, 
at the mentioned UTM 
613/822 
353 
28/09/2023 
17:13 
One (1) Syrian civilian was observed crossing the Alpha line by 111 meters, 
at the mentioned UTM 
675/443 
354 
28/09/2023 
21:58 
One (1) Syrian individual in military uniform was observed in Syrian 
Military Position C, within the AOS, at the mentioned UTM 
594/847 
355 
29/09/2023 
Syrian Military Position C within the AOS, at the mentioned UTM 
594/847</t>
  </si>
  <si>
    <t>Annex, 41</t>
  </si>
  <si>
    <t>Violation 
number 
Date and time 
Description 
Location 
(UTM) 
356 
29/09/2023 
Syrian Military Position D within the AOS, at the mentioned UTM 
637/695 
357 
29/09/2023 
Syrian Military Position E within the AOS, at the mentioned UTM 
627/811 
358 
29/09/2023 
Syrian Military Position G within the AOS, at the mentioned UTM 
699/467 
359 
29/09/2023 
Syrian Military Position J within the AOS, at the mentioned UTM 
610/857 
360 
29/09/2023 
Syrian Military Position K within the AOS, at the mentioned UTM 
654/723 
361 
29/09/2023 
Syrian Military Position L within the AOS, at the mentioned UTM 
682/454 
362 
29/09/2023 
Syrian Military Position M within the AOS, at the mentioned UTM 
593/845 
363 
29/09/2023 
09:40 
Two (2) Syrian individuals in military uniform were observed in Syrian 
Military Position C, within the AOS, at the mentioned UTM 
594/847 
364 
29/09/2023 
09:51 
One (1) Syrian civilian was observed crossing the Alpha line by 62 meters, 
at the mentioned UTM 
695/504 
365 
29/09/2023 
13:52 
Five (5) Syrian civilians were observed crossing the Alpha line by 122 
meters, at the mentioned UTM 
632/336 
366 
29/09/2023 
15:05 
One (1) Syrian civilian was observed crossing the Alpha line by 600 meters, 
at the mentioned UTM 
613/823 
367 
29/09/2023 
18:33 
One (1) Syrian individual in military uniform was observed in Syrian 
Military Position C, within the AOS, at the mentioned UTM 
654/723 
368 
30/09/2023 
Syrian Military Position C within the AOS, at the mentioned UTM 
594/847 
369 
30/09/2023 
Syrian Military Position D within the AOS, at the mentioned UTM 
637/695 
370 
30/09/2023 
Syrian Military Position E within the AOS, at the mentioned UTM 
627/811 
371 
30/09/2023 
Syrian Military Position G within the AOS, at the mentioned UTM 
699/467 
372 
30/09/2023 
Syrian Military Position J within the AOS, at the mentioned UTM 
610/857 
373 
30/09/2023 
Syrian Military Position K within the AOS, at the mentioned UTM 
654/723 
374 
30/09/2023 
Syrian Military Position L within the AOS, at the mentioned UTM 
682/454 
375 
30/09/2023 
Syrian Military Position M within the AOS, at the mentioned UTM 
593/845 
376 
30/09/2023 
08:46 
One (1) Syrian individual in military uniform was observed within the AOS, 
at the mentioned UTM 
593/846 
377 
30/09/2023 
09:26 
One (1) Syrian civilian was observed crossing the Alpha line by 717 meters, 
at the mentioned UTM 
621/768 
378 
30/09/2023 
11:40 
One (1) Syrian civilian was observed crossing the Alpha line by 637 meters, 
at the mentioned UTM 
626/766 
379 
30/09/2023 
16:00 
Two (2) Syrian civilians were observed crossing the Alpha line by 75 meters, 
at the mentioned UTM 
665/626</t>
  </si>
  <si>
    <t>Annex, 42</t>
  </si>
  <si>
    <t>Identical letters dated 12 January 2024 from the Permanent Representative of Bahrain to the United Nations addressed to the Secretary-General and the President of the Security Council</t>
  </si>
  <si>
    <t>In my capacity as Chair of the Arab Group for the month of January 2024, and 
on behalf of the Member States of the League of Arab States, I have the honour to 
annex herewith a statement issued by the spokesperson for the Secretary-General of 
the League of Arab States (see annex) on the memorandum of understanding signed 
between the Federal Democratic Republic of Ethiopia and the “Somaliland” region 
on 1 January 2024.</t>
  </si>
  <si>
    <t>In this connection, the Arab Group stresses the need for compliance with the 
rules of international law, including the Charter of the United Nations and the Charter 
of the League of Arab States, regarding respect for the sovereignty and territorial 
integrity of States in order to ensure regional and international peace and security.</t>
  </si>
  <si>
    <t>I should be grateful if you would have the present letter and its annex circulated 
as a document of the General Assembly, under agenda item 31 (b), and of the Security 
Council.</t>
  </si>
  <si>
    <t>(
Signed
) Jamal Fares 
Alrowaiei</t>
  </si>
  <si>
    <t>Permanent Representative 
Chair of the Arab Group for the month of January 2024</t>
  </si>
  <si>
    <t>Annex to the identical letters dated 12 January 2024 from the 
Permanent Representative of Bahrain to the United Nations 
addressed to the Secretary-General and the President of the 
Security Council</t>
  </si>
  <si>
    <t>Statement issued by the spokesperson for the Secretary-General of 
the League of Arab States on 3 January 2024</t>
  </si>
  <si>
    <t>In solidarity with the Government of Somalia, the League of Arab States rejects 
and condemns the memorandum signed between the Federal Democratic 
Republic of Ethiopia and “Somaliland” as a violation of the sovereignty and 
territorial integrity of the State of Somalia</t>
  </si>
  <si>
    <t>The spokesperson for the Secretary-General of the League of Arab States, Jamal 
Rushdi, has expressed rejection and condemnation of any memorandums of 
understanding that violate or prejudice the sovereignty of the Somalia, and any 
attempt to take advantage of the delicate internal situation in Somalia or the stalled 
negotiations among the Somali people on the relationship between the Somali regions 
and the Federal Government to separate any part of Somali territory in violation of 
the rules and principles of international law, thereby threatening the territorial 
integrity of the State of Somalia as a whole.</t>
  </si>
  <si>
    <t>The spokesperson said that the League of Arab States stands in complete 
solidarity behind the decision of the Somali Council of Ministers to regard the 
memorandum of understanding for partnership and cooperation signed on 1 January 
2024 between the Federal Democratic Republic of Ethiopia and “Somaliland” as null 
and void and unacceptable, insofar as it represents a blatant violation of the 
sovereignty and territorial integrity of the Federal Republic of Somalia as well as of 
international law.</t>
  </si>
  <si>
    <t>The spokesperson warned of the dangerous impact this step could have on the 
spread of extremist ideas at a time when the State of Somalia was making major 
efforts to confront that threat.</t>
  </si>
  <si>
    <t>Credentials of the representative of Ghana on the Security Council: Report of the Secretary-General</t>
  </si>
  <si>
    <t>Pursuant to rule 15 of the provisional rules of procedure of the Security Council, 
the Secretary-General wishes to report that he has received a letter dated 29 November 
2023 from the Permanent Representative of Ghana to the United Nations stating that 
Ms. Mavis Nkansah-Boadu, Deputy Minister for Foreign Affairs and Regional 
Integration, will represent Ghana at the 9489th meeting of the Security Council, to be 
held on 29 November 2023.</t>
  </si>
  <si>
    <t>Letter dated 10 January 2024 from the Permanent Representative of Denmark to the United Nations addressed to the President of the Security Council</t>
  </si>
  <si>
    <t>I have the honour to transmit herewith a statement by Denmark on behalf of the 
Nordic States (Denmark, Finland, Iceland, Norway and Sweden), in connection with 
the Security Council briefing regarding the item entitled “Maintenance of peace and 
security of Ukraine”, held on 10 January 2024 (see annex).</t>
  </si>
  <si>
    <t>I should be grateful if the present letter and its annex could be circulated as a 
document of the Security Council.</t>
  </si>
  <si>
    <t>(
Signed
) Christina Markus 
Lassen</t>
  </si>
  <si>
    <t>Permanent Representative of Denmark to the United Nations</t>
  </si>
  <si>
    <t>Annex to the letter dated 10 January 2024 from the Permanent 
Representative of Denmark to the United Nations addressed to the 
President of the Security Council</t>
  </si>
  <si>
    <t>Statement by the Permanent Representative of Denmark on behalf 
of the Nordic States (Denmark, Finland, Iceland, Norway and 
Sweden) at the Security Council briefing on “Maintenance of 
peace and security of Ukraine”, held on 10 January 2024</t>
  </si>
  <si>
    <t>I have the honour to speak on behalf of the five Nordic countries – Finland, 
Iceland, Norway, Sweden and Denmark.</t>
  </si>
  <si>
    <t>We thank the briefers for their valuable insights.</t>
  </si>
  <si>
    <t>As we all found peace in the holidays, Ukrainians suffered through yet another 
Christmas at war. While we spent time with loved ones, families in Kherson and 
Horlivka had their loved ones taken away by yet another barrage of Russian attacks 
on civilian infrastructure. While we gathered in the warmth of our homes, families 
across Ukraine struggled to stay warm as a result of Russia’s cynical attacks on energy 
infrastructure.</t>
  </si>
  <si>
    <t>Next month will mark two years since Russia launched its illegal and 
unprovoked full-scale invasion of Ukraine as well as a decade since Russia’s illegal 
annexation of Crimea. The Nordic countries condemn in the strongest terms Russia’s 
continued aggression, which has brutally destroyed the lives of countless civilians. 
Despite Ukraine’s impressive courage and resilience, humanitarian needs remain 
alarmingly high.</t>
  </si>
  <si>
    <t>We further condemn Russia’s increased air strikes against Ukrainian cities and 
population in recent weeks, which have resulted in significant destruction of civilian 
infrastructure and numerous civilian casualties, among them children.</t>
  </si>
  <si>
    <t>Russia’s recent attacks have had severe impacts on civilians and civilian 
infrastructure, including homes, schools, hospitals and energy infrastructure. The 
Office for the Coordination of Humanitarian Affairs reports that hundreds of 
thousands of people have been left without electricity and water supplies – this at a 
time when harsh winter temperatures leave civilians exposed and vulnerable. These 
cruel, inhumane attacks aim only to increase human suffering and severely endanger 
civilian lives.</t>
  </si>
  <si>
    <t>Respect for international humanitarian law must be upheld. In its reports, the 
Independent International Commission of Inquiry on Ukraine has documented that 
the Russian armed forces have committed indiscriminate attacks against civilians, as 
well as on Ukraine’s energy infrastructure. Such indiscriminate attacks against 
civilians and civilian objects are strictly prohibited, may constitute a war crime and 
must stop immediately.</t>
  </si>
  <si>
    <t>This also includes the appalling attacks on humanitarian workers, infrastructure 
and supplies. We commend the brave efforts undertaken by humanitarian actors in 
Ukraine and call for full, safe and unhindered humanitarian access, including to areas 
illegally occupied by Russia.</t>
  </si>
  <si>
    <t>The Nordic countries remain steadfast in our support to Ukraine and its people. 
Russia’s bombing campaign will not weaken our resolve. We will continue to support 
international efforts to ensure full accountability for all crimes committed in and 
against Ukraine, including for the crime of aggression.</t>
  </si>
  <si>
    <t>In closing, the responsibility to halt this devastating war resides with Russia 
alone. The Nordic countries will continue to support efforts towards a just and 
sustainable peace in accordance with international law, in particular Ukraine’s Peace 
Formula. And we will continue to call upon Russia to immediately stop its illegal war 
of aggression, withdraw all its forces and respect Ukraine’s independence and 
territorial integrity, within its internationally recognized borders.</t>
  </si>
  <si>
    <t>Letter dated 9 January 2024 from the President of the Security Council addressed to the Secretary-General</t>
  </si>
  <si>
    <t>I have the honour to inform you that your letter dated 3 January 2024 
(
S/2024/44
) concerning your intention to appoint René José Andriatianarivelo, of 
Madagascar, as a judge of the International Residual Mechanism for Criminal 
Tribunals has been brought to the attention of the members of the Security Council. 
They take note of the intention expressed in your letter.</t>
  </si>
  <si>
    <t>President of the Security Council</t>
  </si>
  <si>
    <t>Credentials of the alternate representative of Switzerland on the Security Council: Report of the Secretary-General</t>
  </si>
  <si>
    <t>Pursuant to rule 15 of the provisional rules of procedure of the Security Council, 
the Secretary-General wishes to report that he has received a letter dated 26 October 
2023 from the Permanent Representative  of Switzerland to the United Nations stating 
that Mr. Mirco Anderegg has been appointed alternate representative of Switzerland 
on the Security Council.</t>
  </si>
  <si>
    <t>Letter dated 15 January 2024 from the Panel of Experts on the Sudan addressed to the President of the Security Council</t>
  </si>
  <si>
    <t>The Panel of Experts on the Sudan established pursuant to Security Council 
resolution 
1591 (2005)
 has the honour to transmit herewith, in accordance with 
paragraph 2 of resolution 
2676 (2023)
, the final report on its work.</t>
  </si>
  <si>
    <t>The report was provided to the Security Council Committee established 
pursuant to resolution 
1591 (2005)
 concerning the Sudan on 22 December 2023 and 
was considered by the Committee on 15 January 2024.</t>
  </si>
  <si>
    <t>The Panel would appreciate it if the present letter and the report were brought 
to the attention of the members of the Security Council and issued as a document of 
the Council.</t>
  </si>
  <si>
    <t>(
Signed
) Laura Victoria 
Bernal Moncada</t>
  </si>
  <si>
    <t>Coordinator 
Panel of Experts on the Sudan 
(
Signed
) Amber 
Larsen</t>
  </si>
  <si>
    <t>Final report of the Panel of Experts on the Sudan</t>
  </si>
  <si>
    <t>By mid-December 2023, the Rapid Support Forces (RSF) had secured control 
of four of five Darfur states, including strategic cities, supply routes and border areas. 
RSF captured Sudanese Armed Forces (SAF) headquarters in South Darfur (Nyala on 
26 October), Central Darfur (Zalingei on 31 October), West Darfur (Ardamatta on 
4 November) and East Darfur (Ed Daein on 22 November). The operation was 
supervised by Abdelrahim Dagalo (RSF deputy commander-in-chief). During the first 
phase of the conflict (April to July 2023), RSF seized large parts of Darfur, including 
important SAF bases in localities such as Kutum, Kabkabiyah (North Darfur) and Am 
Dafok (South Darfur). SAF retained a presence only in North Darfur State, in 
particular its headquarters in El Fasher, which RSF refrained from attacking after 
informal negotiations with the Darfurian armed movements there.</t>
  </si>
  <si>
    <t>As the RSF advanced, violence against civilians swept through Darfur. In West 
Darfur (El Geneina, Sirba, Murne and Masteri), RSF and allied militias targeted the 
Masalit community in particular. RSF allied militias systematically violated 
international humanitarian law. Some of those violations may amount to war crimes 
and crimes against humanity. RSF and allied militias targeted gathering sites for 
internally displaced persons, civilian neighbourhoods and medical facilities and 
committed sexual violence against women and girls. In El Geneina alone, between 
10,000 and 15,000 people were killed. SAF not only was unable to protect civilians, 
but also used aerial bombing and heavy shelling in urban areas in El Fasher, Nyala 
and Ed Daein. That action by the warring parties caused a large-scale humanitarian 
crisis.</t>
  </si>
  <si>
    <t>The RSF takeover of Darfur relied on three lines of support: the Arab allied 
communities; dynamic and complex financial networks; and new military supply lines 
running through Chad, Libya and South Sudan.</t>
  </si>
  <si>
    <t>While both SAF and RSF engaged in widespread recruitment drives across 
Darfur from late 2022 onwards, RSF was more successful. It harnessed substantial 
support among Arab communities, in particular in South and West Darfur. The war 
crystallized a feeling of common Arab identity among Arab communities of Darfur 
(and Kordofan), temporarily suspending old internal rivalries. Native leaders were 
further motivated by the RSF offerings of cars, money and military ranks. The Arab 
communities provided RSF with the human resources and local knowledge crucial to 
quickly capture the main cities and supply routes across Darfur.</t>
  </si>
  <si>
    <t>Complex financial networks established by RSF before and during the war 
enabled it to acquire weapons, pay salaries, fund media campaigns, and lobby and 
buy the support of other political and armed groups. RSF invested large proceeds from 
its pre-war gold business in several industries, creating a network of as many as 50 
companies. RSF senior members and their associates owned and controlled several of 
those companies in the region. Al Khaleej Bank became instrumental in financing 
RSF, receiving a $50 million transfer from the Central Bank of Sudan in March 2023.</t>
  </si>
  <si>
    <t>With that money, the RSF developed new supply lines of military equipment 
and fuel through eastern Chad, Libya and South Sudan. From July onwards, RSF 
deployed several types of heavy and/or sophisticated weapons, including unmanned 
combat aerial vehicles, howitzers, multiple-rocket launchers and anti-aircraft 
weapons such as man-portable air defence systems. This new RSF firepower had a 
massive impact on the balance of forces, both in Darfur and other regions of the 
Sudan. New heavy artillery enabled RSF to swiftly take over Nyala and El Geneina,</t>
  </si>
  <si>
    <t>while its new anti-aircraft devices helped to counter the main asset of SAF, namely, 
its air force. Meanwhile, SAF could not replenish its Darfur garrisons with any 
meaningful military supplies, given that RSF had taken control of most portions of 
the road between Kusti and El Fasher, the main supply route of SAF from Khartoum 
and Port Sudan.</t>
  </si>
  <si>
    <t>In the meantime, pressure on the Darfurian armed movements to side with either 
SAF or RSF triggered divisions among and within the movements. While most armed 
movements initially publicly adopted a position of neutrality, that stance changed 
dramatically on 16 November, when several key leaders of armed movements, 
including Minni Minawi (Chair of the Sudan Liberation Army-Minni Minawi) and 
Gibril Ibrahim (Justice and Equality Movement Chair) declared their support for SAF. 
However, the fragmentation within movements was yet to have any effect because 
forces on the ground refused to join the fighting.</t>
  </si>
  <si>
    <t>While Darfur was experiencing its worst violence since 2005, various regional 
and international actors attempted to mediate between RSF and SAF. The combination 
of an excess of mediation tracks, the entrenched positions of the warring parties and 
competing regional interests meant that those peace efforts had yet to stop the war, 
result in a political settlement or address the humanitarian crisis.</t>
  </si>
  <si>
    <t>Contents 
Page 
I. 
Introduction . . . . . . . . . . . . . . . . . . . . . . . . . . . . . . . . . . . . . . . . . . . . . . . . . . . . . . . . . . . . . . . . . .   
5 
II. 
Conflict dynamics in Darfur . . . . . . . . . . . . . . . . . . . . . . . . . . . . . . . . . . . . . . . . . . . . . . . . . . . . .   
5 
A. 
Overview . . . . . . . . . . . . . . . . . . . . . . . . . . . . . . . . . . . . . . . . . . . . . . . . . . . . . . . . . . . . . . . .   
5 
B. 
Darfurian armed groups: shattered neutrality and fragmentation . . . . . . . . . . . . . . . . . . . .   
7 
III. 
Ethnically based recruitment: “militianization” dynamics . . . . . . . . . . . . . . . . . . . . . . . . . . . . .   
10 
IV. 
Weapons supply for the Sudanese Armed Forces and the Rapid Support Forces in Darfur . . . .   
13 
V. 
Humanitarian crisis and international humanitarian law violations . . . . . . . . . . . . . . . . . . . . . .   
17 
VI. 
Case study 1: ethnically targeted violence in El Geneina and Ardamatta . . . . . . . . . . . . . . . . . .   
20 
VII. 
Case study 2: conflict dynamics in Nyala . . . . . . . . . . . . . . . . . . . . . . . . . . . . . . . . . . . . . . . . . . .   
30 
VIII. 
Financing of the warring parties in Darfur . . . . . . . . . . . . . . . . . . . . . . . . . . . . . . . . . . . . . . . . . .   
32 
IX. 
Mediation initiatives . . . . . . . . . . . . . . . . . . . . . . . . . . . . . . . . . . . . . . . . . . . . . . . . . . . . . . . . . . .   
35 
X. 
Impact of the situation in Darfur on the region . . . . . . . . . . . . . . . . . . . . . . . . . . . . . . . . . . . . . .   
38 
XI. 
Travel ban . . . . . . . . . . . . . . . . . . . . . . . . . . . . . . . . . . . . . . . . . . . . . . . . . . . . . . . . . . . . . . . . . . . .   
40 
XII. 
Recommendations . . . . . . . . . . . . . . . . . . . . . . . . . . . . . . . . . . . . . . . . . . . . . . . . . . . . . . . . . . . . .   
40 
Annexes . . . . . . . . . . . . . . . . . . . . . . . . . . . . . . . . . . . . . . . . . . . . . . . . . . . . . . . . . . . . . . . . . . . . . . . . . . . . . . .   
41</t>
  </si>
  <si>
    <t>1. 
In its paragraph 2 of resolution 2676 (2023), the Security Council requested the 
Panel of Experts on the Sudan to provide it with a final report no later than 13 January 
2024. In the present report, the Panel outlined its findings and investigations since the 
beginning of its mandate on 12 March 2023. 
2. 
Owing to the security situation, the Panel was unable to visit Darfur. However, 
the Panel held meetings and conducted telephone interviews with a number of 
interlocutors, including the Government of the Sudan, the Sudanese Armed Forces 
(SAF), the Rapid Support Forces (RSF), the Darfurian armed movements, both 
signatories and non-signatories to the Juba Agreement for Peace in the Sudan, 
representatives of civil society, including internally displaced persons, refugees, 
victims and eyewitnesses of violence, women´s organizations and traditional 
authorities. In addition, the Panel met representatives from various United Nations 
agencies and programmes, the United Nations Integrated Transition Assistance 
Mission in the Sudan and the diplomatic community. During its mandate, the Panel 
also conducted visits to Chad, Egypt, Ethiopia, France, Kenya, Qatar, South Sudan, 
Uganda, the United Arab Emirates and the United Kingdom of Great Britain and 
Northern Ireland.  
3. 
The Panel worked in full conformity with the best practices and methods 
recommended by the Security Council Informal Working Group on General Issues of 
Sanctions (see S/2006/997). The Panel gathered and consulted primary source 
documents, photographic evidence and satellite imagery. In addition to the above, it 
gathered information through desk research, various media and other open sources. 
Information contained in the present report was triangulated from a variety of the 
above-mentioned sources.</t>
  </si>
  <si>
    <t>II. Conflict dynamics in Darfur</t>
  </si>
  <si>
    <t>4. 
The conflict that started on 15 April in Khartoum between SAF and RSF spread 
to Darfur by the end of that month. In the first phase of the conflict in Darfur (April 
to July 2023), RSF took control of large swaths of territory, including important SAF 
bases in localities such as Kutum, Kabkabiyah (North Darfur) and Am Dafok (South 
Darfur). However, SAF maintained a presence in Darfur, in particular at the 
headquarters of its divisions in the capitals of the five states of the region. In 
El Geneina (West Darfur), clashes in May and June between RSF and the Sudanese 
Alliance (SA) armed group resulted in large-scale attacks on civilians, the Masalit 
population in particular, by elements of RSF and local Arab militias (see sect. VI 
below). During that initial phase of the conflict, RSF efforts focused on Khartoum 
with the aim of driving SAF out of the city. Meanwhile, several Juba Agreement for 
Peace in the Sudan signatory movements formed a joint force, which escorted 
humanitarian convoys to El Fasher. 
5. 
In the second phase of the conflict, in Darfur, which began in August, RSF 
launched a large-scale military campaign aimed at taking full control of the region. 
Strengthened by new weapons supply lines (see sect. IV below) and intensified 
recruitment among local Arab communities (see paras. 28–30 and 105–107 below), 
RSF successively captured SAF headquarters in South Darfur (Nyala on 26 October), 
Central Darfur (Zalingei on 31 October), West Darfur (Ardamatta on 4 November) 
and East Darfur (Ed Daein on 22 November) (see table 1). SAF retained a presence 
only in North Darfur State, in particular at its headquarters in El Fasher. RSF refrained</t>
  </si>
  <si>
    <t>from attacking this remaining SAF base after informal negotiations with the Darfurian 
armed movements, which had a massive presence in North Darfur (see paras. 13–18 
below). The RSF deputy commander-in-chief, Abdelrahim Dagalo, has played a 
pivotal role in the RSF campaign in Darfur, personally supervising the military 
operations in the five states since October.</t>
  </si>
  <si>
    <t>Table 1 
Chronology of key political developments against military operations in Darfur capitals, 2023</t>
  </si>
  <si>
    <t>Date 
Political event 
RSF military operations in Darfur capitals 
24 April</t>
  </si>
  <si>
    <t>RSF and allied militias attacked El Geneina  
11 May 
RSF and SAF signed the Jeddah 
Declaration of Commitment to Protect the 
Civilians of the Sudan. The parties made 
commitments to protecting civilians, 
respecting international humanitarian law 
and allowing humanitarian operations</t>
  </si>
  <si>
    <t>The Wali of West Darfur, Khamis Abakar, was 
killed in El Geneina 
19 June</t>
  </si>
  <si>
    <t>RSF and allied militias took over El Geneina  
Former deputy Wali, Tijani Karshoum, became 
the de facto Wali 
21 June  
Jeddah talks were adjourned</t>
  </si>
  <si>
    <t>21–24 October 
Civil society and armed groups signatories 
to the Juba Agreement for Peace in the 
Sudan met in Addis Adaba. Creation of 
Taqaddum civilian coalition led by the 
former Prime Minister, Abdallah Hamdok 
RSF attacked the SAF 16th Division in Nyala  
25 and 26 October Juba Agreement for Peace in the Sudan 
signatory movements met in Juba. The 
Sudan Liberation Movement/ArmyTransitional Council (SLA/TC), and the 
Gathering of the Sudan Liberation Forces 
(GSLF) are requested to declare their 
alliance to SAF and move to Port Sudan. 
Requirements were refused by both groups</t>
  </si>
  <si>
    <t>26 October 
Resumption of the Jeddah talks 
RSF took over SAF 16th Division in Nyala 
31 October</t>
  </si>
  <si>
    <t>RSF took over SAF 21st Division in Zalingei  
1 November</t>
  </si>
  <si>
    <t>RSF attacked Ardamatta  
3 November 
Chair of SLA/TC, Al-Hadi Idris, is 
expelled from the Sovereignty Council</t>
  </si>
  <si>
    <t>4 November 
New Jeddah commitment was signed. The 
parties reaffirmed the Jeddah Declaration 
signed on 11 May. In addition, among 
others, the parties agreed to participate in 
a joint humanitarian forum to guarantee 
humanitarian access  
RSF took over SAF 15th Division in Ardamatta</t>
  </si>
  <si>
    <t>Date 
Political event 
RSF military operations in Darfur capitals 
16 November 
The Sudan Liberation Army-Minni 
Minawi and Gibril Ibrahim (Justice and 
Equality Movement (JEM)) declared their 
public support for SAF</t>
  </si>
  <si>
    <t>17 November 
Al-Hadi Idris and Al-Tahir Hajar declared 
their neutrality</t>
  </si>
  <si>
    <t>20 November  
GSLF deputy Chair, Abdallah Yahya, 
declared his alliance with SAF</t>
  </si>
  <si>
    <t>21 November 
Al-Tahir Hajar was expelled from the 
Sovereignty Council</t>
  </si>
  <si>
    <t>SAF 20th Division in El Dein surrendered to 
RSF</t>
  </si>
  <si>
    <t>6. 
The RSF military campaign in Darfur elicited support from various Arab 
communities, including through recruitment and coordination. The backing of those 
Arab communities provided essential human resources, resources and local 
knowledge, increasing the overall military capability of RSF. That support proved 
instrumental for RSF in gaining control of strategic cities, trade routes and border 
areas. Such support and coordination were observed in El Geneina (see sect. VI 
below) and Nyala (see sect. VII below).</t>
  </si>
  <si>
    <t>B. Darfurian armed groups: shattered neutrality and fragmentation</t>
  </si>
  <si>
    <t>7. 
The overall conflict between SAF and RSF put pressure on the Darfurian armed 
movements to choose a side. That conundrum triggered divisions among and within 
the movements. Initially, most of the armed movements publicly adopted a position 
of neutrality. Exceptions were the Sudan Liberation Army (SLA) branch of Mustafa 
Tambor, which, from the beginning, has supported SAF against RSF in Central 
Darfur, and SA, led by the Governor of West Darfur, Khamis Abdallah Abakar, whose 
forces have engaged in fighting alongside civilians in El Geneina against RSF and 
allied militias since June.  
8. 
However, the situation changed dramatically on 16 November when several key 
leaders of armed movements, including Minni Minawi (Chair of the Sudan Liberation 
Army-Minni Minawi (SLA/MM)) and Gibril Ibrahim (JEM Chair) declared their 
support for SAF. At the time of writing, the change in their official positions had no 
direct consequence on the ground, given that these movements’ forces were against 
joining the fighting. Indeed, the movements’ field commanders, including Major 
General Jabir Ishaq from SLA/MM and Major General Hamid Iddris Gazam from 
JEM, negotiated an informal agreement on the ground with their RSF counterparts to 
avoid conflict in North Darfur. 1  In parallel, several leaders of the movements, 
including Al-Hadi Idris and Minawi, held informal talks with RSF leaders in 
neighbouring countries to resolve tensions.2</t>
  </si>
  <si>
    <t>1  See https://twitter.com/RSFSudan/status/1725186152930414730?s=20.</t>
  </si>
  <si>
    <t>2  See for example, Sudan Tribune, “Darfur leaders urged RSF to cease attack on El-Fasher, Idris 
says”, 12 December 2023.</t>
  </si>
  <si>
    <t>1. 
Split within the Justice and Equality Movement</t>
  </si>
  <si>
    <t>9. 
On 14 August, JEM split into two groups as a result of a disagreement over the 
Movement’s position in the war. In July, JEM suspended several key leaders, 
including Suleiman Sandal, who oversaw JEM security arrangements, and Ahmed 
Tugod Lissan, chief peace negotiator, because they had met Abdelrahim Dagalo early 
in July in N’Djamena. The ousted leaders disagreed with Gibril Ibrahim’s alignment 
with SAF. This split was yet to have any significant effect on the JEM military force 
in Darfur.</t>
  </si>
  <si>
    <t>2. 
Dismissal of Sudan Liberation Movement/Army-Transitional Council and 
Gathering of the Sudan Liberation Forces leaders from the Sovereignty Council</t>
  </si>
  <si>
    <t>10. Early in November, Al-Hadi Idris (SLA/TC) and Al-Tahir Hajar (GSLF) were 
ousted from the Sovereignty Council by General Abdel Fattah al-Burhan. The 
removal was prompted by their refusal to relocate the movements’ headquarters to 
Port Sudan and publicly endorse SAF. During the South Sudan mediation meeting 
held in October, leaders of SLA/TC and GLSF were invited to discuss the role of Juba 
Agreement for Peace in the Sudan signatories in resolving the conflict. They, 
however, concluded that the intention behind the meeting was for them to publicly 
align with SAF and to condemn RSF, which they refused to do.  
11. As with JEM, the conflict led to internal differences within GSLF. While the 
faction led by Al-Tahir Hajar was close to RSF, the factions led by the GLSF deputy 
Chair, Abdallah Yahya, and the head of the military force, Abdallah Jana, publicly 
announced their support for SAF in November 2023.3</t>
  </si>
  <si>
    <t>3. 
Abdallah Banda support for the Sudanese Armed Forces</t>
  </si>
  <si>
    <t>12. The Gathering of the Sudanese Justice and Equality Forces (GSJEF), a 
Darfurian armed group based in Libya and led by Abdallah Banda, publicly 
announced in November its decision to join the SAF against the RSF.4 However, at 
the time of writing, the statement had no effect on the military balance on the ground, 
given that Banda, who is wanted by the International Criminal Court, and his fighters, 
remained in Libya.</t>
  </si>
  <si>
    <t>C. North Darfur: fragile status quo5</t>
  </si>
  <si>
    <t>13. Conflict dynamics in North Darfur differed from the rest of the region, given 
that the state was a stronghold of the Darfurian armed movements signatory to the 
Juba Agreement for Peace in the Sudan. To date, it was the only state not controlled 
in full by RSF.  
14. Amid the initial violence, local authorities in the state’s capital, El Fasher, under 
the leadership of Wali Nimir Mohamed Abdul Rahman, brokered a ceasefire 
agreement on 20 April, dividing the city between SAF, RSF and the Darfurian armed 
movements signatories to the Juba Agreement for Peace in the Sudan. The accord 
allowed SAF and RSF to maintain positions on the west and east sides of the city, 
respectively, with a central area designated as a buffer zone under the control of the 
joint force by the armed movements.  
__________________</t>
  </si>
  <si>
    <t>3  See Ibid., “Another Darfur faction joins Sudanese army in fight against RSF”, 20 November 
2023.</t>
  </si>
  <si>
    <t>5  Interviews with members of the Darfurian armed movements, April–December 2023.</t>
  </si>
  <si>
    <t>15. Local authorities and commanders of the armed movements carefully managed 
incidents. For example, on 26 May RSF breached the ceasefire while entering the 
town to loot the local branch of the central bank. However, that attack did not lead to 
full-fledged fighting. The signatory movements refrained from reacting, 
demonstrating their eagerness to avoid fighting.  
16. The security situation in North Darfur became more complex after the Sudan 
Liberation Army-Abdul Wahid (SLA/AW) faction, led by the chief of staff, Yusif 
Ahmed Yusif “Karjakola”, returned to North Darfur from Libya in late July, with 300 
cars and several thousand fighters. Those forces were stationed in several areas, 
including in Tawilah (North Darfur) and Jebel Marra (in the localities of Fanga, Argo, 
Dali and Gorlangbang) to protect the local Fur community. At the time of writing, the 
agenda of the force was unclear, but it has refrained from taking sides between SAF 
and RSF.</t>
  </si>
  <si>
    <t>Karjakola, Sudanese Armed Forces Lieutenant-Colonel Al-Sadiq Foka and Deputy Chair of the 
Sudan Liberation Movement/Army-Transitional Council, Salah Adam Tor “Rasas”, in 
El Fasher, 24 November 2023.  
Source: Panel of Experts source in El Fasher.</t>
  </si>
  <si>
    <t>17. However, local tensions increased in late August regarding the issue of the 
humanitarian convoys escorted by Juba Agreement for Peace in the Sudan signatory 
movements from Port Sudan to El Fasher. RSF accused the armed groups of using 
those convoys to provide military supplies to SAF in Darfur. The situation was further 
complicated by Minawi’s meeting with General al-Burhan in Port Sudan on 
3 September, contributing to growing mistrust between Minawi and RSF.  
18. Tensions increased further in October, when RSF, following Nyala’s takeover, 
amassed forces around El Fasher under the command of Abdelrahim Dagalo, 
threatening to attack the SAF military base and take over the city. SAF responded 
with air strikes targeting RSF positions on 31 October and 1 November. The 
declaration of support for SAF by some Juba Agreement for Peace in the Sudan 
signatories heightened tensions further, but negotiations on the ground between RSF 
and the movements cooled the situation down.</t>
  </si>
  <si>
    <t>III. Ethnically based recruitment: “militianization” dynamics</t>
  </si>
  <si>
    <t>19. Since late 2022, tensions between SAF and RSF had been building, exacerbated 
by the political discussions concerning the framework agreement. 6 Since then, both 
sides have been preparing for the worst by engaging in extensive ethnic-based 
recruitments in Darfur. Both warring parties continued and intensified the recruitment 
drive after war had broken out. They also relied on local armed militias assembled at 
a community level, which they mobilized, logistically supported and used as auxiliary 
forces. Such action accelerated the “militianization” of Darfurian society and the 
dissemination of weapons within communities. These factors will likely further 
destabilize the region.</t>
  </si>
  <si>
    <t>A. Preparation for the war</t>
  </si>
  <si>
    <t>1. 
Sudanese Armed Forces</t>
  </si>
  <si>
    <t>20. In the months leading up to the conflict, SAF sought to forge alliances with 
traditional chiefs from non-Arab Darfuri communities. It targeted in particular those 
that faced confronted ongoing issues with Arabs and RSF, such as the Fur and Masalit. 
SAF attempted to bolster its forces with their support. 
21. In February 2023, General al-Burhan and other high-ranking officers held 
meetings in Khartoum with high-level native leaders from the Fur community, as 
confirmed by various Fur leaders involved in the meetings. During the discussions, 
an understanding was reached, wherein SAF would recruit several thousand Fur 
young persons to be deployed in Fur areas within Darfur, serving as protection for the 
Fur community, implicitly against Arabs and RSF. Subsequent to that agreement, 
native Fur leaders began to compile lists of community members, including former 
SLA/AW fighters, who were to train with SAF. However, that recruitment process 
had not been completed by the time the war started and subsequently came to a halt.  
22. As tensions between SAF and RSF escalated in the months preceding the 
conflict, SAF sought to recruit former members of Musa Hilal’s dissolved border 
guards force, which had been integrated into RSF in 2017. SAF also considered 
reforming the border guards force. Meetings were held between Hilal and SAF 
leaders, including General Hassan Bilal, deputy director of military intelligence, to 
__________________</t>
  </si>
  <si>
    <t>6  Signed in December 2022 by the military component of the Government (SAF and RSF) and 
several political parties and supported by the United Nations and the African Union, the 
framework agreement established a 24-month transition aimed at the establishment of a civilianled Government.</t>
  </si>
  <si>
    <t>explore such possibilities. Utilizing former border guard officers such as Musa Omer 
Hilal, Hilal’s nephew, SAF assembled several hundred fighters in Gadeed el-Sayl 
(near El Fasher) and Dawmayah (near Nyala) in March 2023 for military training. 
Most recruits hailed from Hilal’s Mahamid clan of the Rizeigat community, as SAF 
capitalized on the personal rivalry between Hilal and Hemedti, the latter from the 
Mahariyah clan of Rizeigat. A few hundred of those recruits supported SAF in North 
Darfur, engaging in clashes against RSF in El Fasher and Kabkabiyah. Hilal’s 
recruitment efforts were thwarted by the limited financial resources of SAF, according 
to sources in his Sudanese Revolutionary Awakening Council (SRAC) group.</t>
  </si>
  <si>
    <t>2. 
Rapid Support Forces</t>
  </si>
  <si>
    <t>23. At the beginning of 2023, RSF launched a large-scale recruitment campaign in 
Darfur, with a focus on South and West Darfur, in particular among local Arab 
communities (see sects. VI and VII below).</t>
  </si>
  <si>
    <t>B. Ongoing recruitment7</t>
  </si>
  <si>
    <t>24. Recruitment drives by the two warring parties intensified after war had broken 
out. They were ongoing at the time of writing.</t>
  </si>
  <si>
    <t>25. In order to match the RSF surge in Darfur since August, SAF has increased its 
efforts to recruit new fighters and auxiliary forces. In North Darfur, SAF used JEM/ 
Dabajo, a former rebel group that signed the Doha Document for Peace in Darfur in 
2013 and was subsequently integrated into SAF, to recruit from the Zaghawa 
community. After the head of the movement, Bakhit Dabajo, himself an SAF MajorGeneral, travelled to Port Sudan and met General al-Burhan early in September, the 
SAF 16th Division, based in El Fasher, recruited and graduated some 4,000 fighters. 8 
Many of these were recruited through JEM/Dabajo networks, according to sources in 
the group. The recruitment effort capitalized on the antagonism between the Zaghawa 
community and Arabs, which escalated following threats by RSF to take control of 
North Darfur, which the Zaghawa consider their stronghold.  
26. According to various sources in North Darfur, SAF also garnered support from 
some paramilitary forces formed during the regime of the former President of the 
Sudan, Omar Al-Bashir. In particular, in El Fasher, it coordinated with elements of 
the Popular Defence Forces who were recruited by Osman Kibir from his Berti 
community when he was Governor of North Darfur (2011–2015). These elements are 
known as “Kibir’s militia”.9  
27. Following the events in El Geneina in June, there was a rapprochement between 
SAF and representatives of the Masalit community. Several native, political and 
military leaders of the community, including Masalit leaders of the SA armed group, 
visited Port Sudan, where they had meetings with SAF representatives and 
government authorities to discuss military cooperation against RSF and the 
recruitment of Masalit into SAF. However, mobilizing or supporting armed Masalit 
in eastern Chad appeared very complicated to SAF, which did not have access to 
__________________</t>
  </si>
  <si>
    <t>7  This section is based on in-person and phone interviews with a broad range of interlocutors, 
including native leaders and relevant armed groups.</t>
  </si>
  <si>
    <t>8  For one of the graduation ceremonies, held in October 2023, see: www.facebook.com/share/v/ 
5ahvxZALeZdWHk5w/?mibextid=KsPBc6.</t>
  </si>
  <si>
    <t>9  With regard to the creation of the “Kibir militias”, see Claudia Gramizzi and Jérôme Tubiana, 
Forgotten Darfur: Old Tactics and New Players (Geneva, Smalls Arms Survey, 2012).</t>
  </si>
  <si>
    <t>Chad. Instead, SAF focused on recruiting within the Masalit community of Gedaref 
State (east Sudan).10</t>
  </si>
  <si>
    <t>28. The war crystallized a feeling of common Arab identity among Arab 
communities of Darfur (and Kordofan), temporarily suspending old internal rivalries 
such as the tensions between Mahamid and Mahariyah, and members of those 
communities coalesced in large part in support of RSF. 11  On the basis of Arab 
solidarity and substantive financial means, RSF attracted various Arab armed groups 
and militias, including former foes.  
29. In its military operations in Darfur and Khartoum, RSF had an increasingly 
heavy reliance on those new allies. In particular, several former commanders and 
dissident groups formerly aligned with the RSF rival, Musa Hilal, played a major role 
in the RSF military campaign. For example, Abdallah Hissene and Mohamed 
Khadam, two former Hilal leaders in Libya who joined RSF in 2022, as well as Ali 
Rizgallah “Safana”, a well-known former Arab rebel leader and Hilal ally, now play 
a key role in RSF operations. Early in September, a force constituted of several 
hundred fighters from various Hilal splinter groups, such as SRAC/Democratic and 
SRAC/Collective Leadership, arrived in Darfur from Libya. They now operate under 
the RSF banner in Khartoum, according to multiple sources in those groups. 
30. Several commanders and factions of the Third Front-Tamazuj, a group initially 
closer to SAF,12  have also joined RSF since the beginning of the fighting. These 
include Ahmed Adam Gouja, formerly involved in incidents against the authorities in 
West Darfur in 2021 and 2022. In August, the head of one of the leading Third FrontTamazuj groups, Mohamed Ali Gurashi, himself a Rizeigat from East Darfur and 
previously an SAF supporter, announced his support for RSF. 13  Among the Arab 
factions of the SA armed group, most of the key leaders and commanders, such as 
Saad Mahil, also joined RSF.</t>
  </si>
  <si>
    <t>C. Proliferation of small and light weapons as a result of the 
“militianization” process</t>
  </si>
  <si>
    <t>31. The above-mentioned process fuelled the large-scale proliferation of small and 
light weapons in Darfur. The belligerents provided weapons to the civilians 
supporting them, RSF to local Arab communities in particular, but also, to a lesser 
extent, police to Masalit in El Geneina. During the clashes, local militias looted the 
arms stores of police stations, such as in Nyala. The “militianization” process, in 
particular the distribution of weapons to local communities, fuelled an escalation in 
violence in several localities. 
32. From June, many RSF soldiers fighting in Khartoum, in particular among those 
recruited in Darfur just before the conflict, began to return to their communities. They 
brought goods looted in Khartoum and their weapons, in contravention of the current 
arms embargo. Armed Arabs, including RSF returnees and defectors, were then 
selling some of their weapons in open markets around main cities such as Nyala14 and 
__________________</t>
  </si>
  <si>
    <t>10  Interviews with several community leaders and SA leaders, N’Djamena, and by phone, July–
December 2023.</t>
  </si>
  <si>
    <t>11  RSF fighters and allies frequently used the term “aleutaawa” ( العطاوة) to name the coalition of 
Arab communities from Darfur and Kordofan.</t>
  </si>
  <si>
    <t>12  With regard to the origins of Third Front-Tamazuj, see S/2022/48, annex 6.</t>
  </si>
  <si>
    <t>13  See Sudan Tribune, “Tamazuj group aligns with RSF in Sudan’s ongoing war”, 17 August 2023.</t>
  </si>
  <si>
    <t>14  A sub-market, Kajaik, was, for example, created in the Mawashi market, north of Nyala, 
controlled by Arabs, to sell guns and looted goods.</t>
  </si>
  <si>
    <t>El Geneina.15 According to local sources, assault rifles such as AK-47s were available 
for sale in those markets for approximately $830, while heavier machine guns such 
as 12.7mm ones were available for approximately $3,300.</t>
  </si>
  <si>
    <t>D. Fragmented command and control</t>
  </si>
  <si>
    <t>33. The warring parties’ overreliance on independent commanders who just joined 
them without proper integration and training, or on new fighters recruited through 
ethnic networks, generated a weakening of their chain of command, with some new 
local commanders and forces acting independently and in pursuit of their own agenda. 
A resulting lack of discipline and of internal cohesion frequently undermined SAF 
and RSF military activities. For example, in El Fasher, in late October, Musa Hilal 
fighters stopped supporting SAF and left the latter’s military base, following separate 
negotiations with RSF. Within RSF, the Panel was informed of several cases in which 
new field commanders refused to follow the leadership’s orders.  
34. The reliance by RSF on ethnically based recruitment fuelled intercommunal 
violence among Arab communities. This was illustrated by the clashes between the 
Salamat and Beni Halba and the Salamat and Habbaniyah. Early in August, conflict 
erupted in Kubum, 136 km west of Nyala, between the Beni Halba and Salamat 
communities that had previously contributed to RSF recruitment efforts in South 
Darfur. Members of both groups employed RSF-provided military equipment during 
the fighting. Furthermore, the Panel received reliable accounts of RSF personnel 
leaving Khartoum, Nyala and Zalingei, armed and equipped with ammunition, to fight 
with their people in that area. Clashes between the Salamat and Beni Halba lasted 
until November. In November, a separate conflict between the Salamat and the 
Habbaniyah erupted. Salamat fighters accused the Habbaniyah of being aligned with 
SAF.16 The clashes, which took place mostly in Buram area (South Darfur), resulted 
in widespread displacement, with approximately 6,000 households seeking refuge in 
Buram town and neighbouring areas.</t>
  </si>
  <si>
    <t>IV. Weapons supply for the Sudanese Armed Forces and the 
Rapid Support Forces in Darfur</t>
  </si>
  <si>
    <t>35. In the initial phase of the clashes in Darfur (April to July 2023), the advanced 
military equipment and weapons observed in Khartoum (Sukhoi 25, Mig 29 and 
Mig 24 aircraft, attack helicopters, man-portable air defence systems and combat 
drones) were not seen in Darfur. The various forces (SAF, RSF, Juba Agreement for 
Peace in the Sudan signatory groups and militias) used the easily available weapons 
and military equipment: 12.7mm and 14.5mm heavy machine guns, as well as ZU23 
anti-aircraft guns, mounted on Landcruiser vehicles; rocket-propelled grenades; 
mortar guns; various types of rocket launchers; Soviet-era BTR 80 armoured 
personnel carriers; and various types of small and light weapons.17  
36. However, since August the renewed military campaign of RSF to take control 
of the main cities of Darfur resulted in an escalation of military means used by both 
sides. The RSF surge coincided with it securing new supply routes (see paras. 38–49 
below).</t>
  </si>
  <si>
    <t>15  The Panel received several videos and testimonies about such “shops”.</t>
  </si>
  <si>
    <t>16  In a video statement seen by the Panel, a Salamat commander accused Habbaniyah of having 
received 30 vehicles from SAF.</t>
  </si>
  <si>
    <t>17  As observed by many eyewitnesses and confirmed by photo and video evidence.</t>
  </si>
  <si>
    <t>A. Offensive military overflights</t>
  </si>
  <si>
    <t>37. Since August, SAF responded to the RSF surge in Darfur with offensive military 
overflights, an action prohibited by the sanctions regime. On several occasions, SAF 
conducted airstrikes on RSF positions, with aircraft flying from military airports 
outside Darfur. For example, SAF claimed responsibility for airstrikes on 28 and 
29 August on the RSF base of Zuruk (North Darfur).18 Since August, according to 
various witnesses, media reports and videos, SAF has also conducted several 
airstrikes on RSF forces in the Nyala, Ed Daein and El Fasher areas, sometimes using 
their Antonov An-32 fleet (see sect. VII below).</t>
  </si>
  <si>
    <t>B. New supply lines</t>
  </si>
  <si>
    <t>38. Since the outbreak of the war, SAF garrisons in Darfur have not been able to be 
replenished with any meaningful military supplies, given that RSF took swift control 
of most portions of the road between Kusti and El Fasher, the main supply route of 
SAF from Khartoum and Port Sudan to Darfur. Early in September, some RSF 
members and sympathizers accused SAF of bringing military supplies to its El Fasher 
military base by using the humanitarian convoys coming from Port Sudan, in 
collusion with the armed movements escorting the convoys, SLA/MM in particular. 
While several Panel sources in the movements acknowledged that this was likely, the 
supplies were too few and limited to alter the conflict dynamics.  
39. On the other hand, since the beginning of the war, in particular since July, RSF 
was able to secure new supply lines to and through Darfur for weapons, vehicles and 
logistics. According to eyewitnesses and videos, in its increased military campaign in 
Darfur since August, RSF has used several types of heavy and/or sophisticated 
weapons that it was not using there before. This included unmanned combat aerial 
vehicles, howitzers, multiple-rocket launchers and anti-aircraft weapons such as manportable air defence systems, observed in Nyala, El Fasher and El Geneina.  
40. This new RSF firepower had a massive impact on the balance of forces on the 
ground, both in Darfur and in other regions. New RSF heavy artillery items played a 
major role in its capture of Nyala and El Geneina (see sects. VI and VII below), 
according to various local sources, including in SAF, while new anti-aircraft devices 
helped RSF to counter the main asset of SAF, its air force. For example, in October, 
according to official statements, various local sources and videos, RSF shot down an 
SAF Antonov in the Nyala area. In a video of the RSF crew who shot down the 
aircraft, the Panel identified a man-portable air defence systems, likely a SA-7 type.19</t>
  </si>
  <si>
    <t>C. New supply lines of the Rapid Support Forces</t>
  </si>
  <si>
    <t>41. The Panel identified three main routes, still active to date, for RSF supplies. The 
main one was through eastern Chad. Since June, various flight-tracking experts have 
observed a heavy rotation of cargo planes coming from Abu Dhabi International 
Airport to Am Djarass airport in eastern Chad, with stops in regional countries such 
as Kenya, Rwanda and Uganda.20 Several media reports claimed that the aircraft were 
__________________</t>
  </si>
  <si>
    <t>18  See Sudan Tribune, “Sudanese army launches airstrikes on RSF base near Libyan border”, 
2 September 2023.</t>
  </si>
  <si>
    <t>19  See https://twitter.com/RSFSudan/status/1711483757411103161?t=WO_Kdj7r6Acfw4_nuDpT8g&amp;s=08.</t>
  </si>
  <si>
    <t>20  See, for example, Gerjon, “A new mystery airlift between the UAE and Africa”, 30 June 2023.</t>
  </si>
  <si>
    <t>transporting weapons, ammunition and medical equipment for RSF.
21  On 
28 November 2023, the SAF Lieutenant-General and Sovereignty Council member, 
Yasir al-Atta, made similar claims, accusing Chad and the United Arab Emirates of 
providing military support to RSF through Am Djarass.22 The United Arab Emirates 
responded to those allegations by stating that the cargo planes had a humanitarian 
purpose, in particular to establish a field hospital in Am Djarass for Sudanese 
refugees.23  
42. According to information gathered by the Panel from sources in Chad and 
Darfur, the allegations were credible. Several sources in eastern Chad and Darfur, 
including among local native and administrative leaders and armed groups operating 
in those areas, reported to the Panel that, several times per week, weapons and 
ammunition shipments were unloaded from cargo planes arriving at Am Djarass 
airport, 24  then loaded on trucks. Small convoys, comprising one to three trucks 
escorted by an armed Landcruiser, left the airport through the western gate and 
reached the Darfur border, through Bao or Kariari, where shipments were handed over 
to RSF, which transported the shipments to its base in Zuruk (Umm Barru locality, 
North Darfur).25 Some weapons were distributed to RSF positions in Darfur, while 
most of them were transported from Zuruk to Khartoum through desert roads in a 
north-east direction usually used by smugglers. The Panel wrote to the Permanent 
Representatives of Chad and of the United Arab Emirates to the United Nations on 
14 December 2023, sharing its findings. In its response, dated 21 December 2023, the 
United Arab Emirates denied any involvement in the shipment of arms and 
ammunition from the United Arab Emirates to RSF through Chad. It also noted that 
the flights from the United Arab Emirates transported humanitarian assistance (see 
annex 5 to the present report). As at 22 December 2023, the Panel had yet to receive 
a response from Chad. 
43. Several RSF field commanders, chosen for their knowledge of the border area 
and desert routes, oversaw the supervision of the transportation of the weapons into 
Darfur and the Sudan. They included a former SLA/MM field commander who joined 
RSF in 2014, Abdallah Chagab, now one of the RSF field commanders in Khartoum 
North, from the Zaghawa community. These large-scale and sustained supplies ranged 
from small and lights weapons to unmanned combat aerial vehicles, anti-aircraft 
missiles, mortars and various types of ammunition.26  
44. According to various sources, in particular among members of southern Libyan 
communities such as Tebu and Darfurian armed groups based in Libya, RSF used 
__________________</t>
  </si>
  <si>
    <t>21  See Declan Walsh, Christoph Koettl and Eric Schmitt, “Talking peace in Sudan, the U.A.E. 
secretly fuels the fight”, New York Times, 29 September 2023.and Nicholas Bariyo and Benoit 
Faucon, “A U.S. ally promised to send aid to Sudan. It sent weapons instead”, Wall Street 
Journal, 10 August 2023.</t>
  </si>
  <si>
    <t>22  See Sudan Tribune, “Sudan’s Sovereign Council member condemns UAE for arming RSF”, 
28 November 2023.</t>
  </si>
  <si>
    <t>23  See, for example, Agenzia Nova, “Soudan. Les Émirats démentent les allégations d’envoi 
d’armes et de munitions aux Forces de soutien rapide”, 14 August 2023.</t>
  </si>
  <si>
    <t>24  Several photos attributed to members of the Chadian security forces reportedly show some shipments, 
including boxes of weapons and ammunition such as Type 56 assault rifles. See, for example, 
www.facebook.com/100064727614082/posts/pfbid0cc6qSijfU75eAZii79yVc34oiNV7Nwk2cngA
9Cswa46NNGVpaF9gfCBxkjRNVPkdl/?d=n&amp;mibextid=WC7FNe and www.facebook.com/ 
100004271381101/posts/pfbid02aUUW5K7ixfu5jTsUhuEsX8VA7PAS6YaVVpRdQ6z8gBUk9jiY
QL4BwVFUnCyjYkSMl/?d=n&amp;mibextid=WC7FNe.</t>
  </si>
  <si>
    <t>25  Hemetti’s clan settled in Zuruk around 2017, under the leadership of his uncle Juma Dagolo. On 
Zuruk and the RSF establishment there, see Klass van Dijken, “Blood, sand and gold: victor’s 
city rises from ashes of Sudan’s civil war”, The Guardian, 29 February 2020.</t>
  </si>
  <si>
    <t>26  Information triangulated from several military and intelligence sources, and local interlocutors in 
the Sudan and Chad.</t>
  </si>
  <si>
    <t>another supply route into Darfur, from southern Libya. RSF procured substantial 
quantities of fuel from there. Some elements of the Darfurian armed movements in 
Libya, who had facilities to buy fuel at cheaper rates thanks to their relations with the 
Libyan National Army (LNA), played a leading role in that smuggling. Tanker trucks 
belonging to the movements and escorted by some of their elements transported the 
fuel to RSF in North Darfur through the Libya-Chad-Sudan tri-border area, often 
through Am Djarass. 
45. RSF also purchased cars from Libya, in particular Landcruisers, which, such as 
fuel, were essential to their military tactics based on mobility and pace. For example, 
the Panel was aware of a case in September when RSF imported several dozen new 
cars from southern Libya. Cars were gathered in Sabba, then were brought in Darfur 
to Zuruk by drivers hired by RSF, through Kufra. In another case, when they returned 
from Libya to the Sudan through Darfur to join RSF in mid-2023, Hilal splinter 
groups came with several dozen new Landcruisers, purchased for them by RSF, 
according to members of those groups.  
46. RSF was also able to procure weapons through Libya. For example, the Panel 
was aware that, during the first weeks of the conflict, RSF asked for the cooperation 
of a Darfurian armed movement based in Libya in transporting artillery items and 
ammunition obtained in Libya to Darfur, proposing in return to give a share of the 
equipment to the movement. While the movement’s field commanders were in favour 
of that deal, it did not happen because the head of the movement vetoed it.  
47. In the operations from Libya, RSF benefited from coordination with several 
LNA brigades based in southern Libya. These included Subul al-Salam, a 
predominantly Zuwaya, Salafist brigade based in Kufra and controlling the border 
with the Sudan, with whom some RSF forces were already cooperating for smuggling 
activities before the war. According to various Libyan sources, Subul al-Salam was 
instrumental in facilitating the replenishment of RSF with fuel, cars and ammunition. 
The 128 Brigade, which had a presence in southern localities such as Sabba and was 
the main Libyan partner of Darfurian armed movements, was also involved. 
48. Lastly, RSF secured a supply route from South Sudan for fuel. Trucks carrying 
fuel moved from Juba to Wau on a weekly basis. From Wau, fuel was transported in 
civilian cars such as Landcruisers to Raja, then to RSF-controlled areas in South 
Darfur, through Kafia-Kingi. While local South Sudanese officers, such as some army 
officers in Wau, were involved in the smuggling, South Sudanese government 
authorities did not play any role. 
49. The Panel notes that the transfers of arms and ammunition into Darfur 
constituted violations of the arms embargo.</t>
  </si>
  <si>
    <t>D. Arms from the Central African Republic</t>
  </si>
  <si>
    <t>50. According to multiple sources in the Sudan and the Central African Republic, 27 
RSF acquired weapons and ammunition in north-eastern Central African Republic on 
two occasions during the first weeks of the conflict. The first transaction occurred on 
28 April 2023, when three RSF vehicles travelled from the Am Dafok area, the Sudan, 
to Birao, Central African Republic, where they received the first batch of weapons. A 
similar transaction took place on 3 May, approximately 25 km east of Birao, in Terfélé 
(Central African Republic). The Sudanese authorities in Bangui had raised the issue 
with the Government of the Central African Republic after the first transaction, which 
may explain the shift to a more discreet location for the second delivery.  
__________________</t>
  </si>
  <si>
    <t>27  Interviews with the Government of the Sudan, United Nations officials and military sources.</t>
  </si>
  <si>
    <t>51. According to multiple military sources, those weapons included man-portable 
air defence systems and associated ammunition that RSF sought to acquire to counter 
the SAF air force. Subsequently, RSF transported those military supplies from the 
Central African Republic to South Darfur, passing through the Am Dafok region, 
before they ultimately reached Khartoum.  
52. The operations were coordinated and executed by the RSF commander, 
Abdallah al-Jazouli, operating from the Am Dafok region. Prior to his affiliation with 
RSF early in 2023, al-Jazouli, a member of the Taisha community, had an extensive 
history as an active arms smuggler in the border area. He was known for supplying 
weapons to various Central African Republic rebel groups. Moreover, al-Jazouli had 
maintained favourable business relations with the Sultan of Kara, who is based in the 
town of Terfélé.28 By engaging in those arms acquisitions and transportation, RSF 
violated the arms embargo.</t>
  </si>
  <si>
    <t>V. Humanitarian crisis and international humanitarian 
law violations</t>
  </si>
  <si>
    <t>53. According to the Office for the Coordination of Humanitarian Affairs, and as at 
7 December, an estimated 12,000 people had been killed since the beginning of the 
conflict in the Sudan.29  The conflict caused a large-scale humanitarian crisis and 
displaced approximately 6.8 million people (5.4 million internally displaced persons 
and 1.4 million refugees).30  
54. In Darfur, the violence intensified, in particular in urban areas, which had a 
severe impact on civilians. According to intelligence sources, between 10,000 and 
15,000 people were killed in El Geneina alone. With approximately 4.7 million 
internally displaced persons, 1.7 million people were displaced for the first time and 
many of the already existing 3 million internally displaced persons were displaced a 
second or a third time.31 The conflict was a main driver of food insecurity, with more 
than half of the population in Darfur facing acute hunger. 32  The violence had a 
specific impact on women and children who were subject to increased sexual violence 
and other violations, including child rights violations.  
55. Overall, the conflict caused more than 1.4 million people in the Sudan to flee to 
neighbouring countries, more than half of them to countries neighbouring Darfur. 
Approximately 555,000 fled the violence in West Darfur, crossing the border to Chad, 
where the situation was precarious, given that humanitarian assistance was lacking 
the funding necessary to respond to soaring needs. In addition, many took perilous 
journeys through East Darfur to reach South Sudan for refuge.</t>
  </si>
  <si>
    <t>28  On al-Jazouli’s past arms smuggling activities, see S/2019/930.</t>
  </si>
  <si>
    <t>29  United Nations, Office for the Coordination of Humanitarian Affairs, “Sudan: humanitarian 
update”, 7 December 2023.</t>
  </si>
  <si>
    <t>30  International Organization for Migration (IOM), “DTM Sudan: weekly displacement snapshot 
(13)”, 12 December 2023.</t>
  </si>
  <si>
    <t>31  Office of the United Nations High Commissioner for Refugees (UNHCR), “Nearly 4,000 killed, 
civilian property destroyed in raging conflict in Sudan’s Darfur”, 17 October 2023.</t>
  </si>
  <si>
    <t>32  Food and Agriculture Organization of the United Nations, “The Sudan: food security crisis 
intensifies amid ongoing conflict and economic challenges”, 3 August 2023.</t>
  </si>
  <si>
    <t>B. Violations of international humanitarian law by the 
warring parties</t>
  </si>
  <si>
    <t>56. Disproportionate and indiscriminate attacks on civilians, mistreatment of 
civilians (torture, rape, killing, mass arrests and detentions), forced displacement, 
pillaging and destruction of critical civilian infrastructure, including humanitarian 
assets and attacks on personnel, constituted war crimes under the Geneva 
Conventions of 1949 and customary humanitarian law.33  Some of those violations 
may have amounted to crimes against humanity.34</t>
  </si>
  <si>
    <t>1. 
Indiscriminate shelling and aerial bombing in highly populated areas, attacks 
on critical civilian infrastructure and pillaging</t>
  </si>
  <si>
    <t>57. SAF and RSF used heavy artillery and shelling indiscriminately in highly 
populated areas, severely affecting civilians in El Geneina, Nyala, Zalingei and 
Ed Daein (see sects. VI and VII). SAF used aerial bombings in urban areas in 
El Fasher, Nyala and Ed Daein. The shelling by both parties caused the widespread 
destruction of critical civilian infrastructure necessary for basic services, including 
water, sanitation, health care and education. Schools, hospitals, markets, government 
buildings and humanitarian assets were looted mostly by RSF and allied militias and 
destroyed by shelling and bombing by the two warring parties (see annexes 2–4 to the 
present report for satellite images of the destruction in Nyala, Zalingei and El Geneina).</t>
  </si>
  <si>
    <t>2. 
New displacement and violence against camps for internally displaced persons</t>
  </si>
  <si>
    <t>58. Camps for internally displaced persons in West, South and Central Darfur, many 
reliant on humanitarian aid previous to the conflict, were attacked and confined, 
aggravating the lack of access to medical care, water and food. Since the beginning 
of the conflict, internally displaced persons in Zalingei’s Hasahisa camp, where the 
Fur community represented the majority, have been caught between RSF and SAF 
crossfire, causing deaths and injuries. Local sources reported that young men were 
stopped at RSF-controlled checkpoints and denied access to other areas because they 
were suspected of joining SAF.35 Lastly, on 31 October, when RSF took over the SAF 
base in Zalingei, at least 16.250 internally displaced persons were violently displaced 
from the camp. The Panel received reports from local monitors of the rape of 24 
women by RSF (see annex 2 to the present report for maps and satellite images 
showing the impact and destruction of Hasahisa camp).36  
59. By October, the Kalma internally displaced persons camp (Nyala) became 
severely overcrowded, housing up to 500,000 internally displaced persons who had 
fled the violence in Nyala. Internally displaced persons reported that the camp was 
under siege by RSF, that they were robbed and prevented from leaving, while also 
being arbitrarily detained at RSF-controlled checkpoints when attempting to leave. 
Women were subjected to sexual violence. There was a critical lack of food. 
60. According to local sources, 80,000 internally displaced persons, mostly women 
and children who were displaced from the north of El Fasher, Nyala, Zalingei, 
El Geneina, Tawilah and Kutum, found shelter in El Fasher in overcrowded school 
__________________</t>
  </si>
  <si>
    <t>33  Grave breaches of the Geneva Conventions of 1949; see also Rome Statute of the International 
Criminal Court, art. 8.</t>
  </si>
  <si>
    <t>34  Prohibition of crimes against humanity is a peremptory norm of international law that binds all 
States; see also Rome Statute of the International Criminal Court, art. 7.</t>
  </si>
  <si>
    <t>35  Interviews with survivors and local sources, September–November 2023.</t>
  </si>
  <si>
    <t>36  Local sources; see also IOM “DTM Sudan flash alert: conflict in Zalingi (Zalingi town), central 
Darfur”, 1 November 2023.</t>
  </si>
  <si>
    <t>buildings or were left in the open. Internally displaced persons were in vulnerable 
condition, with acute health-care and food needs.</t>
  </si>
  <si>
    <t>3. 
Widespread harassment, arbitrary arrests, detentions, torture and ransom 
for release</t>
  </si>
  <si>
    <t>61. The Panel received reports of widespread harassment, physical abuse, arbitrary 
arrests and detention, torture and killings by RSF and allied militias targeting 
community leaders, lawyers, journalists, resistance committee members and human 
rights activists. The targeting was due primarily to the work that they performed 
before and during the conflict as they continued to monitor, report on and advocate 
against violations committed by the warring parties. 
62. For example, the Darfur Bar Association reported to the Panel that more than 
20 colleagues had been threatened, 16 members arbitrarily detained and tortured and 
7 killed by RSF and allied militias. 37  In addition, the Panel documented at least 
10 cases in which prominent female human rights activists, lawyers and journalists in 
El Fasher, El Geneina and Nyala were harassed and physically abused, with some 
threatened with rape or killed by RSF and allied militias. Furthermore, women 
interviewed by the Panel reported being threatened by SAF in Nyala and El Fasher 
owing to their monitoring activities.38 Although many fled from Darfur fearing for 
their lives, they continued to receive threats. For example, in El Fasher a prominent 
female lawyer was threatened, arbitrarily detained and tortured twice by RSF. 39 
Although she fled the Sudan, she continued to receive threats. Similarly, SAF 
arbitrarily detained and interrogated a prominent female journalist in El Fasher. 40  
63. Similarly, RSF and, sometimes, SAF harassed, arbitrarily arrested, detained and 
tortured civilians in El Fasher, Zalingei, Nyala and El Geneina on suspicion that they 
were ethnically aligned with the opposing warring party. This affected both Arab and 
African communities. 41  For example, an Arab aid worker in El Fasher was 
continuously harassed by SAF, which accused him of aligning with RSF owing to his 
ethnicity. He was arbitrarily arrested, detained and interrogated, following which he 
fled the city.42  
64. RSF commonly demanded ransom for the release of those whom they detained. 
The Panel received information of at least nine cases in Murnei (West Darfur) of 
individuals who were detained upon suspicion of supporting SAF. Most of those 
released had to pay a ransom. 43  In Nyala, RSF and allied militias kidnapped a 
prominent lawyer and demanded a large ransom for his release. The lawyer was 
subsequently killed and left by a road, his body found with signs of torture. 44</t>
  </si>
  <si>
    <t>4. 
Conflict-related sexual violence</t>
  </si>
  <si>
    <t>65. The escalation of the conflict exposed women and girls to increased risks of 
sexual violence. Sexual violence not only was widespread, but also escalated across 
Darfur as the conflict progressed. The Panel interviewed reliable sexual and gender__________________</t>
  </si>
  <si>
    <t>37  The Darfur Bar Association confirmed 4 members killed in El Geneina and 3 in Nyala. Torture 
cases confirmed: 6 in El Geneina, 2 in Zalingei, 5 in Nyala and 3 in El Fasher.</t>
  </si>
  <si>
    <t>38  Interviews with local monitors and activists, October–November 2023.</t>
  </si>
  <si>
    <t>39  Interviews with local lawyers, October–November 2023.</t>
  </si>
  <si>
    <t>40  Interviews with various journalists and activists and local sources, June–November 2023.</t>
  </si>
  <si>
    <t>41  Interviews with various journalists, local monitors, activists, lawyers and community leaders in 
June, July, October and November 2023.</t>
  </si>
  <si>
    <t>42  Interview with survivors, October 2023.</t>
  </si>
  <si>
    <t>43  Ransom varied between 10,000 and 800,000 Sudanese pounds.</t>
  </si>
  <si>
    <t>44  Credible local sources interviewed by the Panel, October–November 2023. See also Sudan 
Tribune, “Human rights defender fatally assassinated in South Darfur following abduction”, 
4 August 2023.</t>
  </si>
  <si>
    <t>based violence local monitors who reported 262 rape cases over the period from April 
to August.45 The figures were likely to be much higher owing to underreporting, the 
overall lack of access to health care, lack of Internet connectivity and the fear of 
stigma and marginalization from the victims’ communities.  
66. Widespread sexual violence committed by members of RSF and allied militias 
were reported in all areas under RSF control.46 Women and girls aged 9 to 75 were at 
risk of being raped in camps for internally displaced persons, when traveling, at 
checkpoints and in their homes.47 Racial slurs were common during the violations. In 
El Geneina, women were targeted owing to their Masalit ethnicity (see sect. VI 
below). In Nyala, almost all the cases of sexual violence occurred in camps for 
internally displaced persons and in neighbourhoods inhabited by African 
communities. Similar patterns were observed in Zalingei and El Fasher. 48  
67. Kidnapping, ransom and sexual exploitation formed part of the conflict-related 
sexual violence patterns. For example, reliable local sources reported at least 25 cases 
of kidnapping, rape and sexual exploitation at the RSF-controlled Aldaman hotel in 
Nyala. In El Geneina, the Panel received reports of 16 girls having been kidnapped 
and raped by multiple men in an RSF house (see sect. VI below).</t>
  </si>
  <si>
    <t>5. 
Violations of child rights, recruitment and use of children</t>
  </si>
  <si>
    <t>68. The escalation of conflict in Darfur exposed children to increased risks of sexual 
violence, killings and mass forced displacement. Schools were looted, occupied or 
destroyed, while access to humanitarian aid was limited. Furthermore, the Panel 
received information on the recruitment and use of children by the two warring 
parties. Local sources confirmed seeing children in the ranks of RSF and SAF, 
including in recruitment camps, in El Fasher, Zalingei and Nyala. The Panel’s sources 
reported that Arab community leaders recruited boys into RSF. Some mentioned that 
boys singed up themselves at recruitment centres in the cities. In Nyala, according to 
local sources, new underaged recruits were promised sums between 200,000 and 
500,000 Sudanese pounds and looting gains.49</t>
  </si>
  <si>
    <t>VI. Case study 1: ethnically targeted violence in El Geneina 
and Ardamatta</t>
  </si>
  <si>
    <t>69. Between 24 April and 19 June, the city of El Geneina in West Darfur underwent 
a period of intense violence. This was followed by the takeover of the SAF 15th 
Division in Ardamatta on 4 November by RSF. Historic ethnic tensions between 
communities were orchestrated by prominent military, political and traditional leaders 
for their own political and economic gain. RSF and allied militias deliberately 
targeted civilian neighbourhoods, gathering sites and camps for internally displaced 
persons, schools, mosques and hospitals, while looting homes, international 
non-governmental organizations and United Nations compounds. Furthermore, they 
__________________</t>
  </si>
  <si>
    <t>45  The breakdown of the 262 cases by place of occurrence: RSF controlled areas in north El Fasher 
(27), Kutum (19), Tawilah (8), El Geneina (63) and Nyala (145).</t>
  </si>
  <si>
    <t>46  Interviews with local monitors in Nyala, El Geneina, Zalingei and El Fasher throughout the 
reporting period.</t>
  </si>
  <si>
    <t>47  Interviews with various local monitors and sexual and gender-based violence experts from the 
areas June, July, October and November 2023.</t>
  </si>
  <si>
    <t>48  Interviews with local monitors, April–November 2023.</t>
  </si>
  <si>
    <t>49  Interviews with local monitors and journalists, April–November 2023.</t>
  </si>
  <si>
    <t>deliberately rendered useless water pumps that were vital for the survival of the 
community. RSF and allied militias targeted the Masalit community deliberately.  
70. The cycle of violence had nine distinct phases (see table 2). Throughout the 
phases, the intensity of the violence fluctuated between two main patterns: largescale, coordinated attacks by RSF employing heavy artillery in civilian 
neighbourhoods, targeting primarily the southern part of the city where the majority 
of the Masalit community resided (phases 1, 3 and 5); and periods of relative calm 
(phases 2 and 4), during which RSF with allied militias engaged primarily in activities 
such as resupplying (often through looting), mobilizing forces, establishing 
checkpoints to confine the population, targeting prominent leaders of the Masalit 
community, and strategically placing snipers throughout the city to limit people’s 
movement (see annex 1 to the present report for arms and ammunition used during 
the violence in El Geneina). 
71. The wave of attacks reached its peak with the siege of the city and the killing of 
Abakarthe Wali of West Darfur, Khamis Abdallah Abakar, who was last seen with the 
RSF West Darfur commander, General Abdel-Rahman Juma Barktallah, on 14 June 
(phase 6). Consequently, a mass forced displacement took place from El Geneina to 
Adré, Chad, and Ardamatta, located 6 km north-west of El Geneina, where SAF 
headquarters were situated (phase 7). The most recent wave of violence occurred 
between 1 and 3 November (phase 8), which culminated with the takeover of the SAF 
15th Division in Ardamatta on 4 November (phase 9).  
72. During phases 1 to 7, SAF remained confined within its barracks, with some of 
its forces stationed near the Wali’s home. Throughout the attacks, it failed to protect 
the population. Moreover, after the execution of the Wali on 14 June, the forces 
stationed around his house left the city and returned to their barracks in Ardamatta. 
Meanwhile, the signatory group to the Juba Agreement for Peace in the Sudan, SA, 
faced challenges in mounting an organized military strategy to repel the attacks owing 
to a lack of ammunition. Consequently, SA members resorted to individual resistance 
within their relevant neighbourhoods, with some strategically positioned at locations 
such as the Wali’s office and residence. 
73. In the absence of any protection, self-defence groups of Masalit, which were 
established after the Krinding I attacks in late December 2019, took on the 
responsibility to protect the population. With insufficient military training and 
possessing inferior equipment, consisting primarily of light weapons, they were at a 
considerable disadvantage and unable to mount an effective response against the 
aggression. 
74. On 1 November, RSF initiated attacks on the Ardamatta SAF 15th Division, 
besieging both civilians and soldiers. Ardamatta was the last bastion of SAF in West 
Darfur and the only place in El Geneina hosting the Masalit population after the 
events of June.  
75. Between 1 and 3 November, RSF and allied militias attacked Ardamatta and 
fought SAF soldiers, some GSLF fighters who joined SAF headquarters in May, 
members of the SA and Masalit self-defence groups. On 3 November, several 
members of SAF fled to Sulay‘ah, Jebel Moon. On 4 November, remaining SAF 
soldiers, Masalit self-defence group members and SA fighters withdrew towards 
Chad, where approximately 60 vehicles entered, surrendering their arms and 
ammunition to the Chadian authorities. On the same day, RSF seized control of the 
SAF 15th Division, captured Ardamatta and detained numerous fighters and civilians 
(see paras. 98–100 below). RSF arrests included the head of SAF military intelligence 
in El Geneina, Al-Walid Ataullah, accused by RSF of igniting intercommunal clashes 
in El Geneina by distributing arms and ammunition to the various local communities.</t>
  </si>
  <si>
    <t>76. After capturing Ardamatta, RSF released a video on X (formerly Twitter) of its 
de facto Wali, Tijani Karshoum, walking with the community in the area and 
participating in cleaning efforts.50  On 17 November, General Abdel-Rahman Juma 
Barktallah sent televised instructions to his soldiers to uphold the rule of law, protect 
citizens and facilitate the safe delivery of humanitarian aid from Chad. 51</t>
  </si>
  <si>
    <t>Table 2 
Phases of the conflict in El Geneina and Ardamatta</t>
  </si>
  <si>
    <t>Phase  
Date 
Main action 
1  
24–27 April 
Initial SAF-RSF clashes. Fighting spread to the southern neighbourhoods. RSF used 
heavy artillery in Masalit areas, including Al Jabal and gathering sites for internally 
displaced persons 
2 
28 April–11 May 
RSF resupplied and assembled soldiers and Arab allied militias inside and around the 
city, preparing for the next offensive. RSF targeted prominent Masalit leaders 
3 
12–26 May 
RSF and allied militias resumed attacks with heavy artillery in Masalit-populated 
neighbourhoods and camps and gathering sites for internally displaced persons 
4 
27 May–5 June 
RSF resumed the resupplying and assembly of allied militias. RSF targeted Masalit 
individuals. RSF placed new snippers in the city to confine the population 
5 
6–13 June 
RSF launched coordinated attacks with heavy artillery in Masalit neighbourhoods, 
including new and old gathering sites for internally displaced persons and the 
surrounding areas of the residency of the Wali 
6 
14 June 
Killing of the Wali of West Darfur 
7 
15–19 June 
Mass forced displacement from El Geneina to Adré and Ardamatta. RSF targeted 
fleeing Masalit communities 
8 
1–3 November 
RSF attacked Ardamatta and targeted Masalit who fled for refuge and prominent 
Masalit leaders  
9 
4 November  
RSF took over the SAF 15th Division headquarters</t>
  </si>
  <si>
    <t>B. Coordination between military, political and native leaders</t>
  </si>
  <si>
    <t>77. The attacks were planned, coordinated and executed by RSF and their allied 
Arab militias. The leaders of the Arab communities who were facilitating and 
coordinating the attack with RSF to El Geneina included Amir Masar Abdurahman 
Aseel (a leader of the Mahamid community based in the western outskirts of 
El Geneina) and Tijani Karshoum (also from the Mahamid community, based in 
Al Jabal, a member of Juba Agreement for Peace in the Sudan signatory movement, 
GSLF, and who was appointed as deputy Governor in July 2022). 
78. Amir Masar and Karshoum facilitated the recruitment of militias to fight 
alongside RSF with a number of other local Arab leaders, including Agid Ismail 
al-Bideri (from the Maharyiah community), Amir Hafiz Hassan (from the Misseriya) 
and Amir Hamid Dawai (a leader of the Awlad Rashid community). In January, 
several of those leaders met RSF leadership in Khartoum and, in exchange for money, 
recruited members of their communities. The largest mobilization within El Geneina 
__________________</t>
  </si>
  <si>
    <t>50  See https://twitter.com/RSFSudan/status/1723058260423365070?s=20.</t>
  </si>
  <si>
    <t>51  See https://twitter.com/RSFSudan/status/1725466481901642062.</t>
  </si>
  <si>
    <t>took place weeks before 15 April, when clashes in Khartoum commenced, and carried 
on until 24 April (phase 1 of the conflict). The militias were assembled in various 
areas in El Geneina and surrounding areas. These included Jabal (on Karshoum’s 
block) and Wadi Rati (south), Rigil al-Kubri (west), Um Al-Qura (north) and Um 
Duwaym (east). In addition, militias were also gathered in Masar’s area, Kaskidik, 
Kurti, Umm Sidera, Dula Laham, Adar and Sukri. Throughout the conflict, those sites 
continued to serve as assembly places for the militias. 
79. RSF established local headquarters in neighbourhoods that served as operational 
centres. Masar frequently visited some of those headquarters, distributing weapons 
and coordinating with RSF-allied militias. In addition, allied militias established their 
own operational centres, which were frequently visited by RSF officers for 
coordination purposes. The largest of those centres was located in the building of the 
former Ministry of Animal Resources, while others were in the Nasaim area, Arbukni, 
an area known as water point 13, and Abdala Abdala school.  
80. The coordination between RSF and allied militias went well beyond the 
boundaries of the city. The road between El Geneina and Adré (Chad) was under the 
coordinated control of RSF and allied militias. Mohamed Bashir was in charge and 
coordinated the deployment of mixed forces (RSF-allied militias) at each checkpoint 
(the number of checkpoints fluctuated between nine and three, depending on the day) 
with Agids. They also cooperated regarding the safe passage procedures. For 
example, the Agid in control of Adikong area (the border area between Chad and the 
Sudan), Anur Fayea Abouda (Mahamid community), attended, with Bashir, the local 
negotiations for the opening of border between Chad and the Sudan.  
81. It is important to note that not all members of the Arab communities were 
involved in the violence and that many actively protected the Masalit people. Masalit 
individuals found refuge in the homes of their Arab neighbours, who assisted them in 
escaping to Adré. Many Masalit leaders expressed gratitude for being released on the 
basis of assurances and declarations of innocence from their Arab neighbours.</t>
  </si>
  <si>
    <t>C. Governance vacuum in El Geneina</t>
  </si>
  <si>
    <t>82. After the fall of El Geneina on 14 June, a governance vacuum ensued. Tijani 
Karshoum tried to capture the space and create an appearance of governance, while 
coordinating with RSF and influential local Arab militia leaders. That de facto 
administration engaged, for example, in negotiations with United Nations 
humanitarian agencies and international non-governmental organizations for the 
delivery of humanitarian aid, which, at the time of writing, had been limited and 
focused primarily on local Arab communities. However, by November, traditional 
Arab leaders were each controlling their own territories, paying little to no attention 
to Karshoum’s administration. Meanwhile, General Abdel-Rahman Juma Barktalla, 
who had left El Geneina at the beginning of August, fought in Zalingei and returned 
days before the attack on Ardamatta, established his base in the vicinity of El Geneina 
airport and was appointed by Abdelrahim Dagalo as commander of the 15th Division.</t>
  </si>
  <si>
    <t>D. Violations of international humanitarian law52</t>
  </si>
  <si>
    <t>83. The Panel collected evidence and testimonies from more than 120 interviews 
with victims and eyewitnesses who consistently reported that RSF and allied militias 
__________________</t>
  </si>
  <si>
    <t>52  This section is based on interviews in Adré, Chad, Kampala and Nairobi; documentary evidence 
from United Nations agencies; interviews and documentary and photographic evidence from civil 
society organizations; and interviews with international NGOs, May–July 2023.</t>
  </si>
  <si>
    <t>had committed violations of international humanitarian law. The conflict led to 
ethnically motivated and forced mass displacement, with an estimated 555,000 
individuals arriving in Chad since the beginning of the conflict. 53  
84. On 15 June, RSF, in a public statement, denied any involvement in those 
violations and called for an independent investigation. 54  In a voice recording on 
19 June, the RSF commander in West Darfur, General Abdel-Rahman Juma Barktallah, 
denied RSF involvement in the violence; instead, he blamed SAF for instigating 
tensions between the local communities and uncontrolled outlaws for the attacks on 
the Masalit, including the killing of Wali Khamis Abakar. In a voice recording 
released on RSF social media on 20 June, Hemedti stated that an internal investigation 
committee would be formed and dispatched to El Geneina to collaborate with the 
independent investigation, if established.55 At the time of writing, it remained unclear 
whether this had taken place.</t>
  </si>
  <si>
    <t>1. 
Conflict-related sexual violence</t>
  </si>
  <si>
    <t>85. Conflict-related sexual violence committed by RSF and allied militias was 
widespread. Reliable local monitors reported to the Panel that, from 27 April to 
29 May, 63 instances of rape had occurred in the Jabal and Madaris areas. According 
to this and other reliable sources from El Geneina, women and girls, some as young 
as 14 years old, were raped by RSF elements in World Food Programme storage 
facilities controlled by RSF (35 cases), in their homes or when returning to their 
homes to collect their belongings after being displaced by the violence. Racial slurs 
towards the Masalit and non-Arab community formed part of the attacks. 
Furthermore, the Panel received reports of 16 girls being kidnapped by RSF soldiers 
in Jabal and Thawrah neighbourhoods and raped in an RSF house. Owing to the lack 
of access to medical care, no means of communication and continued violence, those 
numbers were likely to be higher.</t>
  </si>
  <si>
    <t>2. 
Systematic and widespread looting and ethnically motivated attacks</t>
  </si>
  <si>
    <t>86. The systematic and widespread attacks, looting and destruction of civilian 
objects, including hospitals, mosques, schools, government buildings, markets, water 
points and humanitarian premises, prevented access to basic services. Mosques and 
schools that were used for shelter were attacked. Neighbourhoods and homes were 
continuously attacked, looted, burned and destroyed, targeting the neighbourhoods 
where Masalit and other African communities were harassed, physically assaulted, 
sexually harassed, sexually abused and, at times, executed. On a smaller scale, the 
Masalit communities also engaged in looting in the city centre, mainly of the 
international non-governmental organizations’ premises (see annex 3 to the present 
report for satellite images of the destruction).</t>
  </si>
  <si>
    <t>3. 
Snipers indiscriminately targeting civilians, causing self-imposed 
civilian confinement</t>
  </si>
  <si>
    <t>87. RSF placed snipers on the main roads who indiscriminately targeted civilians, 
including women, pregnant women and young people. All eyewitnesses saw many 
dead bodies on the roads of the city, with reports of 92 deaths and 21 injured. Although 
witnesses were unable to confirm total numbers of deaths, individuals reported seeing 
more than 13 bodies in one day. Eyewitnesses confirmed seeing bodies used as 
roadblocks. The threat of snipers, various RSF and militia checkpoints within the city, 
__________________</t>
  </si>
  <si>
    <t>53  See IOM, “DTM Sudan: weekly displacement snapshot (13)”.</t>
  </si>
  <si>
    <t>54  See https://twitter.com/rsfsudan/status/1669325565118107650?s=48&amp;t=t9UpbqtEhdvNghN7ebfoOA.</t>
  </si>
  <si>
    <t>55  See https://twitter.com/generaldagllo/status/1671142854108798976?s=48.</t>
  </si>
  <si>
    <t>and the continued attacks confined neighbourhoods in the southern part of the city, in 
which people had limited access to food and water.</t>
  </si>
  <si>
    <t>Scattered bodies in El Geneina, 16 June 2023</t>
  </si>
  <si>
    <t>Source: Public photo, corroborated by the Panel.</t>
  </si>
  <si>
    <t>4. 
Systematic targeting of gathering sites for internally displaced persons</t>
  </si>
  <si>
    <t>88. There were 120 gathering sites for internally displaced persons in El Geneina 
locality, hosting more than 80,000 people, mostly Masalit, who had been displaced in 
previous attacks on their community.56 During the recent violence, those gathering 
sites were systematically attacked, looted, burned and destroyed. The severe and 
widespread attacks on those sites and neighbourhoods caused renewed displacement.  
89. Civilians sought shelter in various schools and mosques, with the Azahara girls’ 
boarding school in Madaris becoming a large gathering site, housing an estimated 
1,000 families – more than 5,000 people. Next to it, the Algadima school sheltered 
3,500 families. Those sites and others were bombed with heavy artillery and mortars. 
On 12 June, witnesses relayed that approximately 26 bombs had hit gathering sites 
for internally displaced persons in one day. Although exact numbers were difficult to 
establish, witnesses reported significant number of deaths and injured, including 
women and children, some estimating between 60 and 70 casualties daily.</t>
  </si>
  <si>
    <t>56  December 2019 and January 2020, Krinding I and II. See S/2023/93, sect. XI.</t>
  </si>
  <si>
    <t>Gathering sites for internally displaced persons targeted and destroyed during 
the conflict in El Geneina</t>
  </si>
  <si>
    <t>Source: Confidential.</t>
  </si>
  <si>
    <t>5. 
Systematic ethnically motivated and targeting killings of prominent Masalit 
community members</t>
  </si>
  <si>
    <t>90. Ethnically motivated and targeted killings in which RSF and allied militias 
attacked the homes of those on a list of prominent Masalit community leaders, human 
rights activists, lawyers, teachers and journalists were systematic. Survivors reported 
being targeted and threatened owing to their profession and Masalit ethnic identity. 
At least two prominent lawyers were directly targeted and killed by RSF and allied 
militias owing to their involvement in legal cases concerning previous attacks on 
Masalit communities. 57  Three prominent doctors and seven staff were directly 
targeted and killed. Known prominent community leaders were harassed and some 
were executed. Human rights activists were killed while monitoring and reporting on 
the events.</t>
  </si>
  <si>
    <t>6. 
Targeted attacks on hospitals and medical facilities</t>
  </si>
  <si>
    <t>91. RSF and allied militias looted and destroyed all hospitals and medical storage 
facilities, which resulted in the collapse of health services. As a direct consequence 
of those attacks, 37 women with childbirth complications and 200 dialysis patients 
died.58 Furthermore, witnesses stated that some patients were executed in the clinics 
and that the emergency clinics were attacked. On 6 May, owing to the scarcity of 
medical supplies, the late Wali, Khamis Abdallah Abakar, attempted to evacuate the 
seriously injured to Chad. The plan fell through because RSF demanded high fees for 
safe passage.</t>
  </si>
  <si>
    <t>7. 
Seeking protection at Ardamatta: forced displacement and mass killings 
of civilians</t>
  </si>
  <si>
    <t>92. Following the killing of the Wali, Masalit and other African communities 
decided to seek protection at Ardamatta. At midnight, a convoy of thousands of 
people, including women, children, the injured and older persons, vehicles and 
animals moved from Madaris and Jamarek neighbourhoods towards Ardamatta. When 
approaching the Ashati area and Anasim bridge, RSF and allied militias 
indiscriminately opened fire on the convoy. Survivors reported that an estimated 
1,000 people were killed. 
93. To escape the attack, the convoy was separated, and at least 100 of those 
attempting to cross the river drowned. RSF and allied militias killed an estimated 300 
(mostly women and children) of those who were fleeing West. Thousands of civilians 
remained in Ardamatta and were extremely vulnerable, lacking access to food and 
medicine.59  In November, those Massalit survivors were targeted and attacked in 
November (see below).</t>
  </si>
  <si>
    <t>8. 
Fleeing to Adré</t>
  </si>
  <si>
    <t>(a) 
By foot: indiscriminate shootings and summary executions</t>
  </si>
  <si>
    <t>94. Between 14 and 17 June, an estimated 12,000 people, including women and 
children, left El Geneina for Adré by foot.60  When approaching RSF checkpoints, 
women and men were separated, harassed, searched, robbed and physically assaulted. 
RSF and allied militias indiscriminately shot hundreds of people in the legs to prevent 
__________________</t>
  </si>
  <si>
    <t>57  Legal cases concerning the 2019 Krinding attack and 2020 Misterei attacks.</t>
  </si>
  <si>
    <t>58  Strategic Initiative for Women in the Horn of Africa, “Press statement: the footprints of genocide 
can be traced in Al Geneina”, 16 June 2023.</t>
  </si>
  <si>
    <t>59  Communities fleeing the violence in Kuraynik, Sisi camp for internally displaced persons and 
Mournei were part of those seeking refuge.</t>
  </si>
  <si>
    <t>60  Approximately 27–30 km.</t>
  </si>
  <si>
    <t>them from fleeing.61 Young men were targeted in particular and interrogated about 
their ethnicity. If identified as Masalit, many were summarily executed with a shot to 
the head. Women were physically and sexually assaulted. Indiscriminate shootings 
also injured and killed women and children. All testimonies mentioned many dead 
bodies along the road, including those of women, children and young men. 62</t>
  </si>
  <si>
    <t>(b) 
By vehicle: harassment, arbitrary detention and summary executions</t>
  </si>
  <si>
    <t>95. Many refugees reached Adré by paying RSF and allied militias.63 Fees were also 
paid at various RSF and militia road checkpoints, and passengers were robbed and 
interrogated about their ethnicity. Many survivors reported fearing that they would be 
recognized as Masalit teachers, human rights activists, lawyers or prominent leaders. 
Men suspected of being Masalit fighters were summarily executed, while others were 
arbitrarily detained and taken to detention centres in El Geneina. As with those on 
foot, those witnesses reported seeing many dead bodies along the road, including 
those of women, children and older persons. One witness stated seeing 105 dead 
children on her journey.</t>
  </si>
  <si>
    <t>9. 
Collection of bodies and mass graves</t>
  </si>
  <si>
    <t>96. Bodies started decomposing because they could not be collected owing to 
snipers, confinement and the ongoing threat of violence in El Geneina. Eventually, 
RSF initiated the removal of remnants of war from the city. On 17 June, with RSF 
approval, Sudanese Red Crescent volunteers began to collect dead bodies from roads 
and houses, including bodies found at gathering sites for internally displaced persons 
and other sites where people had sought refuge. One volunteer reported working for 
a week, loading a truck with an estimated 400 bodies, including those of women and 
children, many with bullet wounds to the head. The bodies were buried in various 
mass graves. The United Nations Joint Human Rights Office received reports of at 
least 13 mass graves.64  
97. During the night of 3 November, SAF left the 15th Division without warning 
civilians in Ardamatta of its exit and surrender to RSF. Subsequently, on 4 November, 
RSF took control of Ardamatta and confined civilians. Fighters belonging mostly to 
the Masalit community and other African tribes previously taking refuge at SAF 
headquarters were detained. RSF reported having 700 prisoners of war, and it was 
unknown where those people were at the time of writing.</t>
  </si>
  <si>
    <t>10. 
Violence in Ardamatta in November 2023</t>
  </si>
  <si>
    <t>98. Following the initial clashes between SAF and RSF from 1 to 3 November, more 
than 8,000 people, mostly Masalit women and children, fled to Adré.65 Most Masalit 
men were unable pass the RSF and militia-controlled checkpoints. Eyewitnesses 
reported to the Panel that RSF and allied militias had interrogated people at the 
checkpoints about their ethnicity and harassed, robbed, beat, whipped and arbitrarily 
detained them. During those three days, Arab families also fled the violence and 
__________________</t>
  </si>
  <si>
    <t>61  On 16 June, Doctors Without Borders in Adré officially reported treating 622 injured within three 
days after the Wali had been killed. See Doctors Without Borders, “Over 600 war-wounded 
Sudanese arrive in Adré hospital in eastern Chad in the space of just three days”, 16 June 2023.</t>
  </si>
  <si>
    <t>62  Many were stopped at Adikong. Reports confirmed various dead bodies in this area.</t>
  </si>
  <si>
    <t>63  Between 30,000 and 40,000 Sudanese pounds per person.</t>
  </si>
  <si>
    <t>64  See United Nations Integrated Transition Assistance Mission in the Sudan (UNITAMS), “SRSG 
for Sudan and Head of UNITAMS Volker Perthes remarks to the Security Council”, 
13 September 2023.</t>
  </si>
  <si>
    <t>65  See UNHCR, “Sudan: UNHCR warns of increasing violence and human rights violations against 
civilians in Darfur”, 10 November 2023.</t>
  </si>
  <si>
    <t>crossed the border into Chad. By contrast, the families included teenage boys and 
adult men who were able to pass the checkpoints.66  
99. In neighbourhoods and local camps for internally displaced persons, RSF and 
allied militias raided homes in search of Masalit men and young people. They 
subsequently looted and set on fire many homes. According to local sources, male 
adolescents and adults suspected of being Masalit were executed by RSF and allied 
militias. A survivor reported hiding among the dead bodies (see photo 4). Sources 
confirmed that the bodies in that photo were Masalit civilians killed by RSF and allied 
militias. Furthermore, at least two prominent Masalit community leaders were 
targeted and executed. For example, on 5 November, Mohammed Arbab, part of the 
native administration, was executed as along with his family members. 67 Estimates 
indicated that more than 66 Masalit men had been summarily executed in one day.68</t>
  </si>
  <si>
    <t>Killings of Masalit civilians in Ardamatta, November 2023</t>
  </si>
  <si>
    <t>Source: Widely circulated photo, verified by the Panel.</t>
  </si>
  <si>
    <t>100. RSF and allied militias arbitrarily detained and tortured hundreds of male 
adolescents and adults. A survivor interviewed by the Panel reported being detained 
and tortured along with several hundred other detainees, of whom only four escaped. 69 
According to eyewitnesses, although women were not targeted directly, some were 
killed by random shooting and subjected to sexual violence. Although overall death 
estimates were difficult to establish, reports indicated 800 to 2,000 killings, while 
many people were also reported missing.70 According to survivors, RSF and allied 
__________________</t>
  </si>
  <si>
    <t>66  Interviews with eyewitness and Chad entry point monitor, November 2023.</t>
  </si>
  <si>
    <t>67  Interview with survivors, journalists, activists and community leaders, November–December 
2023.</t>
  </si>
  <si>
    <t>68  See Office of the United Nations High Commissioner for Human Rights, “Sudan: killings in 
Ardamata”, 17 November 2023.</t>
  </si>
  <si>
    <t>69  Interview with Ardamatta survivors in Adré, Chad, November 2023.</t>
  </si>
  <si>
    <t>70  See Sudan Tribune, “RSF kills over 2,000 civilians in West Darfur’s Ardamata”, 10 November 
2023 and UNHCR, “Sudan: UNHCR warns of increasing violence and human rights violations 
against civilians in Darfur”.</t>
  </si>
  <si>
    <t>militias forced civilian detainees to collect the bodies and bury them. The Panel 
received information of at least three mass graves.71</t>
  </si>
  <si>
    <t>VII. Case study 2: conflict dynamics in Nyala</t>
  </si>
  <si>
    <t>101. In August, RSF intensified its operations to capture Nyala when faced with 
difficulties in achieving its remaining military objectives in Khartoum. Nyala was the 
second-largest city in the Sudan and a commercial hub with South Sudan and the 
Central African Republic. Testifying to the importance of taking the city, the RSF 
deputy commander-in-chief, Abdelrahim Dagalo, oversaw the assault.  
102. In July, RSF besieged the 16th Division headquarters. On 26 October, RSF 
forces took control of the base after a four-day assault and gained full control of the 
city and South Darfur State. The base housed a crucial component of the SAF western 
region command, including artillery, engineers and armoured vehicles. 
103. The RSF victory was helped by internal divisions in the SAF garrison, illustrated 
by the killing of a SAF commander, Yasser Fadlallah al-Khidr al-Saim, on 21 August 
by one of his soldiers and the defection of dozens of SAF soldiers. The final RSF 
takeover was the outcome of negotiations between RSF and the new SAF commander, 
Brigadier General Hussein Muhammad Jawdat.  
104. On 22 November, RSF issued directives to address violations in Nyala, 
emphasizing a semblance of governance. Abdelrahim Dagalo urged inhabitants to 
return to their homes. RSF directed police and community leaders to manage the dayto-day governance of the city.</t>
  </si>
  <si>
    <t>B. Large recruitment drive in South Darfur prior to the conflict72</t>
  </si>
  <si>
    <t>105. During February and March 2023, numerous young people from rural areas in 
South Darfur were assembled in Nyala and subsequently sent to RSF training camp 
located in the Khartoum area, such as Tayba and Omdurman. Eyewitnesses and video 
footage confirmed the presence of trucks transporting those recruits inside Nyala. The 
recruits hailed from local Arab communities, including Tarjam (Bulbul Timbisco 
area), Beni Halba (Eid al-Fursan), Habbaniyah (Buram), Taisha (Am Dafok area), 
Sa’ada (Gardut area), Misseriya (Nitega area) and Fallata (Tulus area). 
106. In exchange for providing RSF with several hundred members from their 
communities, the native leaders were granted incentives such as cars, money and, in 
some cases, RSF military ranks. Multiple sources within the traditional leadership 
corroborated those arrangements. For example, the nazir (highest traditional leader) 
of Fallata, Mohamed al-Futi Ahmed al-Samani, a close associate of Hemedti after the 
December 2018 revolution, actively participated in selecting members of his 
community, including Abdallah Yagoub, who became one of the prominent RSF 
commanders in Nyala. 
107. Some RSF officers also played pivotal roles in the recruitment process. Notably, 
Taha Humaidan, a prominent member of the RSF peace committee in Darfur and a 
relative of Hemedti, along with al-Nazir Yunis, hailing from the Misseriya community 
and another key committee member, took charge. As part of their work in the RSF 
__________________</t>
  </si>
  <si>
    <t>71  Interview with Ardamatta survivors and local monitors in Adré, November 2023.</t>
  </si>
  <si>
    <t>72  This section is based on in-person and phone interviews with a broad range of interlocutors from 
South Darfur, including native leaders and relevant armed groups, April–November 2023.</t>
  </si>
  <si>
    <t>peace committee that served as a mediator in various intercommunal conflicts, the 
officers established strong ties with numerous traditional leaders, which proved 
advantageous for RSF in the recruitment efforts.</t>
  </si>
  <si>
    <t>C. Coordination between military and native leaders73</t>
  </si>
  <si>
    <t>108. As in West Darfur, RSF offensives against the SAF division in Nyala received 
assistance from members of several Arab communities who were recruited and armed 
for the operations. Those local militia members, often traveling by motorcycle, were 
involved in various activities such as attacks on individuals, burglaries, looting and 
theft of international non-governmental organizations’ cars. 
109. The mobilization of armed members from local Arab communities was 
facilitated by traditional chiefs. The nazir of Tarjam, Mohamed Ibrahim, publicly 
called upon his community to support RSF, resulting in numerous Tarjam members 
arriving in Nyala to back RSF and participating in looting. Similarly, on 17 May, the 
nazir of Misseriya, Al-Tijani Abdulgadir Mohamed Osman, released a statement in 
which he expressed support for RSF. Osman al-Nur, an omda (traditional leader) from 
the Awlad Rashid community, also mobilized members of his community to support 
RSF. In addition, the Fallata nazir sent several dozen fighters to support RSF in Nyala. 
110. RSF officers also played a significant role in mobilizing militias by enlisting 
members from their own communities to support RSF. During clashes with SAF, 
al-Nazir Yunis mobilized members of his Misseriya community, leading to heavy 
losses among them. Another important RSF commander, Adam Aboushanab, who was 
actively involved in RSF mining companies in South Darfur, recruited several dozen 
members from his Ereigat community to support RSF efforts.</t>
  </si>
  <si>
    <t>D. Violations of international humanitarian law in Nyala</t>
  </si>
  <si>
    <t>111. According to local sources, RSF and allied militias infiltrated and took control 
of civilian neighbourhoods and looted and occupied homes and public buildings. 
Indiscriminate and disproportionate heavy artillery shelling from SAF towards 
suspected neighbourhoods resulted in the heaviest losses of civilian life, with artillery 
hitting people’s homes. In retaliation, RSF shelling targeting the SAF 16th Division 
hit the civilian neighbourhoods near the base. Many civilians died in the crossfire 
from the warring parties. For example, on 21 August, SAF shelling hit a market, 
killing 24 people. 74  Similarly, on 22 August, approximately 41 civilians, mainly 
women and children, were killed from SAF shelling when sheltering under the Taiba 
bridge in South Nyala.75  
112. The SAF military response took on a new dimension on 3 and 13 September, 
when, for the first time in Darfur since the conflict started, SAF used aerial bombings 
on civilian neighbourhoods. Local sources reported that at least 54 civilians were 
killed by the airstrikes and many injured amid limited medical care facilities, given 
that there was only one functioning hospital. The continued shelling and additional 
aerial bombing destroyed much of the city and its public infrastructure, including the 
main market. Interrupted communication networks severely hampered the monitoring 
of the situation. Water and electricity services were cut off and access to food was 
__________________</t>
  </si>
  <si>
    <t>74  See Mat Nashed, “Sudan’s armed forces fails to protect civilians during air raids: activists”, 
Al Jazeera, 13 September 2023.</t>
  </si>
  <si>
    <t>75  Local sources interviewed in October 2023; see also Sudan Tribune, “Artillery strike claims 
dozens of civilians in South Darfur capital”, 29 August 2023.</t>
  </si>
  <si>
    <t>limited. There was little access to markets, and many struggled to pay for goods 
because there were no economic opportunities, while prices soared (see annex 4 to 
the present report for satellite imagery showing damage to Nyala). 
113. Death estimates were difficult to confirm. The heavy shelling and aerial 
bombing led to a significant surge in forced displacement, South Darfur being the 
state from which most internally displaced persons fled in Darfur, with approximately 
794,000 civilians fleeing to nearby localities to North Darfur (El Fasher) and East 
Darfur (Ed Daein).76 
114. Furthermore, RSF and allied militias arbitrary arrested and detained, kidnapped 
and killed civilians, while also committing acts of sexual violence, looting and 
recruiting children (see paras. 61–67 above).</t>
  </si>
  <si>
    <t>VIII. Financing of the warring parties in Darfur</t>
  </si>
  <si>
    <t>115. By the time the current conflict erupted, RSF and SAF already had substantial 
financial means in the Sudan and the region. RSF, for example, controlled most of the 
gold trade in the Sudan.77  RSF invested large proceeds from the gold business in 
several industries. While SAF also controlled several important economic sectors and 
companies,78 its profits from these eroded following the beginning of the war, given 
that many of these assets were headquartered or based in Khartoum. Currently, SAF 
relies in large part on wealthy individuals and businessmen aligned with it to finance 
its military capability.79  
116. RSF and SAF drew on those investments and resources, some of which were 
owned through proxy and subsidiary companies, to fund their operations. This was 
used to acquire weapons, pay salaries, fund media campaigns, conduct lobbying and 
buy support of other political and armed groups, including in Darfur.80  
117. During the reporting period, the Panel received information that up to 50 
companies81 associated with RSF were directly or indirectly funding the force. The 
Panel was able corroborate that several of those companies, most of which were based 
in regional countries, were owned by senior members of RSF and their associates. An 
analysis of that information revealed investment in multiple sectors, including 
mining, security, agriculture, manufacturing, real estate, construction and services 
such as consultancy and tourism. Accordingly, for example, the Al-Junaid Company 
for Multi Activities was the holding company of various entities as depicted in 
figure I. The company was owned by Abdelrahim Dagalo (RSF deputy commanderin-chief) and Abduljabbar Mohamed Ahmed (believed to be a relative of the Dagalo 
__________________</t>
  </si>
  <si>
    <t>76  See IOM, “Regional Sudan response: situation update”, 21 November 2023.</t>
  </si>
  <si>
    <t>77  See Reem Abas, “Money is power: Hemedti and the RSF’s paramilitary industrial complex in 
Sudan”, Tahrir Institute for Middle East Policy, 26 July 2023.</t>
  </si>
  <si>
    <t>78  Including in military equipment production (Defence Industries System), charitable organizations 
and martyrs’ organizations, among others. See Suliman Baldo, “Sudan struggles to control its 
parastatals”, May 2021.</t>
  </si>
  <si>
    <t>79  For example, the Panel received reports on various businessmen purchasing military equipment 
for SAF.</t>
  </si>
  <si>
    <t>80  Several leaders and members of Darfurian armed movements acknowledged that their groups 
received money and logistics from the warring parties.</t>
  </si>
  <si>
    <t>81  Confidential documents from sources within SAF and RSF. Other confidential sources directly 
involved in the transactions confirmed the veracity of those documents.</t>
  </si>
  <si>
    <t>family).82 The Panel estimated that the total value of the Al-Junaid Company for Multi 
Activities holdings amounted to several million dollars.83</t>
  </si>
  <si>
    <t>Multi-sector investment of Al-Junaid Company (associated with RSF)</t>
  </si>
  <si>
    <t>Source: Based on information and documentation received by Panel from confidential sources, 
August and December 2023.</t>
  </si>
  <si>
    <t>B. Proxy companies</t>
  </si>
  <si>
    <t>118. RSF has invested in multiple proxy entities outside of the Sudan during its 
existence. These entities, identified by the Panel, continue to change ownership and 
the nature of business in order to evade scrutiny. This was coupled with the continued 
recruitment of individuals in the Sudan and in the region to help to manage those 
entities and their changing ownership. In Dubai, United Arab Emirates, for example, 
a former senior official of the Central Bank of Sudan became the RSF financial 
adviser, helping it to manage this complex web of proxy companies and entities. 84  
119. According to multiple confidential sources and documents consulted by the 
Panel, Al Khaleej Bank became instrumental to RSF financing when the majority of 
ownership of the Bank was acquired by individuals and entities associated with RSF 
in 2019. Confidential sources shared documentation with the Panel showing that, in 
March 2023, a few weeks before the war started, a $50 million transfer was made 
from the Central Bank of Sudan to Al Khaleej Bank. This operation reportedly was 
__________________</t>
  </si>
  <si>
    <t>82  According to confidential documentation obtained by the Panel from a financial institution, they 
each owned 50 per cent of the shares as of July 2021.</t>
  </si>
  <si>
    <t>83  Interviews conducted by the Panel in November and December 2023 gave various figures 
ranging from $5 billion to $10 billion as the net worth of the entity. Various reports consulted by 
the Panel demonstrate that, for example, in 2018 alone, RSF, whose mainstay company was Al 
Junaid, exported gold worth $30 million in a period of four weeks in 2018.</t>
  </si>
  <si>
    <t>84  Interviews conducted the Panel in Cairo in September 2023 described the civilian RSF structure. 
This was also confirmed by the Panel’s local sources in November 2023.</t>
  </si>
  <si>
    <t>the reason behind the dismissal of the Central Bank Governor, Hussain Yahia Jankol, 
on 14 May, given that he was deemed pro-RSF.85  
120. Another striking example of this modus operandi was the Cadex Explosives for 
Civil Purposes company, owned in part by RSF associates, which owned shares in 
multiple other entities, as shown in figure II. Those proxy companies continued to 
provide financial support to RSF activities.86</t>
  </si>
  <si>
    <t>Multi-layered ownership of companies associated with RSF</t>
  </si>
  <si>
    <t>Source: Based on reports and information received by the Panel in August 2023.</t>
  </si>
  <si>
    <t>C. Internal financing</t>
  </si>
  <si>
    <t>121. Immediately after the war began, on 18 April the Sudan Ministry of Finance 
stopped salary payments to RSF members. However, that development did not affect 
RSF military operations. RSF began to pay its main commanders directly, in cash. 
For example, RSF sources reported to the Panel that Juma Dagalo, Hemedti’s uncle 
who oversaw RSF operations in Zuruk (North Darfur), was receiving regular 
payments from RSF. 
122. The Panel also received information that RSF and SLA/MM, among other armed 
groups, were extorting payments for safe passage and protection from convoys and 
vehicles that were passing through their areas of control in Darfur. After taking 
control in most parts of Darfur, RSF established several checkpoints and roadblocks 
along the traditional trade routes, such as from El-Obeid to El Fasher, and from Am 
Dafok to Nyala. SLA/MM and other Juba Agreement for Peace in the Sudan signatory 
groups formed similar checkpoints in North Darfur, in particular roads to Libya.  
123. The Panel also documented details of smuggling operations and other criminal 
activities carried out by various armed groups, including Juba Agreement for Peace 
in the Sudan signatories and RSF. For example, those groups smuggled looted goods, 
including vehicles, from Khartoum to Chad through Darfur.</t>
  </si>
  <si>
    <t>85  RSF insider and intelligence sources, June and December 2023.</t>
  </si>
  <si>
    <t>86  Confidential documents obtained and consulted by the Panel in August 2023. This was also 
collaborated with local sources in November and December 2023.</t>
  </si>
  <si>
    <t>D. Mineral resources/gold</t>
  </si>
  <si>
    <t>124. Notwithstanding a significant decrease in production owing to the war, gold 
continued to be a source of revenue for the warring parties. A governance vacuum and 
lack of control over the gold industry allowed gold smuggling networks to flourish. 
For example, a Sudanese gold trader associated with RSF received 50 kg of gold in 
Dubai in May 2023. The consignment, the first one since the outbreak of the war, 
came from Khartoum and transited through Port Sudan.87 Since the beginning of the 
war, most of the gold that was previously exported to the United Arab Emirates was 
now smuggled to Egypt.88,89</t>
  </si>
  <si>
    <t>1. 
Gold mapping in Darfur/the Sudan</t>
  </si>
  <si>
    <t>125. The Panel mapped gold and gold production in Darfur as part of the wider 
exercise of funding the conflict. Extensive research and analyses included 
interviewing experts with detailed and close knowledge of the trade, as well as 
documentation provided by confidential sources. While Darfur (with five states) was 
an important gold production area, it was not the largest gold producer. A total of 15 
of 18 states of the Sudan produced gold, with Red Sea being the highest producer. 
126. Sudan gold was mined in two ways: by concession companies and through 
artisanal mining across. Gold mined in Darfur, which RSF controlled in large part 
prior to April 2023, contributed a small percentage90 to the total gold produced in the 
country. Reports indicated that more than 50 per cent of the gold mined in the Sudan 
was not traded through the formal channels but was smuggled out of the country. 91 
RSF had two documented concessions companies operating in Darfur in Radom, 
Singo Aghbash and Daraba in South Darfur.</t>
  </si>
  <si>
    <t>2. 
Artisanal gold mining in Darfur</t>
  </si>
  <si>
    <t>127. Artisanal mining accounted for 30 per cent of the gold mining in the Sudan. In 
Darfur, for example, artisanal mining took place in several mines controlled by 
various armed actors, including RSF, SLA/AW and local ethnic militias, such as from 
the Sa’ada in South Darfur. SLA/AW controlled gold mines in Jebel Marra, in 
particular in Turiyah.92</t>
  </si>
  <si>
    <t>IX. Mediation initiatives</t>
  </si>
  <si>
    <t>128. Since the beginning of the conflict, various regional and international actors 
launched mediation initiatives: the African Union, the Intergovernmental Authority 
on Development (IGAD), the group of neighbouring countries and the Jeddah 
initiative on a ceasefire. Those initiatives resulted in the creation of various working 
groups and committees and the formulation of road maps aimed at solving the 
__________________</t>
  </si>
  <si>
    <t>87  Multiple resources, including RSF insiders, shared this information with the Panel.</t>
  </si>
  <si>
    <t>88  Various reports consulted by the Panel and interviews with confidential sources, November–
December 2023.</t>
  </si>
  <si>
    <t>89  See Sudeep Kainee, “Egyptian national arrested with 6.5 kg gold from Kathmandu airport”, 
Kathmandu Post, 10 December 2023.</t>
  </si>
  <si>
    <t>90  Interviews with officials in the mining industry in the Sudan estimate the percentage of this to be 
30 per cent.</t>
  </si>
  <si>
    <t>91  See CGTN Africa, “More than 50 per cent of gold in Sudan is illegally smuggled out”, YouTube, 
7 April 2023. Available at www.youtube.com/watch?v=gYdhLUaUzMk.</t>
  </si>
  <si>
    <t>92  See S/2021/40, paras. 35 and 145–146.</t>
  </si>
  <si>
    <t>Sudanese crisis. However, none of the recommendations and commitments stemming 
from the initiatives, such as the establishment of humanitarian corridors, were 
implemented. The excess of mediation tracks and insufficient coordination, as well 
as entrenched positions of the warring parties combined with competing regional 
interests, meant that those peace efforts had yet to stop the war, result in a political 
settlement or address the growing humanitarian crisis.</t>
  </si>
  <si>
    <t>B. African Union</t>
  </si>
  <si>
    <t>129. The African Union continued its efforts to mediate in the Sudanese crisis, using 
various approaches and channels. At the end of August, the African Union announced 
its plan to organize in September a conference that would bring together leading 
Sudanese political parties and civilian organizations. 93  At the time of writing, the 
conference, to be supervised by the African Union Commission, did not materialize 
owing to internal disagreements between the civilian forces and potential 
participation of the former ruling National Congress Party.94 The Commission also 
created an expanded mechanism and a core group on the Sudan. 95 Since September, 
there has also been a parallel initiative to gather Sudanese political actors, 
spearheaded by the African Union Chairperson, Comoros President Azali 
Assoumani.96  
130. On 15 November, the Peace and Security Council of the African Union held a 
meeting on the Sudan, attended by representatives from Saudi Arabia, the United Arab 
Emirates and the United States of America. In its communiqué, the Council stressed 
that there should be one, unified international mediation initiative on the Sudan, under 
the joint leadership of the African Union and IGAD.97</t>
  </si>
  <si>
    <t>C. Intergovernmental Authority on Development</t>
  </si>
  <si>
    <t>131. During the reporting period, IGAD tried to mediate in the conflict through the 
Quartet Group of Countries for the Resolution of the Situation in the Republic of 
Sudan (Djibouti, Ethiopia, Kenya and South Sudan), chaired by the President of 
Kenya, William Ruto. While RSF supported the IGAD role, SAF publicly rejected 
President Ruto’s involvement in the matter. 98  On 10 July, in Addis Ababa, IGAD 
adopted a road map for peace in the Sudan and discussed the deployment of the 
Eastern Africa Standby Force, a suggestion immediately rejected by SAF. In a 
meeting held on 6 September, the Quartet Group stressed the importance of IGAD 
being present in the Jeddah process and the need for all-inclusive consultations with 
civilian actors.  
__________________</t>
  </si>
  <si>
    <t>93  The projected list of participants would include the Forces of Freedom and Change-Central 
Council, the Democratic Bloc, the Arab Socialist Ba’ath Party, the Communist Party of the 
Sudan, all Juba Agreement for Peace in the Sudan signatories, the Sudan People’s Liberation 
Movement-North Abdelaziz al-Hilu faction (SPLM-N) (Al Hilu faction) and the Sudan 
Liberation Army-Abdul Wahid (SLA/AW). See also Sudan Facts, “African Union preparing for 
inter-Sudanese dialogue”, 23 August 2023.</t>
  </si>
  <si>
    <t>94  Interviews in person and by phone with SLA/AW, the Forces of Freedom and Change-Central 
Council, the Democratic Bloc, SPLM-N, former member of the transitional Government and 
Sudanese NGOs, in Cairo, Kampala, Juba, Nairobi and Addis Ababa, September–December 
2023.</t>
  </si>
  <si>
    <t>95  See African Union, communiqué of the 1156th meeting of the Peace and Security Council, Addis 
Ababa, 27 May 2023.</t>
  </si>
  <si>
    <t>96  See https://beit-salam.km/actualit%C3%A9s/communique-presse-soudan.html.</t>
  </si>
  <si>
    <t>97  See African Union, official communiqué of the Peace and Security Council, 15 November 2023.</t>
  </si>
  <si>
    <t>98  See Sudan Tribune, “Sudan declines Kenya’s chairmanship of IGAD quartet”, 15 June 2023.</t>
  </si>
  <si>
    <t>132. Relations between SAF and IGAD improved recently, as illustrated by the visits 
of General al-Burhan to Nairobi and Djibouti and his meetings with President Ruto 
and the President of Djibouti and IGAD Chairman, Ismail Omar Guelleh, in 
November. Those improved relations paved the way for the Extraordinary Assembly 
of IGAD Heads of State and Government, held on 9 December, which focused on the 
Sudan. It was announced at the Assembly that both General al-Burhan and Hemedti 
had agreed to an unconditional ceasefire and a one-to-one meeting.99 However, the 
Ministry of Foreign Affairs of the Sudan officially denied that General al-Burhan had 
agreed to any of those conditions.100</t>
  </si>
  <si>
    <t>D. Jeddah talks</t>
  </si>
  <si>
    <t>133. Early in May, talks on a ceasefire and humanitarian assistance started in Jeddah, 
under the auspices of authorities from Saudi Arabia and the United States. On 11 May, 
the parties signed the Jeddah Declaration of Commitment to Protect the Civilians of 
Sudan, in which they made a commitment to allow for humanitarian access and 
respect international humanitarian law. The Declaration was not implemented, and 
the talks first came to a halt in July.  
134. On 4 November, during a second round of talks, the parties reaffirmed the 
Jeddah Declaration. In addition, among others, the parties agreed to participate in a 
joint humanitarian forum to guarantee humanitarian access. The talks were suspended 
again in December owing to a lack of progress. The main stumbling block between 
the two delegations was the RSF refusal to withdraw from Khartoum and other towns, 
a key SAF demand.101</t>
  </si>
  <si>
    <t>E. Neighbouring States’ initiative</t>
  </si>
  <si>
    <t>135. Egypt hosted a meeting in Cairo on 13 July attended by neighbouring countries 
(Central African Republic, Chad, Eritrea, Ethiopia, Libya and South Sudan) to discuss 
the conflict in the Sudan and find regional solutions.102 The new initiative, as outlined 
in concluding statement of 13 July, was officially welcomed by both SAF and RSF. A 
follow-up meeting was held in Chad on 7 August, at which the foreign ministers of 
the neighbouring countries met. The attendees endorsed a plan to end the conflict, 
including three key components: a ceasefire; a comprehensive intra-Sudanese 
dialogue; and the facilitation of humanitarian access. A follow-up meeting ensued in 
New York on 20 September, on the side of the session of the General Assembly.103 At 
the time of writing, the initiative was continuing.</t>
  </si>
  <si>
    <t>99  See Intergovernmental Authority on Development, communiqué of the 41st Extraordinary 
Assembly, Heads of the State and Government, 9 December 2023.</t>
  </si>
  <si>
    <t>100  See Dabanga, “Sudan FA Ministry disavowal of IGAD communiqué ‘raises eyebrows’”, 
12 December 2023.</t>
  </si>
  <si>
    <t>101  Interviews in person and by phone with SLA/AW, Forces of Freedom and Change-Central 
Council, and Democratic Bloc members, diplomats, Sudanese politicians and former members of 
the transitional Government, Kampala, Cairo, Nairobi and Juba, September–November 2023. See 
also Sudan Tribune, “Mediators suspended Sudan’s ceasefire talks indefinitely”, 3 December 2023.</t>
  </si>
  <si>
    <t>102  See https://shabait.com/2023/07/14/communique-of-sudans-neighboring-states-summit-cairo13th-of-july-2023.</t>
  </si>
  <si>
    <t>103  See State Information Service, “2nd meeting of FMs of Sudan neighbouring states convene in 
New York”, 20 September 2023.</t>
  </si>
  <si>
    <t>X. Impact of the situation in Darfur on the region</t>
  </si>
  <si>
    <t>136. Since the beginning of the conflict, South Sudan has expressed interest in 
mediating the Sudanese crisis, given its historical, economic and security ties with 
the Sudan. The idea did not materialize because leading international and regional 
actors were sceptical about the political and financial capacity of the country to 
conduct and complete such a mission. According to Panel sources, SAF would have 
welcomed the strong involvement of South Sudan. On the other hand, RSF was more 
reluctant, doubting South Sudan’s neutrality.104  
137. The security of oil pipelines from Upper Nile and Unity States to Port Sudan 
remained the key priority to Juba, given that revenue from oil presents its main 
income.105 South Sudan maintained relations with both RSF and SAF to secure an 
uninterrupted transit of oil. South Sudanese and Sudanese interlocutors informed the 
Panel that, in June, South Sudanese officials negotiated with SAF additional security 
for the pipelines to avoid possible damage from Sudanese armed actors.106 In October 
and November, RSF guaranteed the South Sudanese authorities that it would not 
target oil facilities and that oil traffic would remain unaffected.107  
138. In October, South Sudanese authorities invited the Juba Agreement for Peace in 
the Sudan signatories to discuss possible solutions to the Sudanese crisis (see table 1 
and para. 5 above) In November, South Sudan received delegation from the Forces of 
Freedom and Change-Central Council. As a result of the visit, the Council and South 
Sudan formed a joint committee comprising representatives from both the Council 
and the South Sudan mediation committee for peace in the Sudan.</t>
  </si>
  <si>
    <t>139. The long border between Darfur and Chad, and the fact that several key 
Darfurian communities, including Zaghawa, Arabs and Masalit, were present in 
eastern Chad posed a risk of conflict spillover in border areas. The large-scale influx 
of refugees coming from West Darfur increased the tensions with host communities 
with respect to access to services, land and resources. The economic situation in 
eastern Chad deteriorated, given that the border closure reduced the basic imports 
from the Sudan, mainly cereals, sugar and fuel. 
140. Chadian authorities took measures to mitigate security risks in the border areas. 
Immediately after the outbreak of the conflict in the Sudan, the Government of Chad 
established a committee to manage the Sudan crisis, gathering relevant ministers. The 
authorities also sent military reinforcements to the border area, to prevent infiltrations 
of armed individuals. On November 28, the Consul General of the Sudan in Chad, 
Gaddafi Abdullah, met the commander of the joint force, General Osman Bahar Itno, 
in the border town of Abeche. This was the first meeting between officials in the 
__________________</t>
  </si>
  <si>
    <t>104  Interviews with members of the Sudanese and South Sudanese armed groups, South Sudanese 
politicians, Darfurians and Sudanese diaspora in Egypt and Türkiye, April–July 2023.</t>
  </si>
  <si>
    <t>105  See South Sudan, Ministry of Finance and Planning, first quarterly macroeconomic update, 
2022/23 September 2022). Available at www.mofp.gov.ss/doc/Q1FY2022_ 
23EconomicandBudgetImplementationReport.pdf.</t>
  </si>
  <si>
    <t>106  Interviews with members of the Sudanese and South Sudanese armed groups and South Sudanese 
politicians, June–December 2023.</t>
  </si>
  <si>
    <t>107  Interviews in person and by phone with SLA/AW and SPLM-N members, south Sudanese 
politicians and former ministers, Sudanese NGOs, and oil traders in Juba, Nairobi and Kampala, 
October–November 2023.</t>
  </si>
  <si>
    <t>format of the joint force since the outbreak of conflict in the Sudan. 108 The Chadian 
contingent of the joint force continued to patrol the border area with the Sudan on the 
line of Tine-Kariari and Tisi-Ade. 
141. RSF established recruitment networks in Chad, among Arab communities in 
particular. For example, in late May, four RSF cars came to the area of Marada, the 
stronghold of the Rizeigat community in Chad, and returned to the Sudan with several 
dozen recruits, according to the Chadian military. While the Chadian authorities 
received information about the intrusion, they could not intercept the vehicles. 
142. The Chadian authorities tried to play a role in the mediation initiatives, in 
particular through the neighbouring States’ initiative. For example, on 2 December, 
the President of Chad held a meeting with the former Prime Minister of the Sudan, 
Abdallah Hamdok, on the side of the twenty-eighth session of the Conference of the 
Parties to the United Nations Framework Convention on Climate Change, held in the 
United Arab Emirates, to discuss political solutions to the crisis in the Sudan. 109 
However, relations between the Government of Chad and SAF deteriorated drastically 
after the latter accused Chad of facilitating military support to RSF (see para. 41 
above).110</t>
  </si>
  <si>
    <t>C. Central African Republic</t>
  </si>
  <si>
    <t>143. The conflict in the Sudan had implications for the Darfur-Central African 
Republic border area, including flows of fighters and weapons (see paras. 50–52 
above) and cross-border trade. At the beginning of the conflict, the Central African 
Republic contingent of the tripartite forces of 90 soldiers remained trapped in the Am 
Dafok area, on the Sudanese side of the border, before being able to withdraw. On 
17 May, RSF captured Am Dafok, the main border post with Central African 
Republic. This facilitated RSF recruitment in north-eastern Central African Republic 
among Arab border communities, according to various sources in both countries. 111  
144. In April and May, the economic situation in north-eastern Central African 
Republic deteriorated quickly because of the crisis in the Sudan. Widespread 
insecurity in South Darfur meant that the flows of agricultural goods and fuel from 
the Sudan to the Central African Republic stalled. This led to price increases and 
shortages of supplies, in particular in Birao and Ndélé areas, pushing Central African 
local traders to procure fuel in Uganda.112  
145. Control of the border by RSF after May resulted in an increase of cross-border 
trade, according to Sudanese and Central African traders interviewed by the Panel. 
Local traders reported to the Panel that RSF had negotiated with local border 
communities to guarantee the safe, unhindered passage of goods, from which RSF 
benefited by levying security taxes. The markets in South Darfur, for example in Am 
__________________</t>
  </si>
  <si>
    <t>108  Correspondence and communication by phone with Sudanese diaspora, Sudan Liberation Army 
members in Nairobi and Kampala and Sudanese diaspora in N'Djamena, November–December 
2023.</t>
  </si>
  <si>
    <t>109  See www.dabangasudan.org/en/all-news/article/sudan-former-pm-hamdok-meets-with-chadpresident.</t>
  </si>
  <si>
    <t>110  See Sudan Tribune, “Sudan’s foreign minister rejects Chad’s demand for apology”, 11 December 
2023.</t>
  </si>
  <si>
    <t>111  See Zarambaud Mamadou, “Conflits au Soudan: des soldats centrafricains membres des forces 
tripartites en difficulté”, Oubangui Medias, 2 May 2023, and interviews with interlocutors from 
West and South Darfur, in Kampala, Cairo and Nairobi, May–June 2023.</t>
  </si>
  <si>
    <t>112  Interviews with Sudanese, Ugandan and Kenyan traders and businessmen in Kampala and 
Nairobi, May–June 2023.</t>
  </si>
  <si>
    <t>Dafok and Sungu, reopened to supply north-east Central African Republic with fuel 
and consumer goods.113</t>
  </si>
  <si>
    <t>146. The conflict in the Sudan had an impact on the security of southern part of 
Libya, when the General Command of General Khalifa Haftar’s LNA declared the 
closure of the southern border on 25 April and deployed reinforcements to the 
border.114 LNA authorities were concerned mainly that some Sudanese fighters might 
flee from North Darfur to southern Libya, which could further destabilize the area.  
147. Cross-border trade between Libya and Darfur stopped at the end of April 2023. 
It resumed with commercial trucks heading from Kufra to El Fasher in May. The price 
of diesel per litre in southern Libya was $10 at the time of writing, while in Darfur it 
was $25, which fuelled smuggling of this key good from Libya to Darfur, including 
for the resupply of Sudanese warring parties. 
148. Several major Darfurian armed groups based in Libya took advantage of the 
chaotic situation in the Sudan to return to Darfur and Khartoum areas, including 
SLA/AW and several SRAC factions. However, several Juba Agreement for Peace in 
the Sudan signatory groups maintained forces in Libya.</t>
  </si>
  <si>
    <t>XI. Travel ban</t>
  </si>
  <si>
    <t>149. In paragraph 3 (d) of its resolution 1591 (2005), the Security Council imposed 
a travel ban and asset freezing on four individuals, one of them being Musa Hilal 
Abdalla Alnsiem (permanent reference number SDi. 002). During the reporting 
period, the Panel received verified reports that Hilal had travelled to Chad in 
November 2023 by road and reached the capital, N’Djamena, where he held private 
meetings. Hilal remained in Chad at the time of writing. His visit to Chad constituted 
a violation of the travel ban provisions.</t>
  </si>
  <si>
    <t>XII. Recommendations</t>
  </si>
  <si>
    <t>150. The Panel recommends that the Committee:</t>
  </si>
  <si>
    <t>(a) 
Remind the parties to the conflict in Darfur to adhere to their obligations 
under international humanitarian law, including their obligations to protect civilians 
from violence, including women and children, from sexual violence, and children 
from recruitment into their armed forces, and remind the warring parties that those 
who commit violations of international humanitarian law or other atrocities may be 
subject to targeted sanctions measures in accordance with paragraph 3 (c) of 
resolution 1591 (2005);</t>
  </si>
  <si>
    <t>(b) 
Remind the warring parties and those who facilitate the transfers of arms 
and military materiel to Darfur of their obligations to comply with the arms embargo 
measures as stipulated in paragraphs 7 and 8 of resolution 1556 (2004), and reiterate 
that those who breach the arms embargo may be designated for targeted measures in 
accordance with paragraph 3 (c) of resolution 1591 (2005).</t>
  </si>
  <si>
    <t>113  Interviews in person and by phone with businessmen from the Central African Republic, South 
Darfur and SPLM-N in Juba and Nairobi, October–November 2023.</t>
  </si>
  <si>
    <t>114  See Ahmad El-Assasy, “Libyan army closes border with Sudan”, Libyan Review, 24 April 2023.</t>
  </si>
  <si>
    <t>Annex 1: Arms and ammunition used during the violence in El Geneina</t>
  </si>
  <si>
    <t>1. In their attacks on El Geneina, RSF and allied militias, in addition to using 
assault rifles and 12.7 and 14.5 calibre machines guns, also deployed 
heavier calibre weapons such as mortars, and rocket launchers.115  
2. On 13 May, several local sources saw RSF members using a heavy gun 
mounted on a Landcruiser vehicle, in Al Madaris neighbourhood. 
Cartridges of 30x165mm High Explosive Round were found on the site 
after the vehicle left. Such ammunition is customarily used on aircraft 
guns, such as those equipping the Sukhoi and Mig in possession of SAF 
Air Force. Most likely, RSF, who are not known for having had access to 
aircraft guns, looted such guns from SAF during a battle, and fixed them 
on Landcruisers as anti-aircraft system.</t>
  </si>
  <si>
    <t>Photo of a 30x165mm High Explosive Round cartridge, El Geneina, May 2023</t>
  </si>
  <si>
    <t>Source: Confidential</t>
  </si>
  <si>
    <t>3. From 12 May 2023 onwards, RSF and allied militias begun extensively 
using RPG-7 rocket launchers, mortars (60mm, 100mm and 120mm), and 
heavy rockets such as 107mm Type 63-2, a high-explosive surface-tosurface rocket, as illustrated by various videos of fighters, testimonies, and 
remnants of ammunition. Mortars in particular were used to target 
gathering sites in places such as Al Madaris areas.</t>
  </si>
  <si>
    <t>__________________ 
115 Cartridges, ammunition and unexploded ordnance collected by local civilians were inspected by the Panel.</t>
  </si>
  <si>
    <t>Photo 5: Photo of remnants of RPG-7 ammunition (right) and of remnants of 60 and 
100 / 120mm mortars (left), El Geneina, May 2023</t>
  </si>
  <si>
    <t>Photo 6: Photo of remnants of 1989-produced 107mm Type 63-2 rocket, El Geneina, 
June 2023</t>
  </si>
  <si>
    <t>4. Sudanese Alliance (SA), a JPA signatory movement, had about 25 vehicles 
based in El Geneina, mounted with 12.7mm and 14.5mm machine guns, 
and also had RPG-7, according to local sources and videos of the 
clashes.116 In early May, SA fighters started to run short of ammunition 
which led them to withdraw from the town on 14 June. In general, 
ammunition shortage was the main issue for SA as well as for Masalit selfdefence groups.</t>
  </si>
  <si>
    <t>__________________ 
116 About 13 cars for Bukhari Abdallah’s faction, about 9 for Wali, about 5 for Bahar Karama and about 4 for Abdu Al-Khlikh Dodeen.</t>
  </si>
  <si>
    <t>Annex 2: Destruction and attacks in Zalingei</t>
  </si>
  <si>
    <t>Map of IDP camps, with an overlay of verified fire and infrastructure damage from April until 
November 2023 in Zalingei, Central Darfur.</t>
  </si>
  <si>
    <t>Sources: OpenStreetMap contributors, IOM DTM Round 6, Annotations by the Centre for 
Information Resilience (CIR). Prepared by CIR. (The boundaries and names shown and the 
designations used on this map do not imply official endorsement or acceptance by the United 
Nations)</t>
  </si>
  <si>
    <t>Satellite imagery showing fire and infrastructure damage in Hasahisa IDP camp, Zalingei. Left 
image-Obtained 8 Jan 2023. Right image-Obtained 11 Nov 2023.  
Sources: Planet Labs PBC, Annotations by the Centre for Information Resilience (CIR). Prepared 
by CIR.</t>
  </si>
  <si>
    <t>(The boundaries and names shown and the designations used on this map do not imply official 
endorsement or acceptance by the United Nations)</t>
  </si>
  <si>
    <t>Satellite imagery showing active fire [12.90985,23.45163] and damage to infrastructure 
[12.91139, 23.45236] in Hasahisa IDP camp, Zalingei. Left image-Obtained 08 Jan 2023. 
Right image-Obtained 11 Nov 2023.  
Sources: Planet Labs PBC, Annotations by the Centre for Information Resilience (CIR). 
Prepared by CIR. (The boundaries and names shown and the designations used on this map 
do not imply official endorsement or acceptance by the United Nations)</t>
  </si>
  <si>
    <t>Satellite imagery showing burn scars in and around shelters in Hasahisa IDP camp, Zalingei. 
[12.91849,23.45597]. Left image-Obtained 08 Jan 2023. Right image-Obtained 11 Nov 2023 
Sources: Planet Labs PBC, Annotation by the Centre for Information Resilience (CIR). 
Prepared by CIR. (The boundaries and names shown and the designations used on this map 
do not imply official endorsement or acceptance by the United Nations)</t>
  </si>
  <si>
    <t>Satellite imagery showing damage to school buildings [12.90880,23.46955], government 
buildings [12.90956,23.47069], and civilian property [12.91046,23.46811] in Al Hai Al 
Gharbi, Zalingei. Left image-Obtained 8 Jan 2023. Right image-Obtained 11 Nov 2023.  
Sources: Planet Labs PBC, Annotations by the Centre for Information Resilience (CIR).. 
Prepared by CIR. (The boundaries and names shown and the designations used on this map 
do not imply official endorsement or acceptance by the United Nations.)</t>
  </si>
  <si>
    <t>Satellite imagery showing damage to Zalingei University, School of Agriculture buildings east 
of Zalingei [12.93356,23.50195]. Left image-Obtained: 2 Mar 2023. Right image-Obtained 
11 Nov 2023 (right).  
Sources: Planet Labs PBC, Annotations by the Centre for Information Resilience (CIR). 
Prepared by CIR. (The boundaries and names shown and the designations used on this map 
do not imply official endorsement or acceptance by the United Nations.)</t>
  </si>
  <si>
    <t>Annex 3: Destruction in El Geneina 
map of IDP camps, with proximity to SAF &amp; RSF bases and overlay of verified damage to 
infrastructure and IDP gathering sites from between 15 April to November 2023 in El 
Geneina, West Darfur.</t>
  </si>
  <si>
    <t>Sources: OpenStreetMap contributors, IOM DTM Round 6, Annotations by the Centre for 
Information Resilience (CIR). Prepared by CIR. (The boundaries and names shown and the 
designations used on this map do not imply official endorsement or acceptance by the United 
Nations.)</t>
  </si>
  <si>
    <t>Satellite imagery of fire damage at IDP gathering locations and infrastructure damage west 
of El Geneina. Left image-Obtained: 19 April 2023. Right image-Obtained 17 November 
2023.  
Sources: Google Earth, Airbus DS, Planet Labs PBC, Annotations by the Centre for 
Information Resilience (CIR). Prepared by CIR. (The boundaries and names shown and the 
designations used on this map do not imply official endorsement or acceptance by the 
United Nations.)</t>
  </si>
  <si>
    <t>Satellite imagery of fire damage at IDP gathering locations, Abuzar, El Hujjaj, Al Jamarik 
IDP camps, and infrastructure damage in El Geneina. Left image- Obtained 19 April 2023. 
Right image -Obtained 17 November 2023 (right).  
Sources: Google Earth, Airbus DS, Planet Labs PBC, Annotations by the Centre for 
Information Resilience (CIR). Prepared by CIR. (The boundaries and names shown and the 
designations used on this map do not imply official endorsement or acceptance by the United 
Nations.)</t>
  </si>
  <si>
    <t>Satellite imagery of fire damage at IDP gathering locations and infrastructure damage in 
Majlis and Al Tadamon neighbourhoods, El Geneina. Left image-Obtained 19 April 2023. 
Right image-Obtained 17 November 2023.  
Sources: Google Earth, Airbus DS, Planet Labs PBC, Annotations by the Centre for 
Information Resilience (CIR). Prepared by CIR. (The boundaries and names shown and the 
designations used on this map do not imply official endorsement or acceptance by the United 
Nations.)</t>
  </si>
  <si>
    <t>Satellite imagery of fire and infrastructure damage in Al Nahda North and Al Zuhur 
neighbourhoods, east El Geneina. Left image-Obtained 19 April 2023. Right imageObtained 17 November 2023.  
Sources: Google Earth, Airbus DS, Planet Labs PBC, Annotations by the Centre for 
Information Resilience (CIR). Prepared by CIR. (The boundaries and names shown and the 
designations used on this map do not imply official endorsement or acceptance by the United 
Nations.)</t>
  </si>
  <si>
    <t>Annex 4: Satellite imagery showing damage to Nyala</t>
  </si>
  <si>
    <t>Satellite imagery showing damage to the Nyala Grand Market area east of SAF 16th Infantry Division 
command. Left image-Obtained 8 Apr 2023. Right image-Obtained 24 October 2023.  
Sources: Google Earth, Airbus DS, Planet Labs PBC, Annotations by the Centre for Information Resilience 
(CIR). Prepared by CIR. (The boundaries and names shown and the designations used on this map do not 
imply official endorsement or acceptance by the United Nations.)</t>
  </si>
  <si>
    <t>Satellite imagery showing damage to Nyala Military Hospital and surrounding buildings in Al Gomhuria 
neighbourhood, central Nyala. Left image-Obtained 8 Apr 2023. Right image-Obtained 24 October 2023. 
Sources: Google Earth, Airbus DS, Planet Labs PBC, Annotations by the Centre for Information Resilience 
(CIR). Prepared by CIR. (The boundaries and names shown and the designations used on this map do not 
imply official endorsement or acceptance by the United Nations.)</t>
  </si>
  <si>
    <t>Satellite imagery showing damage to government and educational buildings in Karari East neighbourhood, 
Nyala, southeast from the SAF 16 Infantry Division. Left image-Obtained: 8 Apr 2023. Right imageObtained 24 October 2023.  
Sources: Google Earth, Airbus DS, Planet Labs PBC, Annotations by the Centre for Information Resilience 
(CIR). Prepared by CIR. (The boundaries and names shown and the designations used on this map do not 
imply official endorsement or acceptance by the United Nations.)</t>
  </si>
  <si>
    <t>Annex 5: Letter addressed to the Panel from the Permanent 
Representative of the UAE to the United Nations</t>
  </si>
  <si>
    <t>Letter dated 2 January 2024 from the Permanent Representative of Ukraine to the United Nations addressed to the Secretary-General</t>
  </si>
  <si>
    <t>I write to inform you that on 2 January 2024 the Russian Federation repeated a 
massive missile and drone attack on Ukraine, targeting again civilian infrastructure, 
including residential areas and critical objects, as well as industrial and military 
facilities. The main direction of the attack was the capital city of Kyiv and the city of 
Kharkiv.</t>
  </si>
  <si>
    <t>In line with the tactics used by the Russian Federation during its previous terror 
strike on 29 December 2023, the air attack was started by launching 35 “Shahed” 
drones from the south-east to different regions of Ukraine.</t>
  </si>
  <si>
    <t>In the early morning, the Russian forces deployed 16 Tu-95MS strategic bombers. 
Around 6 a.m., they launched at least 70 Kh-101/Kh-555/Kh-55 cruise missiles.</t>
  </si>
  <si>
    <t>At 7.30 a.m., Russian MiG-31K fighters fired 10 Kh-47M2 “Kinzhal” airlaunched ballistic missiles.</t>
  </si>
  <si>
    <t>Four Kh-31P anti-radar missiles were fired from Su-35 tactical aircraft.</t>
  </si>
  <si>
    <t>The Russian Federation also attacked from the sea with three “Kalibr” cruise 
missiles.</t>
  </si>
  <si>
    <t>Twelve guided ballistic missiles of the Iskander-M/S-300/S-400 type were 
launched from the north.</t>
  </si>
  <si>
    <t>According to preliminary information, on 2 January 2024, Russia launched at 
least 134 weapons units, including 99 missiles of various types and 35 drones.</t>
  </si>
  <si>
    <t>The defence forces of Ukraine shot down 35 “Shahed” drones and 72 missiles, 
including:</t>
  </si>
  <si>
    <t>• 10 Kh-47M2 “Kinzhal” air-launched ballistic missiles</t>
  </si>
  <si>
    <t>• 59 Kh-101/KH-555/KH-55 cruise missiles</t>
  </si>
  <si>
    <t>• 3 “Kalibr” cruise missiles</t>
  </si>
  <si>
    <t>Today’s air strike by the Russian Federation resulted in damage to and the 
destruction of civilian infrastructure in the city of Kyiv, the Kyiv region and the city 
of Kharkiv.</t>
  </si>
  <si>
    <t>The list of civilian objects hit by Russian missiles in Kyiv includes: three 
multi-storey residential buildings and a number of private residential buildings, a 
hospital, two plants, six storage facilities, two car dealerships (causing the destruction 
of 26 cars and a gas leakage from a damaged gas pipeline), a shopping mall and a 
supermarket building.</t>
  </si>
  <si>
    <t>In Kyiv, 2 people were killed, 50 injured and 134 evacuated, and 200 residents 
require resettlement.</t>
  </si>
  <si>
    <t>In the Kyiv region, the Russian forces hit the following locations: two plants 
(causing 11 trucks to catch fire and damage to 28 trucks), seven residential buildings, 
44 cars, two utility buildings and a religious building.</t>
  </si>
  <si>
    <t>As a result of these attacks on the Kyiv region, 2 people were killed and 16 
people (including one child) injured, and 750 people have asked for psychological 
help.</t>
  </si>
  <si>
    <t>In the Kharkiv region, the Russian Federation attacked two residential buildings, 
a plant and small business facilities, killing 1 person and injuring 53 people (including 
six children).</t>
  </si>
  <si>
    <t>In general, over the past five days, the Russian Federation has fired at least 500 
missiles and drones on the territory of Ukraine.</t>
  </si>
  <si>
    <t>These large-scale attacks that have no military reason and are aimed only at 
terrorizing the civilian population and destroying the civilian infrastructure of 
Ukraine testify that enhanced and combined efforts by Member States are required to 
deprive the aggressor of its military capabilities, to force the aggressor to cease 
violations of the Charter of the United Nations and to return to the tenets of 
international law.</t>
  </si>
  <si>
    <t>I would appreciate your kind assistance in having the present letter distributed 
as a document of the eleventh emergency special session of the General Assembly, 
under agenda item 5, and of the Security Council.</t>
  </si>
  <si>
    <t>Pursuant to rule 15 of the provisional rules of procedure of the Security Council, 
the Secretary-General wishes to report that he has received a letter dated 2 August 
2023 from the Permanent Representative of China to the United Nations stating that 
Ms. Xu Hui and Mr. Zhao Shuai have been appointed alternate representatives of 
China on the Security Council.</t>
  </si>
  <si>
    <t>United Nations Integrated Office in Haiti: Report of the Secretary-General</t>
  </si>
  <si>
    <t>1. 
The present report is submitted pursuant to Security Council resolution 
2692 
(2023)
, by which the Council decided to extend until 15 July 2024 the mandate of the 
United Nations Integrated Office in Haiti (BINUH), in accordance with resolution 
2476 (2019)
 establishing BINUH. The report includes significant developments since 
the previous report, dated 16 October 2023 (
S/2023/768
), and provides an update on 
the implementation of the BINUH mandate.</t>
  </si>
  <si>
    <t>II. Political issues and good governance</t>
  </si>
  <si>
    <t>2. 
During the reporting period, the Prime Minister, the High Transitional Council, 
the signatories of the 21 December Agreement and opposition groups pursued efforts 
to converge on a common vision for restoring democratic institutions. Discussions 
focused on formulating a governance framework that would set a course for the 
holding of elections. However, differences persisted, in particular regarding the power 
and competencies of a presidential structure, including its authority to replace the 
Prime Minister, as sought by some opposition parties. 
3. 
The President of the High Transitional Council, Mirlande Manigat, expressed 
concern over the slow pace in establishing a provisional electoral council, crucial for 
organizing elections. During an interview on 1 November, she noted that the political 
stalemate hindered implementation of the 21 December Agreement to elect a 
President by 7 February 2024. The impasse has, notably, had an impact on the 
selection and nomination of electoral councillors, a necessary step in the electoral 
process. These challenges notwithstanding, technical preparations have continued. Of 
note, the Government contributed $15 million to the basket fund led by the United 
Nations Development Programme (UNDP) to bolster election efforts.  
4. 
In fostering engagement among stakeholders, Special Representative of the 
Secretary-General met representatives from across the political and civil society 
spectrum, including academia, the private sector and religious groups. She 
emphasized the importance of creating security and political conditions conducive to 
the restoration of democratic institutions and undertook several initiatives to enhance 
the political participation of women and young people in decision-making processes. 
On 16 October, BINUH facilitated further inter-Haitian discussions among political</t>
  </si>
  <si>
    <t>parties, civil society organizations and private sector representatives in Cap Haïtien 
(North Department), on security, governance reform, elections and civic participation. 
On 27 November and 13 December, with the participation of the Special Representative, 
two round tables were held in Port-au-Prince to provide a platform for women and 
young political, civil society and private sector leaders, with attendees advocating for 
more training opportunities for women and youth leaders and the adoption of gender 
parity language in legal frameworks. Events were also held on 12 and 17 December 
that were aimed at creating safe spaces for LGBTIQ+ community members and 
enhancing their political participation through the sharing of perspectives and 
formulating proposals for solutions to the political and electoral crisis.  
5. 
The Caribbean Community (CARICOM) Eminent Persons Group continued its 
work to foster a broader political consensus, meeting national stakeholders in Haiti 
from 8 to 14 November. In a 21 November statement, the Group outlined challenges 
encountered, including continued demands by some sections of the opposition group 
for the resignation of the Prime Minister as a precondition for dialogue. In an effort 
to bridge the gap and prepare a new round of consultations, on 23 November the 
Group proposed a draft framework for an 18-month transition period, with a Prime 
Minister at the helm of a national unity Government alongside a seven-member 
transitional council. The council would be endowed with specific presidential 
prerogatives, including the power to appoint a new provisional electoral council, 
co-sign government decrees, designate a constitutional review commission and 
preside over a newly established national security council. 
6. 
The Eminent Persons Group returned to Haiti from 6 to 14 December, after 
giving stakeholders a two-week period to study and react to its proposal. The Prime 
Minister and the 21 December Agreement signatories voiced support for 
strengthening the High Transitional Council and suggested adding two opposition 
members to preserve institutional continuity. Representatives of the Montana Group 
expressed discontent that the proposal did not foresee the resignation of the Prime 
Minister, suspended their participation in the discussions and criticized a lack of 
clarity over the choice of civil society participants in the new round of consultations. 
Other opposition representatives advocated a fully-fledged dual executive with an 
entirely new transitional council of three or five members with clear presidential 
powers, including authority to appoint a new Prime Minister. A civil society proposal, 
reflecting mainly the key provisions of the draft framework, foresaw an executive 
power-sharing agreement between the Prime Minister and the seven-member 
transitional council but did not manage to bridge the differences. 
7. 
At the conclusion of its visit, the Eminent Persons Group highlighted the 
valuable opportunity that negotiations had offered to bridge gaps between 
stakeholders. The collaborative effort did lead to a consensus on several key aspects 
of the draft framework, including on the establishment of a national unity 
Government, the formation of a new provisional electoral council and the initiation 
of a constitutional reform process. The Group also noted that Haitian stakeholders 
had agreed to continue their discussions independently and stated that they were ready 
to return to Haiti once stakeholders demonstrated substantial progress in their talks 
and showed a clear willingness to embark on the final stage of negotiations. 
8. 
In reaction to the adoption of resolution 2699 (2023), in which the Security 
Council authorized the deployment of the Multinational Security Support Mission to 
Haiti, most signatories of the 21 December Agreement expressed optimism that its 
rapid deployment would contribute to restoring security and stabilizing the nation. 
Various civil society groups, including the Forum national de la société civile and the 
Conseil national de la société civile, representing collectively more than 4,000 
organizations nationwide, considered the initiative a pivotal opportunity to foster 
peace and security within Haiti and across the Caribbean region. Some opposition</t>
  </si>
  <si>
    <t>groups, however, cast doubt on prospects for any successful outcome in the absence 
of significant governance reforms. 
9. 
At the regional level, the Permanent Council of the Organization of American 
States (OAS) adopted a resolution on 17 November in which it commended the 
Security Council’s decision to authorize the Multinational Security Support Mission. 
It also encouraged Haitian political stakeholders to engage in dialogue and mandated 
the General Secretariat of OAS to align its efforts with those of the CARICOM 
Eminent Persons Group, notably through a joint OAS-CARICOM electoral and 
democracy strengthening mission.</t>
  </si>
  <si>
    <t>III. Security and the rule of law</t>
  </si>
  <si>
    <t>10. West and Artibonite Departments continue to be affected by extreme insecurity 
marked by indiscriminate armed gang violence against civilians and attacks against 
police units and infrastructure. Within the metropolitan area of Port-au-Prince, gang 
influence expanded at an alarming rate into previously less affected areas, such as 
Carrefour-Feuilles, Solino, Bon Repos, Mariani and Léogâne.  
11. 
Gang-related homicide and kidnapping rates intensified, forcing hundreds of 
thousands of people to abandon their homes. Between 1 October and 31 December, 
officials recorded 1,432 intentional homicides, including of 157 women, 24 girls and 
31 boys, compared with 673 victims during the same period last year, while the 
number of victims kidnapped rose to 698, including 258 women, 14 girls and 17 boys, 
compared with 391 victims recorded over the same period in 2022. The number of 
reported homicides for 2023 increased by 119.4 per cent compared with 2022, with 
4,789 victims reported during 2023 (including 465 women, 93 boys and 48 girls), 
equating to a ratio of 40.9 homicides per 100,000 inhabitants, against 2,183 in 2022 
when a ratio of 18.1 homicides per 100,000 inhabitants was estimated. In the same 
vein, the number of victims of kidnapping rose from 1,359 reported in 2022 to 2,490 
in 2023, representing an 83 per cent increase. 
12. A new series of gang turf wars broke out following the death of a gang leader 
on 12 November in Cité Soleil. Between 13 and 22 November, frequent clashes 
between rival gang coalitions left 87 residents dead and 46 injured. A hospital in the 
area was forced to cease operations and, with the support of the national police, 
relocated patients, including infants and newborns, to safer facilities. In Mariani 
(West Department), on the main road to the south of the country, gangs took control 
of Port-au-Prince’s largest aquifer, which provides water to more than 1.5 million 
people, and are levying illegal charges on private and commercial vehicles transiting 
in and out of the capital. On 23 November, Haiti’s electricity authority, Électricité 
d’Haïti, was forced to relocate personnel from its headquarters near the international 
airport to other facilities. 
13. Business owners, government officials and everyday commuters travelling on 
public transportation are at the highest risk of abduction for ransom by armed gangs. 
The Secretary-General of the High Transitional Council was held captive for 12 days 
in October.  
14. Armed gang strategy and tactics have further evolved. Gangs in Village de Dieu 
(West Department) have used Molotov cocktails, laid sophisticated traps and built 
defensive concrete pillboxes in their strongholds to repel police operations. A similar 
modus operandi has been observed in the area of Mariani. Gang members are 
increasingly resorting to wearing fake police uniforms to carry out kidnappings. 
Sequential attacks against police stations, with many rendered inoperable and burned 
to the ground, are aimed at removing police presence from these areas. In 2023, these</t>
  </si>
  <si>
    <t>attacks have disrupted more than 45 police stations of the 412 in the country, as well 
as the newly constructed women’s prison in Cabaret (West Department). The areas 
most affected by heavily armed gang attacks included Fort-Jacques, Onaville, Pernier, 
Savane Pistache and Thomazeau (West Department), Liancourt (Artibonite 
Department), Saut-d’Eau (Centre Department) and Gaillard (South-East Department). 
The sub-commissariats of Cité Soleil, La Saline, Village de Dieu and Martissant in 
the metropolitan area of Port-au-Prince had been deserted for two years following 
repeated attacks by gangs.</t>
  </si>
  <si>
    <t>15. Police numbers continued to decline at an alarming rate. In 2023, 1,663 officers, 
including 152 women, left the service. In the same period, 48 police officers were 
killed and 75 injured. As at 31 December, the national police force stood at 13,196 
officers, including 1,588 women. A four-month, fast-track basic training programme 
for the thirty-third class began on 5 November for 796 cadets, including 116 women. 
With support from international partners, the national police school was refurbished 
and equipped for the purpose, while 14 police investigators trained by BINUH 
oversaw the vetting of candidates. The capacity of the vetting unit of the General 
Inspectorate was strengthened through the provision of office equipment and 
vehicles; as at 20 December, the unit had 742 police officers and administrative 
employees. Although the mobility of the Haitian National Police increased in October 
with the delivery of 20 soft-skin patrol vehicles and 250 motorcycles purchased 
through the joint programme of support to the Haitian National Police to advance its 
professionalization, its capacity to launch anti-gang operations remains limited. Only 
21 of the 47 armoured vehicles were operational as at 15 November, with 19 of them 
severely damaged during anti-gang operations or broken down, necessitating 
extensive maintenance. The remaining seven are permanently disabled. 
16. The national police remains overwhelmed by rampant gang violence. The 
temporary anti-gang unit is still underresourced and understaffed in large part, with 
tangible shortcomings in operational planning and in the management of available 
resources. Efforts were made to increase the annual budget of the Haitian National 
Police for 2023/24 by 13 per cent, to 27.41 billion Haitian gourdes ($204.58 million); 
however the appropriation falls short of needs. Vehicles, personal protective 
equipment, furniture and investigation-related material were provided through donor 
funding, together with training on gender-sensitive crime scene management, 
evidence recovery, weapons and ammunition management, vetting, intervention 
techniques and countering transnational organized crime. 
17. The Haitian National Police has stepped up anti-gang operations on multiple 
fronts while improving coordination and incident management among its services. 
Assisted and advised by BINUH police in the planning and conduct of operations, 
specialized criminal investigation units have arrested numerous suspects and seized 
dozens of weapons. Efforts are under way for the launch of a general inspection tour 
of all police units to improve performance and internal structural organization. 
BINUH and UNDP have redoubled efforts to coordinate international aid and assisted 
the Haitian National Police in organizing multi-donor partner meetings in addition to 
weekly technical meetings to facilitate progress. 
18. The United Nations Regional Centre for Peace, Disarmament and Development 
in Latin America and the Caribbean organized two virtual workshops, in October and 
December, on tracing and restoring firearms serial numbers, as well as on physical 
security, safety management and procedures for destroying seized weapons and 
ammunition. The training coincides with the signature on 16 November by Haiti and 
the United States of America of a memorandum of understanding on firearms tracing. 
Against a backdrop of growing international funding, the Haitian National Police</t>
  </si>
  <si>
    <t>interim Director-General issued a directive to enhance record-keeping and 
accountability in the management of internationally donated equipment and supplies. 
In response to high rates of kidnapping, the police have stepped up anti-kidnapping 
operations and, in mid-October, launched a new online kidnapping alert page for the 
public to share information with the police anonymously.  
19. The High Command of the Haitian National Police is preparing for the arrival 
of the Multinational Security Support Mission. During a one-day visit on 5 December, 
officials from the national police and the Ministry of Justice and Public Security 
received a delegation of Kenyan officials, accompanied by officials from the United 
States. From 13 to 15 December, the interim Director-General of the Haitian National 
Police and officials of the Government of Haiti visited Nairobi to finalize preparations. 
Jamaica, on behalf of CARICOM, participated virtually in the consultations.</t>
  </si>
  <si>
    <t>Corrections</t>
  </si>
  <si>
    <t>20. As at 4 January, Haitian prisons held 11,778 inmates, including 369 women, 236 
boys and 44 girls, in facilities designed for 3,900 inmates. Haitian authorities have 
increased the 2023/24 budget for prisons by 87 per cent, including a 41 per cent 
increase for food. Notwithstanding operational supply challenges due to control of 
main access roads by gangs, this should lead to a visible increase in the assistance 
provided to inmates. The women’s prison in Cabaret (West Department) remains 
non-operational owing to repeated gang attacks but remains under the control of 
national authorities.  
21. BINUH is advising the Government on planning for measures to address the 
potential impact of the Multinational Security Support Mission on the volume of work 
expected to be absorbed by the judiciary and correctional systems. Through a series 
of on-site capacity-building sessions for prison administration personnel focusing on 
the treatment and classification of prisoners, BINUH offered guidance on related 
procedures, including a standard operating procedure to manage high-risk prisoners, 
and introduced a prison management training manual.</t>
  </si>
  <si>
    <t>22. On 2 October, the President of the Court of Cassation and the Superior Council 
of the Judiciary presided over the inauguration ceremony of the 2023/24 judicial year. 
In a renewed effort to strengthen professionalism and good conduct within the 
judiciary, the Superior Council published the Guide de déontologie du magistrat, 
setting out ethical standards for Haitian magistrates. On the basis of a report of the 
Technical Certification Commission, the Superior Council announced the successful 
certification of 16 magistrates, while 4 candidates failed and 3 were referred for 
further scrutiny. Previous sessions held in January and June certified 59 magistrates 
and dismissed 32. 
23. The Minister of Justice and Public Security, in collaboration with the High 
Judicial Council, launched an emergency three-month programme, the Programme 
humanitaire de réduction de la détention préventive prolongée, to reduce prison 
overcrowding. Haitian prosecutors and judges are urged to work collaboratively to 
establish a long-term plan for correctional and criminal hearings. To date, the files of 
361 inmates have been reviewed, leading to the release of 258 prisoners, including 
13 women and 11 minors, and the conviction of 18 men and 2 women. A strike by 
public prosecutors suspended hearings from 20 November to 11 December. However, 
the court clerks have been on strike since 12 December to seek improved working 
conditions. 
24. On 15 November, the Haitian Anti-Corruption Unit of the Ministry of Finance 
and Economy submitted 11 investigation reports to the Office of the Public Prosecutor</t>
  </si>
  <si>
    <t>in Port-au-Prince on a former member of Parliament and high-ranking officials 
suspected of corruption. On 22 November, the Public Prosecutor issued summons for 
questioning and imposed travel bans on the higher risk suspects. The École de la 
magistrature, in collaboration with the Ministry of Justice and Public Security and 
UNDP, held training sessions for magistrates and legal professionals in Port-au-Prince 
from 14 to 17 November on financial crimes investigations and corruption. 
25. The investigation into the assassination of the President, Jovenel Moïse, has 
recently progressed, with several political and business figures, including a former 
Haitian senator, questioned by the investigating judge. On 19 October, a person of 
interest who had been on the run since the assassination, was arrested in metropolitan 
Port-au-Prince and placed in detention.  
26. The United Nations Office on Drugs and Crime (UNODC) assessed capabilities 
of the Border Police Unit of the Haitian National Police and the customs officials in 
Belladère (Centre Department) and Ouanaminthe (North-East Department). The 
evaluations will contribute to the establishment of the joint control units to integrate 
specialized police capacities with customs officers at land border crossings with the 
Dominican Republic that are focused on curtailing the illicit trafficking in both legal 
and illegal goods, including weapons and ammunition.  
27. In October 2023, UNODC submitted its first report through the SecretaryGeneral in accordance with resolution 2692 (2023). The report detailed the routes and 
sources of illicit arms and ammunition. The next report is scheduled for January 2024, 
concurrent with the present report. In November, UNODC conducted a briefing for 
the Kenyan Police Service in Nairobi. 
28. In collaboration with OAS, UNODC organized a mission to Paris to support the 
establishment of relations between the Office of Financial and Economic Affairs of 
the Haitian National Police and other Haitian financial investigation authorities and 
their French counterparts and identify opportunities for capacity-building and 
international cooperation in anti-corruption and financial investigation initiatives.  
29. UNODC, in partnership with the Anti-Corruption Unit, initiated a standard 
process for evaluating the policies and internal procedures of anti-corruption 
investigative bodies. The evaluation is intended to establish a strong procedural 
framework for investigating corruption and identifying key needs and vulnerabilities 
to enhance the capacity of Haitian stakeholders in effectively investigating, 
prosecuting and adjudicating corruption cases. Concurrently, UNODC, UNDP and the 
Office of the United Nations High Commissioner for Human Rights are promoting 
anti-corruption awareness through projects financed by the Peacebuilding Fund.</t>
  </si>
  <si>
    <t>IV. Human rights</t>
  </si>
  <si>
    <t>30. Human rights abuses perpetrated by armed gangs and criminal groups continue 
to intensify in West and Artibonite Departments. These included killings, rape, 
kidnapping, extortion and destruction of property as gangs continued to employ 
violent tactics to expand their territorial control. 
31. Between October and December, Cité Soleil and Port-au-Prince were the 
communes worst affected by gang violence, registering more than 40 per cent of all 
victims of killings and injuries reported nationwide. Residents, including children as 
young as five years old, were killed in their homes or in the streets by stray bullets 
and during random and indiscriminate mass shootings meant to kill as many people 
as possible. In these same neighbourhoods, gangs continue to recruit children and 
vulnerable young people into their ranks.</t>
  </si>
  <si>
    <t>32. Mass kidnappings of people travelling in public transport vehicles between the 
metropolitan zone and the southern departments have begun to be reported in the 
communes of Carrefour and Gressier (West Department), after a gang set up a new 
base of operations in the area early in November. As of mid-2023, such attacks were 
already commonplace north of the capital, on main roads passing through the Croixdes-Bouquets commune and in Artibonite Department, with 407 people kidnapped 
between October and December, a 6 per cent decrease compared with the period July 
to September, but a 73 per cent increase compared with the same period last year 
(October to December 2022). 
33. Persistent gang violence and the inability of State authorities to contain it has 
fuelled the vigilante movement. Between October and 2 December, at least 59 people 
accused of common crimes or supporting criminal gangs across 7 of Haiti’s 10 
departments (Artibonite, Centre, Grand-Anse, North, North-West, West and South) 
were brutally killed by neighbourhood vigilante groups.  
34. Violence continues to grow in the lower Artibonite communes of Montrouis, 
Marchand-Dessalines, Gros Morne, l’Estère, Liancourt, Petite Rivière de l’Artibonite, 
Verettes and Saint Marc. A joint BINUH/Office of the United Nations High 
Commissioner for Human Rights report, entitled “Criminal violence extends beyond 
Port-au-Prince” and published in November, documented support from gangs based 
in the metropolitan area of the capital and an inconsistent and inadequate response by 
the authorities, which has allowed for a rapid proliferation of violence in those rural 
areas. Between January 2022 and December 2023, almost 2,000 people, including at 
least 23 minors, were killed, kidnapped or injured by gangs in lower Artibonite. Gangs 
often erect and hide behind barricades on the sides of roads, opening fire on vehicles 
to stop them, then kidnap the survivors. During these attacks, women are often raped 
in broad daylight. In one incident on 3 October, a gang kidnapped 17 merchant women 
on their way to the village market; 6 were brutally raped in front of the others, before 
all were forced to walk barefoot to a place of captivity. Gangs in the lower Artibonite 
communes have also continued to attack towns and urban centres, killing, injuring 
and kidnapping people in the streets and in their homes. Women and young girls were 
also raped during those attacks. On 12 October, gang members raped two girls, aged 
14 and 15, in their homes, after a tirade of sporadic shooting throughout the town of 
Liancourt, during which they killed two adults and kidnapped a third. 
35. Gangs continue to systematically use sexual violence to consolidate control over 
populations. In gang-controlled areas, women and girls as young as 12 years old are 
at risk of being ambushed and collectively raped by armed gang members in broad 
daylight. Some are forced into exploitative sexual relations with gang members and 
face a brutal death if they refuse. The rape of hostages also continues to be used as a 
tactic to coerce families into paying higher ransoms. Sexual violence remains severely 
underreported owing to community stigma, limited police resources and the threat of 
retaliation by perpetrators. Even when such incidents are reported, prosecution rarely 
follows. BINUH supported a three-day training session for 50 magistrates in Les 
Cayes (South Department) to reinforce their skills in handling cases of sexual 
violence. BINUH has also monitored and referred incidents to health-care and 
psychosocial service providers, but funds and programmes remain insufficient in 
large part. Between 1 October and 31 December, 810 women, boy and girl survivors 
of violence from the metropolitan area of Port-au-Prince received support and 
assistance from humanitarian actors, including psychosocial support and medical 
care, almost 1,000 survivors in need were referred to partners who provided them 
with temporary safe shelter or relocated, and 451 others were relocated with the 
support of service provider partners. 
36. As gangs tighten their control over key transport routes and economic activity, 
they have constrained freedom of movement in communities, leading to loss of</t>
  </si>
  <si>
    <t>livelihoods and personal property. In Thomazeau (West Department), since 1 October 
BINUH has documented the looting or destruction of at least 191 homes and 
businesses, as well as the destruction of the police station. In a practice that is 
becoming more common, gangs in Artibonite Department have also stolen hundreds 
of livestock – assets that often represent farmers’ life savings. Along the coastal road 
between Arcahaie and Léogâne, one gang continues to use motorboats to gain access 
to communities to steal from residents and loot local businesses and humanitarian 
non-governmental organizations (NGOs). Throughout the metropolitan area of Portau-Prince, people travelling on main roads are systematically forced to pay illegal 
tariffs at informal checkpoints manned by gunmen, while trucks of merchandise are 
regularly hijacked and their drivers kidnapped. To pay the ransoms demanded by 
gangs for the freeing of kidnapped family members, many have been forced to sell 
their homes and take out loans. Others have lost all their possessions while fleeing 
imminent gang attacks. As a result, countless people are destitute and highly 
vulnerable to food insecurity and further violence.  
37. 
Violence, displacement and loss of livelihood have contributed to the dissolution 
of the protective family and school environment and to the extreme vulnerability of 
thousands of children. With parents unable to care for and protect them, and with 
limited opportunities for furthering their social development through school or other 
activities, minors in many areas are at risk of gang recruitment, falling into delinquency, 
or of being exploited. Girls are as vulnerable as boys of being exploited and recruited 
by gangs. On 16 October, four minors, all girls, were reportedly coerced into 
participating in sexual acts as part of a birthday celebration for a gang member. 
38. Another worrying dynamic is the intensification of land disputes, which can 
become violent. Though prevalent for decades amid weakened police capacity and 
widespread impunity, these violent disputes appear to have intensified over the past 
year. On 15 November, in a particularly gruesome incident, 50 people were killed 
with machetes and shot when residents from one locality of Arcahaie commune (West 
Department) attacked residents in a nearby locality, accusing the latter of stealing 
their land. After the executions, the attackers set fire to more than 60 houses, 
destroyed farmers’ crops and killed more than 200 livestock. Such forms of 
community violence erode the social fabric and can escalate into extreme violence 
and destruction, in particular as gang elements have been involved in the incidents. 
39. 
The situation at the border with the Dominican Republic is increasingly being 
affected by the volatile situation inside Haiti. Since July 2023, 118,228 Haitians have 
been forcibly returned by the Dominican authorities (65 per cent men, 22 per cent 
women, 7 per cent boys and 6 per cent girls). The forced return of 406 Haitians from 
the United States, 596 from the Bahamas and 1,649 from the Turks and Caicos Islands 
since July 2023 has raised urgent humanitarian concerns, given that individuals are 
uprooted abruptly, facing uncertain futures and potential challenges to their well-being. 
Similarly, the return of 505 Haitian nationals from Cuba, Jamaica and Türkiye 
underscores the critical need for comprehensive support systems to address the 
immediate humanitarian needs of these vulnerable people. The Office of the United 
Nations High Commissioner for Refugees (UNHCR) has observed an increase in the 
numbers of Haitian nationals seeking guidance on how to apply for asylum and/or to 
request essential services, such as humanitarian assistance. The number of Haitians 
entering Honduras heading for the United States and Canada from July to October 2023 
increased 23-fold (from 1,550 people in July to 35,500 people in October, according to 
UNHCR). The sharp increase is related mainly to direct flights from Haiti to Nicaragua, 
halted by the Government of Haiti on 30 October, where human trafficking was also 
suspected. In the Americas region overall, UNHCR reported asylum claims made by 
Haitians in the Americas as amounting to 194,774 as of mid-2023.</t>
  </si>
  <si>
    <t>40. The Port-au-Prince and Croix-des-Bouquets first instance courthouses remain 
non-operational owing to gang attacks and occupation of their premises since June 2022. 
Early in October, the Thomazeau commune administrative complex, which houses 
the local court and town hall, was overrun by gangs. Eventually, a small space was 
lent to the Port-au-Prince court and public prosecutor’s office to allow them to continue 
their work. However, magistrates can visit the court only three days a week, which is far 
from sufficient to handle their workload. Magistrates in Croix-des-Bouquets continue to 
work in a limited space in the Tabarre town hall. These limitations notwithstanding, 
some progress has been made in investigating corruption among public officials. 
41. The lack of accountability for past serious human rights violations and abuses 
committed by State agents and gangs continues to be a major concern. The 
emblematic cases of the 2017 Grande Ravine, the 2018 La Saline and the 2019 Bel 
Air massacres remained stalled. The investigation into the assassination of Monferrier 
Dorval (2020) also reached a new impasse following the withdrawal on 3 December 
of the third investigating judge on the case.</t>
  </si>
  <si>
    <t>Police oversight</t>
  </si>
  <si>
    <t>42. On 2 and 4 October, BINUH supported anti-corruption workshops held by the 
General Inspectorate of the Haitian National Police for officers in South and GrandAnse Departments, following similar workshops held in Port-au-Prince in late 
September. Between 1 October and 31 December, BINUH referred to the General 
Inspectorate six new cases relating to human rights violations involving police 
officers. During that period, the General Inspectorate opened four investigations into 
human rights violations involving 22 police officers. No investigations into that type 
of case were concluded during the period.</t>
  </si>
  <si>
    <t>Support for peace and sustainable development</t>
  </si>
  <si>
    <t>43. On 2 October, the Special Representative, in the company of the Minister of 
Youth, Sports and Civic Action, the delegate of South Department and the Mayor of 
the town of Les Cayes, launched the departmental youth forums for peace and 
sustainable development in Haiti. They were held in 20 towns across all 10 
departments from 2 to 17 October, mobilizing young people from 144 communes. The 
forums, organized by the BINUH Human Rights Service in close collaboration with the 
Ministry of Youth, Sports and Civic Action, the Ministry of Culture and Communication 
and UNDP, create spaces for young people and local authorities to explore together 
youth aspirations and engagement in local decision-making and civic space.  
44. On 7 December, the Ministry of Culture and Communication and the BINUH 
Human Rights Service, in collaboration with UNDP, launched a Peacebuilding Fund 
initiative to support more than 40 cultural associations to strengthen narratives against 
gang violence and in favour of cohesion, peace and the promotion of human rights. 
Capacity-building sessions were held for 41 organizations on 7 and 8 December. The 
project will last until April 2024.</t>
  </si>
  <si>
    <t>V. Violence reduction</t>
  </si>
  <si>
    <t>45. The interministerial and interinstitutional task force, dedicated to implementing 
the national strategy for disarmament, disengagement and reintegration and 
community violence reduction, is working alongside international partners to increase 
the capacity of national authorities. The task force convened two significant plenary 
sessions. The first, on 19 October, held under the auspices of the Office of the Prime</t>
  </si>
  <si>
    <t>Minister, was marked by robust participation from 57 delegates spanning various 
government sectors, civil society and international partners. On 14 December, the task 
force held its twenty-seventh meeting, drawing 47 representatives, including 13 
women, from 34 institutions. On both occasions, a key focus was the need for national 
authorities to devise methods that would address the impact of Multinational Security 
Support Mission deployment, in particular through initiatives aimed at promoting the 
disarmament and the dismantling of gangs. 
46. On 18 October, BINUH and several United Nations agencies supported the 
Observatoire national du sport haitien in the graduation of 50 young people, 
including 13 young women, 4 persons with disabilities and 33 young men from 
violence-prone neighbourhoods. The graduates completed a two-month training 
programme in physical education and community violence reduction through sports, 
conducted by the Haitian National Observatory of Sports, the United Nations 
Educational, Scientific and Cultural Organization and the Office for the Protection of 
Citizens. From 1 to 3 December, BINUH, in collaboration with UNDP, the United 
Nations Entity for Gender Equality and the Empowerment of Women (UN-Women) 
and the Peacebuilding Fund, supported a three-day training session for 100 young 
people, 56 of whom were women. The training, co-organized by the Juvenat Rotary 
Club and two local youth organizations, enhanced leadership and community 
engagement skills. Those initiatives provided a platform for young people and civil 
society organizations to share their insights with national authorities, contributing to 
the development of a national action plan for disarmament, dismantlement and 
reintegration and community violence reduction. 
47. In support of national authorities’ efforts to combat the illicit proliferation of 
weapons and ammunition, BINUH facilitated the visit of two delegates from the 
United Nations Regional Centre for Peace, Disarmament and Development in Latin 
America and the Caribbean from 11 to 15 December to assess the assistance that 
disarmament, disengagement and reintegration, community violence reduction and 
the interministerial and interinstitutional task force could continue to provide in 
strengthening arms control efforts and implementing the National Action Plan under 
the Caribbean Firearms Road Map. The visit laid the groundwork for the 
implementation of a $2.5 million project in support of Haiti’s efforts and included an 
on-site assessment of two Haitian National Police armouries. 
48. BINUH facilitated the participation of the interministerial and interinstitutional 
task force in the third annual Caribbean Firearms Road Map meeting, which was held 
in Saint Lucia from 14 to 16 November. The gathering offered a platform for national 
authorities to inform Member States and international partners of Haiti’s progress in 
executing a regional road map, including the revision of the draft law on weapon and 
ammunitions. The Road Map included the revised Arms and Ammunition Act, e-learning 
and improved physical security and stockpile management for the Haitian National 
Police, as well as customs border management, with implications for customs revenue. 
Challenges remain in addressing the key priorities for 2024 as set out in the CARICOM 
road map agreed by the Government of Haiti, including strengthening the legal 
framework with practical standard operating procedures, and strengthening firearms 
control, physical security and storage management, training and stockpile management, 
and border control with X-ray identification in Cap-Haïtien and Port-au-Prince.</t>
  </si>
  <si>
    <t>VI. Women and peace and security</t>
  </si>
  <si>
    <t>49. UN-Women established the “Alliance of Women in Politics”, a network of 500 
women across 14 communes in the Artibonite, Centre and West Departments. This 
diverse network brings together former presidential candidates, political figures,</t>
  </si>
  <si>
    <t>aspiring electoral candidates, and active members of feminist and women’s 
organizations. Its primary goal is to increase women’s involvement in peace 
initiatives, political processes and decision-making roles at all levels of society. 
50. On 30 and 31 October, UN-Women and the women’s inter-dialogue monitoring 
committee held a two-day workshop. Participants, including 30 civil society 
organizations, primarily women’s rights organizations, the Ministry of Gender, the 
Ministry of Youth, the Office of the Protection of Citizens, a mayor and 11 
departmental delegates, examined the Haitian security situation and the challenges in 
implementing the four pillars of Security Council resolution 1325 (2000). 
Opportunities were considered for collaboration and the establishment of women’s 
mediator networks throughout the country, with an emphasis on the importance of 
women’s participation in elections and appointments to important governance and 
peacebuilding roles.  
51. A national network of women in politics registered as an alliance in 2022 
brought together 11 platforms comprising former presidential candidates, political 
figures, aspiring electoral candidates, and active members of feminist and women’s 
organizations. UN Women assisted the alliance in organizing a national conference, 
held on 8 and 9 December. Some 200 influential individuals involved in elections 
attended the conference, including electoral representatives, women-led political 
organizations, political parties and media. Issues relating to gender-based violence 
during elections were discussed, focusing on the effectiveness of protection 
mechanisms, violence reporting systems, election conflict resolution, capacity and 
independence in dealing with gender-based violence, support for female candidates, 
and legal assistance for electoral observers who are victims of violence.  
52. BINUH, UN-Women and UNDP have been supporting personnel of the 
provisional electoral council in organizing a comprehensive dialogue aimed at 
curtailing election-related violence, including violence against women during 
elections. The initiative engaged, throughout the reporting period, 50 delegates from 
all 10 departments of the country, driven by the efforts of both local and national 
NGOs and community-based organizations.</t>
  </si>
  <si>
    <t>VII. Unemployment and young people and other 
vulnerable groups</t>
  </si>
  <si>
    <t>Socioeconomic situation</t>
  </si>
  <si>
    <t>53. The socioeconomic outlook for Haiti continues to be affected by internal 
political instability and uncertainty. Real gross domestic product (GDP) is expected 
to contract by 2.5 per cent in the 2022/23 fiscal year compared with 1.7 per cent in 
the 2021/22 fiscal year, marking the fifth consecutive year of economic contraction. 
According to the World Bank, GDP is nevertheless expected to firm up into positive 
territory, with a rebound of 1.3 per cent in 2023/24, assuming a stabilization of the 
political context and improvements in security.  
54. The dire economic situation was further exacerbated by a 6.6 per cent decline 
in remittances in the first nine months of the 2022/23 fiscal year (October 2022 to 
June 2023) compared with the same period last year. This is significant, given that 
remittances are estimated to represent some 25 per cent of GDP. According to the note 
on monetary policy for the third quarter of 2023 issued by the Central Bank of Haiti, 
the decrease in transfers is linked to inflation and the lack of dynamism of economic 
activity in some sending countries, as well as migratory movements resulting from 
the deterioration in security conditions in Haiti.</t>
  </si>
  <si>
    <t>55. Year-on-year inflation reached 22.8 per cent in October 2023, its lowest annual 
growth since October 2021. The Haitian gourde appreciated against the dollar from a 
peak of 155 gourdes to the dollar in April 2023, the highest in the past decade, to 133 
gourdes to the dollar in December 2023. However, owing to the persistent high level 
of inflation and the strong depreciation of the currency in an economy highly 
dependent on imported products, the population continues to experience high levels 
of food insecurity.  
56. The Council of Ministers approved the 2023/24 national budget, effective 
1 October 2023. The overall budget is 320.64 billion Haitian gourdes. On the basis of 
2024 projections, the budget is dedicated primarily to addressing security issues, The 
2023/24 budget assumes a reduction of inflation to 15.8 per cent and GDP growth of 
0.7 per cent.  
57. The Ministry of Public Works, Transport and Communications receives the 
largest sum, 41,814,997,790 Haitian gourdes, or 13 per cent of the budget, followed 
by the Ministry of National Education and Vocational Training with an allocation of 
10.3 per cent. The Ministry of Justice and Public Security benefits from the thirdlargest allocation (10.1 per cent). 
58. By comparing the 2023/24 budget with the 2022/23 budget, the Ministry of Public 
Works, Transport and Communications was granted a 6.2 per cent increase – the highest 
increase in budgetary allocation, followed by the Ministry of Public Health, which 
received a 1.8 per cent increase. The ministry that lost the most in terms of budget 
allocation was the Ministry of Social Affairs and Labour, which had its budget 
allocation reduced by 3.6 per cent, which may affect the strengthening of the social 
protection system.</t>
  </si>
  <si>
    <t>Social protection and food security</t>
  </si>
  <si>
    <t>59. The food security situation in Haiti remains dire, with the country’s food crisis 
ranking among the worst in the world in terms of affected population. More than 
4.35 million Haitians, or some 40 per cent of the population, are suffering from acute 
food insecurity (phases 3 and 4). Children are especially vulnerable, with a 30 per 
cent increase in cases of severe acute malnutrition this year compared with 2022.  
60. Persistent food insecurity is attributable not only to the local production deficit 
caused in part by a historic dismantling of investment incentives regarding the 
country’s food system, but also to dysfunction in the market supply chain, a direct 
consequence of insecurity. This not only restricts the flow of goods, but also increases 
transaction costs owing to increasingly heavy illegal passage fees imposed by gangs 
on the main roads. Gangs remain heavily involved in the local economy through 
illegal activities such as extortion, the creation of black markets and limiting freedom 
of movement to the workplace and access to services such as health care and education.  
61. In such a context, past gains in poverty reduction have been undone. While 
recent poverty data are unavailable, the most recent World Bank high-frequency 
phone survey, fielded in March 2023 and published in October 2023, indicated that 
two thirds of households had experienced a reduction in their income, explained in 
part by a deterioration in labour market conditions and a drop in remittances from 
abroad. Only 38 per cent of survey respondents reported working in the preceding 
week, compared with 46 per cent at the end of 2021.  
62. Moreover, 40 per cent of households reported a reduction in remittances from 
relatives compared with February 2023, and more than half reported a decrease in 
help from family and friends. In line with these results, World Bank estimates show 
that, in 2023, poverty likely increased to 34 per cent ($2.15/day international poverty 
line) and 63 per cent of households ($3.65/day).</t>
  </si>
  <si>
    <t>63. Adverse weather conditions from 17 to 19 November affected the acute food 
insecurity crisis. The bad weather caused flooding across various regions of the 
country, in particular in Grand-Anse, Nippes, South and the North-West Departments. 
The adverse weather conditions have had a substantial impact on current crops, such 
as beans, sorghum, Congo peas and bananas, and will accentuate the deficits in local 
agricultural production.  
64. In the current context, a workshop on Early Warnings for All was held in Portau-Prince, on 29 and 30 November, under the leadership of the resident coordinator’s 
office, the United Nations Office for Disaster Risk Reduction and the World 
Meteorological Organization, in collaboration with national counterparts. The 
workshop was able to: (a) refocus the attention of national counterparts on a multi-risk 
approach resulting from the inefficiencies of the current early warning system and 
plan; (b) evaluate the elements of the national early warning system; and (c) identify 
flaws and opportunities to strengthen the establishment of national early warning 
systems to improve their reach, implementation and strength. It was agreed at the end 
of the workshop that a list of disaster risk reduction deficiencies would be compiled.</t>
  </si>
  <si>
    <t>VIII. Basic social service delivery and resilience</t>
  </si>
  <si>
    <t>Humanitarian needs and access to basic services</t>
  </si>
  <si>
    <t>65. The need for basic social services has increased owing to internal displacement 
caused by violent incidents by armed gangs. Meanwhile, the delivery of basic social 
services has become increasingly challenging owing to ongoing insecurity.  
66. The cholera outbreak continues, with an estimated 73,000 confirmed and 
suspected cases across all 10 departments during the reporting period. Women and 
children under the age of five account for 80 per cent of all cases. Although 
vaccination, mass communication and treatment are critical components of the 
response, multisectoral interventions, such as ensuring access to water and hygiene 
services, must also be prioritized. Access to drinking water and basic hygiene and 
sanitation services, as well as improved latrines, is limited, with only 55 per cent of 
households having access to basic drinking water and 39 per cent having access to 
improved latrines. 
67. The persistent violence hinders the provision of humanitarian assistance. 
However, humanitarian actors have been able to provide assistance by implementing 
a humanitarian access plan and making use of the “access working group”. Thirteen 
missions were completed successfully, and five convoys carrying humanitarian aid 
were dispatched to hard-to-reach areas. In October, at least 100 children were saved 
from fighting between factional armed gangs in the Port-au-Prince metropolitan area 
through humanitarian engagement. 
68. Numerous barriers continued to prevent communities from gaining access to 
basic essential services. According to a collaborative access analysis conducted in 
November 2023, both women and men, as well as girls and boys, face significant 
barriers to gaining access to four critical services: justice, security, shelter and 
community latrines. These services are deemed unavailable, non-existent or 
inaccessible at all hours of the day and night owing to insecurity. All age groups, with 
the exception of men, face significant barriers to using the complaint and feedback 
systems. Insecurity makes access to recreational areas particularly difficult for girls 
and women. 
69. As at 1 December, the 2023 Humanitarian Response Plan had received 33 per 
cent of the required $714.8 million. Notwithstanding a lack of adequate funding, 
humanitarian organizations have successfully carried out a variety of water, sanitation</t>
  </si>
  <si>
    <t>and hygiene operations. These operations have focused on treating and preventing 
cholera in Port-au-Prince and surrounding areas, reuniting families with children, 
providing psychological support to women and girls who have experienced violence 
and abuse, distributing food (including in school canteens across the country) and 
assisting migrants, in particular those deported or returned from the Dominican 
Republic.  
70. Population displacement continued unabated, triggered not only by a wave of 
gang-related violence, but also by localized community disputes over land. The 
International Organization for Migration (IOM) released four emergency tracking 
tools focusing on: (a) attacks that occurred on 13 October 2023, in the St. Jean Bosco–
Portail St. Joseph neighbourhood of Port-au-Prince, resulting in the displacement of 
4,500 people (1,077 households) who sought refuge in sites (80 per cent) and host 
families (20 per cent); (b) the violence that erupted in the neighbourhood of Mariani, 
resulting in the loss of life and the displacement of 2,487 individuals (507 households) 
who took refuge with host families; (c) violence in Cité Soleil following the death of 
a gang leader (15 and 16 November), displacing approximately 248 households (more 
than 1,000 people); and (d) clashes due to a land dispute in the commune of Arcahaie 
(West Department) around 15 November 2023, displacing at least 2,008 households 
(more than 10,000 people) who sought refuge in sites (3,000) and host families 
(7,000). According to IOM, of the 146,584 internally displaced people in West 
Department, 139,853 reside in the Port-au-Prince metropolitan area, a 7 per cent 
increase between round 4 of displacement data (130,884, June 2023) and round 5 
(139,853, November 2023).</t>
  </si>
  <si>
    <t>IX. Operating environment</t>
  </si>
  <si>
    <t>71. Fundamental shifts in the operating context, prompted by a rapidly deteriorating 
security situation, have amplified the complexity and scale of BINUH logistics, 
communications, supply chain and human resources operations. The attrition rate 
among national staff, standing at 25 per cent, has further exacerbated the limited 
human resources capacities. An upsurge in political uncertainty and gang-related 
violence, coupled with a recurrent disruption of critical services and the global supply 
chain, has rendered the outsourcing of numerous support services impractical.  
72. The mission has undertaken proactive measures to bolster resilience and 
mitigate risks in critical domains such as fuel, power generation and communications. 
An in-house facility for dispensing diesel fuel was established to counter sudden 
supply disruptions. BINUH aims to install supplementary broadband satellite Internet 
services improve communications and Internet services. Critical elements, such as 
armoured vehicles, are strained by the demands of routine operational activities, 
further compounded by the need to deploy armoured vehicles in red zones, where 
meetings with government counterparts frequently occur.</t>
  </si>
  <si>
    <t>X. Sexual exploitation and abuse</t>
  </si>
  <si>
    <t>73. BINUH registered no allegations of sexual exploitation and abuse, with 
associated paternity and child support claims involving personnel from a previous 
mission, during the reporting period.  
74. Launched in October and under the leadership of the resident coordinator’s 
office, the national network for protection against sexual exploitation and abuse 
convened its inaugural meeting, uniting 50 entities from both the United Nations and 
non-United Nations sectors, including government bodies. The number of participants 
in the network is anticipated to increase progressively. In November, a workshop on</t>
  </si>
  <si>
    <t>minimum operating standards to bolster prevention and response efforts by United 
Nations entities was held. Concurrently, discussions are ongoing to establish an 
inter-agency complaints and feedback mechanism to enhance reporting.  
75. IOM, under the guidance of the Victim’s Rights Advocate, continues to assist 
35 mothers and their 41 children born of sexual exploitation and abuse by United 
Nations personnel. Through collaboration with two Member States, there has been 
some progress in resolving outstanding paternity and child support claims involving 
former United Nations Stabilization Mission in Haiti peacekeeping personnel. 
However, given the security context in Haiti, several mothers struggled to obtain legal 
documents that are needed to move claims forward in the jurisdictions in which the 
presumed fathers reside.</t>
  </si>
  <si>
    <t>XI. Observations</t>
  </si>
  <si>
    <t>76. It is difficult to overstate the gravity of the political, security, human rights and 
humanitarian situation in Haiti today. The magnitude of this multidimensional crisis 
is eroding the foundations of State institutions and the social fabric. At this critical 
juncture in Haiti’s history, it is paramount that Haitian stakeholders come together to 
build broad consensus around a lasting, inclusive and Haitian-owned solution 
providing for credible, participatory and inclusive elections to restore the country’s 
democratic institutions once security conditions permit.  
77. I commend the active support of regional organizations during this crucial 
period, in particular that of CARICOM and OAS, whose efforts have helped to 
maintain a cohesive and coordinated political dialogue process in Haiti. I reiterate my 
full support for ongoing regional initiatives to foster constructive dialogue among 
Haitian stakeholders. 
78. Broad political participation in Haiti, including women, young people, 
marginalized communities, such as the LGBTIQ+ community, and person living with 
disabilities is vital for social cohesion. BINUH will continue to support an inclusive 
political process, representative of all societal segments. Acknowledging and 
considering the diverse voices and needs of the Haitian people is essential to 
bolstering the legitimacy and sustainability of political outcomes. 
79. I am appalled by the staggering and worsening level of gang violence 
devastating the lives of Haitians, in particular in Port-au-Prince. Gang killings, 
kidnappings and sexual violence, notably against women and young girls, among 
other abuses, continue with widespread impunity. The rapid spread of gang violence 
to rural areas previously considered safe, in particular in the Artibonite Department, 
is further cause for serious alarm. 
80. I note the continued preparations for the deployment of urgently needed security 
support for the Haitian National Police, through the Multinational Security Support 
Mission, as authorized by the Security Council in its resolution 2699 (2023). I call 
upon all Member States that can, in particular those from the broader region, to 
contribute generously to ensure that the Multinational Security Support Mission 
receives the support required.  
81. The United Nations continues to work closely with the lead nation and other 
interested Member States to maximize combined efforts to support Haitian 
institutions in improving security conditions. The United Nations trust fund, 
requested by the Security Council in its resolution 2699 (2023) to receive voluntary 
contributions from donors to the Multinational Security Support Mission, was 
established in December.</t>
  </si>
  <si>
    <t>82. I am alarmed by the rapid rate at which the national police workforce continues 
to shrink. The record number of national police officers who left the institution in 
2023 is a grim indicator of the security challenges confronting the country. Solutions 
to rapidly address police attrition must be forthcoming to ensure a sustained impact 
of the non-Multinational Security Support Mission authorized by the Security 
Council. The work of the Support Mission and the bolstered operations of the police 
must be accompanied by the strengthening of the judicial and correctional systems. 
With the anticipated increase in arrest and detention of suspected gang members, an 
effort to strengthen the criminal justice and corrections system to expeditiously 
process arrested gang members and ensure that charges are brought against them 
effectively, with full respect for due process and fair trial guarantees, will be critical 
to the overall success of these operations. 
83. Community violence reduction and disarmament, 
demobilization and 
reintegration programmes must be sufficiently funded and prepared in advance of the 
Multinational Security Support Mission deployment, including appropriate and 
separate paths for minors. The implementation of Haiti’s national strategy on 
disarmament, dismantlement and reintegration and community violence reduction, 
grounded in justice and the rule of law, is urgent. The efforts of the Government of 
Haiti to increase national capabilities and regional collaboration to curb the spread of 
illegal arms, supported by the international community, are key to long-term peace 
and stability in Haiti. 
84. I urgently call upon the international community to increase its support for the 
humanitarian and development responses in Haiti, focusing on the immediate 
protection needs of the most vulnerable, while also investing in the structural root 
causes of instability. This enhanced support is vital for creating a secure, stable Haiti 
with strong foundations for sustainable development and where the human rights of 
all are protected. 
85. I wish to express my profound gratitude to my Special Representative and to all 
members of the United Nations personnel for their steadfast dedication and tireless 
efforts in support of Haiti and its people.</t>
  </si>
  <si>
    <t>I have the honour to inform you that your letter dated 15 December 2023 
(
S/2024/42
) concerning your intention to continue the activities of the United Nations 
support team to the Cameroon-Nigeria Mixed Commission, with funding from the 
regular budget, has been brought to the attention of the members of the Security 
Council. They take note of the information contained in your letter and the intention 
expressed therein.</t>
  </si>
  <si>
    <t>Letter dated 15 December 2023 from the Secretary-General addressed to the President of the Security Council</t>
  </si>
  <si>
    <t>I have the honour to refer to my letter dated 1 November 2022 (
S/2022/832
), in 
which I informed the President of the Security Council of the progress made by the 
Cameroon-Nigeria Mixed Commission, and to his reply dated 4 November 2022 
(
S/2022/833
), in which he took note of my intention to continue the activities of the 
United Nations support team to the Mixed Commission, with funding from the regular 
budget.</t>
  </si>
  <si>
    <t>As you may know, the United Nations established the Mixed Commission to 
facilitate the implementation of the judgment of the International Court of Justice of 
10 October 2002 on the Cameroon-Nigeria boundary and territorial dispute. The 
mandate of the Mixed Commission includes supporting the demarcation of the land 
boundary and the delineation of the maritime boundary; facilitating the withdrawal 
of troops and transfer of authority in identified areas along the boundary; addressing 
the situation of the border populations affected by the demarcation process; and 
making recommendations on confidence-building measures to support them.</t>
  </si>
  <si>
    <t>Through my good offices, I have continued to facilitate the implementation of 
the judgment. To date, achievements in that regard include the withdrawal of Nigeria 
and the transfer of authority to Cameroon in the Lake Chad area (December 2003), 
along the land boundary (July 2004) and on the Bakassi Peninsula (a process that 
began in June 2006 and was completed in August 2008); the delineation of the 
maritime boundary (May 2007); and the end of the special transitional regime (of five 
years) and the exercise by Cameroon of its full right of sovereignty over the Bakassi 
zone (August 2013).</t>
  </si>
  <si>
    <t>The Mixed Commission also approved the recommendations of the Working 
Group on the Maritime Boundary, including the provisions for cross-border 
cooperation on hydrocarbon deposits straddling the maritime boundary (March 2011). 
In addition, agreement has been reached on the course of 2,050 km of the land 
boundary, leaving 50 km of the boundary still disputed.</t>
  </si>
  <si>
    <t>The pillar construction along the border in lot 7 has been successfully 
completed, resulting in the emplacement of an additional 213 pillars along the border. 
The project steering committee held a meeting in Douala, Cameroon, in November 
2023 to finalize preparations for the next pillar construction project (lot 8) consisting 
of 262 pillars, with work scheduled to start in February 2024. To date, 82 per cent of 
the pillar construction for the entire land boundary has been completed.</t>
  </si>
  <si>
    <t>Over the course of 2023, the Mixed Commission, chaired by the Special 
Representative for West Africa and the Sahel and Head of the United Nations Office 
for West Africa and the Sahel, Leonardo Santos Simão, continued to make progress 
towards the implementation of the judgment, including by supporting dialogue and 
communication between the two parties. In his capacity as Chair of the Mixed 
Commission, the Special Representative held bilateral meetings in Abuja and 
Yaoundé on 28 and 29 September 2023, respectively, with a view to advancing the 
resolution of the three outstanding areas of disagreement. As a result, the two parties 
recommitted to settling their differences through constructive dialogue, rather than 
referring the matter back to the International Court of Justice for clarification. During 
his visits to Abuja and Yaoundé, the Special Representative also appealed to the 
United Nations country teams in Cameroon and Nigeria to work with the respective 
Governments towards the implementation of quick-impact projects to support the 
needs of the population affected by the demarcation.</t>
  </si>
  <si>
    <t>With a view to advancing projects under confidence-building initiatives, in 
October 2023, the United Nations support team to the Mixed Commission conducted 
a rapid joint needs assessment mission in partnership with the International 
Organization for Migration and the Government of Cameroon. The primary findings 
indicate that the needs of the population located along the border in the North, Far 
North and Adamawa regions are centred on access to drinking water, housing, 
education, food and employment and include such aspects as the empowerment of 
women and girls, personal security, hygiene and energy.</t>
  </si>
  <si>
    <t>Looking ahead, the following activities are required to conclude the work of the 
Mixed Commission:</t>
  </si>
  <si>
    <t>(a) 
Realization of field assessment missions on the three outstanding areas of 
disagreement, to be led by the Subcommission on Demarcation, so as to enable the 
facilitation of an agreement by the parties on the course of the boundary in these 
areas;</t>
  </si>
  <si>
    <t>(b) 
Construction and emplacement of boundary pillars financed by the trust 
fund for demarcation activities;</t>
  </si>
  <si>
    <t>(c) 
Production of final maps and a boundary statement;</t>
  </si>
  <si>
    <t>(d) 
Promotion of cross-border cooperation, including maritime cooperation, 
and coordinated security monitoring along the land boundary;</t>
  </si>
  <si>
    <t>(e) 
Finalization of confidence-building initiatives for local communities 
affected by the demarcation process;</t>
  </si>
  <si>
    <t>(f) 
Implementation of the completion strategy, including by progressively 
handing over the activities of the Mixed Commission to the Joint Bilateral 
Commission and other subregional structures.</t>
  </si>
  <si>
    <t>I would like to recall that, until 2003, the Mixed Commission was funded from 
extrabudgetary funds. Thereafter, its activities were funded through the regular 
budget. In addition, the Governments of Austria, Bangladesh, Brazil, Canada, Italy, 
Norway, Pakistan, Sweden and Uruguay have provided in-kind contributions 
(military and legal experts) for the substantive and technical work of the Commission. 
Voluntary contributions to the trust fund for demarcation activities have been made 
by the European Union and Germany. Between 2018 and 2023, the Governments of 
Cameroon and Nigeria contributed $9 million in voluntary contributions to the trust 
fund and provided security and logistical support.</t>
  </si>
  <si>
    <t>As has been the case in recent years and given the cost-effectiveness of the 
operation and the important tasks remaining at this juncture to advance the peaceful 
implementation of the judgment of the International Court of Justice, it is my</t>
  </si>
  <si>
    <t>intention to request resources from the regular budget for the United Nations support 
team to cover the year 2024.</t>
  </si>
  <si>
    <t>I would be grateful if you could bring the present letter to the attention of the 
members of the Security Council.</t>
  </si>
  <si>
    <t>Letter dated 15 January 2024 from the Permanent Representative of the Islamic Republic of Iran to the United Nations addressed to the President of the Security Council</t>
  </si>
  <si>
    <t>Further to our letter dated 8 January 2024 (
S/2024/33
), I am writing to address 
yet another baseless allegation made by the representative of the United States against 
my country in the recent meetings of the Security Council. During the Security 
Council meeting for the adoption of resolution 
2722 (2024)
 held on 10 January 2024, 
under the agenda item “Maintenance of international peace and security” 
(
S/Agenda/9527
), as well as the subsequent briefing on the same agenda item on 
12 January (
S/Agenda/9532
), it is regrettable that, once again, the representative of 
the United States has misused the Security Council platform to further its political 
agenda, by disseminating falsehoods and deliberate disinformation and levelling 
unfounded accusations against the Islamic Republic of Iran regarding the current 
situation in the Red Sea. This misuse is particularly concerning in light of the recent 
serious violation of international law by the United States and the United Kingdom 
in committing acts of military aggression against Yemen. Within this context, I would 
like to reaffirm Iran’s position on this matter as follows:</t>
  </si>
  <si>
    <t>1.  
The Islamic Republic of Iran unequivocally condemns and categorically 
rejects the unfounded allegations made at the aforementioned meetings and 
emphasizes its commitment to maritime security and freedom of navigation. Despite 
having serious concerns and reservations about the Security Council’s approach to 
the Yemen conflict and its resolutions on Yemen, Iran has never undertaken any 
activities in violation of Security Council resolution 
2216 (2015)
, including any 
engagement in the sale or transfer of arms or weaponry systems that would contravene 
this resolution. Furthermore, Iran has always advocated resolving the Yemen crisis 
through political means.</t>
  </si>
  <si>
    <t>2.  
Iran strongly condemns the military aggression perpetrated by the United 
States and the United Kingdom against Yemen. This illicit action is not only 
unwarranted and unjustifiable but also blatantly violates Yemen’s sovereignty, 
territorial integrity, international law, the Charter of the United Nations and Security 
Council resolutions, thereby posing a significant threat to regional peace and security. 
The United States and the United Kingdom’s invocation of the right of self-defence 
under Article 51 of the Charter to justify their internationally wrongful acts is 
misleading and lacks a legal foundation in international law. Moreover, resolution 
2722 (2024)
 explicitly emphasizes the adherence of Member States to international 
law. The expedited adoption of resolution 
2722 (2024)
 by the United States raises 
suspicions of an attempt to legitimize its so-called “international maritime coalition” 
and serve its regional political objectives. Using the Security Council as a basis to</t>
  </si>
  <si>
    <t>justify their illegal actions and shield Israel from accountability for war crimes and 
crimes of genocide in Gaza is evident. In this legal context, Iran vehemently rejects 
and condemns any arbitrary and misleading interpretation of resolution 2722 (2024) 
by the United States and its allies, aiming to justify their use of illegal force and 
military aggression against Yemen.</t>
  </si>
  <si>
    <t>3.  
It is clear to all that the root causes of the current situation in the Red Sea 
are the ongoing genocide and barbaric massacres that are being committed by the 
Israeli regime and fully supported by the United States against the innocent 
Palestinian people in the Gaza Strip and the West Bank. The United States cannot 
deny or cover up the incontestable reality that recent incidents in the Red Sea are 
directly related to Israel’s continued atrocities against the Palestinian people in Gaza. 
I wish to emphasize that the caretaker government in Sana’a maintains independent 
sovereignty, making decisions and taking actions in its own interest. Any attempt to 
attribute their actions to the Islamic Republic of Iran is a mere diversion from the 
reality on the ground in Yemen, as well as a distraction from the atrocities occurring 
in Gaza. The United States, the United Kingdom and their contributing allies bear full 
responsibility for their violations of international law in committing military 
aggression against Yemen.</t>
  </si>
  <si>
    <t>4.  
We urge the international community to unequivocally denounce the 
military aggression on Yemen perpetrated by the United States and the United 
Kingdom. This blatant violation of international law and the Charter of the United 
Nations demands strong condemnation. The Islamic Republic of Iran cautions against 
the persistent nature of such aggressions, as it poses a threat to regional peace and 
security, jeopardizes maritime security and freedom of navigation in the Red Sea, and 
undermines the ongoing United Nations mediation efforts and political processes 
dedicated to achieving a lasting solution and peace in Yemen.</t>
  </si>
  <si>
    <t>I should be grateful if you would circulate the present letter as a document of 
the Security Council.</t>
  </si>
  <si>
    <t>Letter dated 10 January 2024 from the Permanent Representative of the United Kingdom of Great Britain and Northern Ireland to the United Nations addressed to the President of the Security Council</t>
  </si>
  <si>
    <t>I have the honour to inform you that the Government of the United Kingdom of 
Great Britain and Northern Ireland wishes to see the following item retained in the 
list of matters of which the Security Council is seized (reference 
S/2024/10
): “Letter 
dated 13 March 2018 from the Chargé d’affaires a.i. of the Permanent Mission of the 
United Kingdom of Great Britain and Northern Ireland to the United Nations 
addressed to the President of the Security Council (
S/2018/218
) (14 March 2018; 
6 September 2018)”.</t>
  </si>
  <si>
    <t>Letter dated 3 January 2024 from the Secretary-General addressed to the President of the Security Council</t>
  </si>
  <si>
    <t>I have the honour to refer to Security Council resolution 
1966 (2010)
, adopted 
on 22 December 2010, establishing the International Residual Mechanism for 
Criminal Tribunals, and, in particular, to article 10, paragraph 2, of the statute of the 
Mechanism (annex 1 to the resolution), on the appointment of a person to fill a 
vacancy in the roster of judges of the Mechanism.</t>
  </si>
  <si>
    <t>Article 8, paragraph 1, of the statute provides that the Mechanism shall have a 
roster of 25 independent judges.</t>
  </si>
  <si>
    <t>One of the judges of the Mechanism, Mr. Mahandrisoa Edmond Randrianirina 
(Madagascar), resigned with effect from 4 October 2023, leaving a vacancy in the 
roster of judges.</t>
  </si>
  <si>
    <t>In that regard, article 10, paragraph 2, of the statute provides that, in the event 
of a vacancy in the roster, after consultation with the Presidents of the Security 
Council and of the General Assembly, the Secretary-General shall appoint a person 
meeting the qualifications of article 9, paragraph 1, of the statute, for the remainder 
of the term of office concerned.</t>
  </si>
  <si>
    <t>Furthermore, article 9, paragraph 1, of the statute specifies that the judges shall 
be persons of high moral character, impartiality and integrity who possess the 
qualifications required in their respective countries for appointment to the highest 
judicial offices. Particular account is to be taken of experience as judges of the 
International Tribunal for the Former Yugoslavia or the International Criminal 
Tribunal for Rwanda.</t>
  </si>
  <si>
    <t>However, the procedure for identifying a candidate for consideration for 
appointment under article 10, paragraph 2, which is applicable when a vacancy arises 
owing to the death or resignation of a judge during his or her term of service, is not 
prescribed in the statute.</t>
  </si>
  <si>
    <t>In accordance with the established practice regarding the appointment of a judge 
to fill a vacancy at the International Tribunal for the Former Yugoslavia and the 
International Criminal Tribunal for Rwanda, which has been systematically followed 
for the purposes of filling a vacancy in the roster of judges of the Mechanism since 
2016, the State of the nationality of the judge to be replaced is invited to nominate 
another candidate.</t>
  </si>
  <si>
    <t>I am pleased to inform you that Madagascar has nominated Mr. René José 
Andriatianarivelo to replace Judge Randrianirina for the remainder of the term of 
office, which ends on 30 June 2024.</t>
  </si>
  <si>
    <t>It is my view that Mr. Andriatianarivelo meets the qualifications that are 
prescribed in article 9, paragraph 1, of the statute of the Mechanism.</t>
  </si>
  <si>
    <t>On that basis and in accordance with article 10, paragraph 2, of the statute, I 
look forward to receiving your views on the appointment of Mr. Andriatianarivelo as 
a judge of the Mechanism.</t>
  </si>
  <si>
    <t>Letter dated 28 December 2023 from the Chargé d’affaires a.i. of the Permanent Mission of Iraq to the United Nations addressed to the Secretary-General</t>
  </si>
  <si>
    <t>I have the honour to enclose herewith a letter dated 28 December 2023, from 
Omar al-Barzanji, the Deputy Minister for Foreign Affairs of the Republic of Iraq, 
addressed to you (see annex), regarding the wish of the Government of the Republic 
of Iraq to confirm the extension of the mandate of the United Nations Investigative 
Team to Promote Accountability for Crimes Committed by Da’esh/Islamic State in 
Iraq and the Levant (ISIL) (UNITAD), for one year only until 17 September 2024, 
without further extension, and the need to hand over all the evidence to the Republic 
of Iraq. In this context, Iraq emphasizes that it is important that the report of the 
Secretary-General include recommendations to implement the request contained in 
paragraph 3 of Security Council resolution 
2697 (2023)
.</t>
  </si>
  <si>
    <t>I would highly appreciate if the present letter and its annex could be circulated 
as a document of the Security Council.</t>
  </si>
  <si>
    <t>(
Signed
) Abbas Kadhom 
Obaid</t>
  </si>
  <si>
    <t>Annex to the letter dated 28 December 2023 from the 
Chargé d’affaires a.i. of the Permanent Mission of Iraq to 
the United Nations addressed to the Secretary-General</t>
  </si>
  <si>
    <t>[Original: Arabic]</t>
  </si>
  <si>
    <t>Letter from the Deputy Minister for Foreign Affairs of Iraq 
addressed to the Secretary-General</t>
  </si>
  <si>
    <t>It gives me pleasure to reaffirm that the Republic of Iraq is highly desirous of 
maintaining and strengthening its relations with the United Nations system in a 
manner that preserves the sovereignty of Iraq and achieves the purposes and 
principles of the United Nations. In that connection, I have the honour to refer to the 
letter dated 5 September 2023 from the Deputy Prime Minister and Minister for 
Foreign Affairs of Iraq addressed to the President of the Security Council 
(S/2023/654) regarding the United Nations Investigative Team to Promote 
Accountability for Crimes Committed by Da’esh/Islamic State in Iraq and the Levant 
(UNITAD) and to inform you that the Government of Iraq wishes to emphasize the 
following points:</t>
  </si>
  <si>
    <t>• Iraq welcomes the adoption of Security Council resolution 2697 (2023), which 
includes the requests that Iraq made in the aforementioned letter from the 
Deputy Prime Minister and Minister for Foreign Affairs. Iraq reaffirms its firm 
and final position that the mandate of the Team and its Head should be extended 
one final time and for one year only, ending on 17 September 2024. The 
Government of Iraq wishes to terminate the mandate of the Team and its Head 
in a responsible manner, liquidate the Team’s operations and complete all 
shutdown work during that period.</t>
  </si>
  <si>
    <t>• Iraq asserts its right to receive, during that period, all evidence (whether 
evidence that the Team obtained itself or evidence that it received from Iraq and 
developed using innovative technology), as well as any evidence that could lead 
to achieving accountability, the receipt of which is a legal and moral right and 
duty that cannot be waived, for use in the national courts of Iraq. We should like 
to emphasize that the Government of Iraq has yet to receive any evidence from 
the Team that could be used in national judicial proceedings.</t>
  </si>
  <si>
    <t>• The formation of UNITAD is an unprecedented example of international 
cooperation between States and international organizations to achieve criminal 
accountability for the most serious crimes at the international level. Iraq is 
steadfastly committed to the success of this endeavour and to learning from its 
outcomes. The fulfilment by the Team of its mandate to hand over to Iraq the 
evidence that it collected in the territory of Iraq, with the full assistance of the 
Government and judicial system of Iraq, will determine whether this endeavour 
has been successful. Should that not happen, the willingness of States to enter 
into such endeavours in the future might be diminished. The Team’s mission of 
collecting, preserving and storing evidence will not have been accomplished 
unless accountability is achieved at the national level.</t>
  </si>
  <si>
    <t>• We note that the “reports” and “summaries” that the Team has submitted have 
no legal or procedural significance before the national courts. Iraq therefore has 
reservations about the “reports”, which are not supported by evidence, that the 
Team has submitted regarding the crimes committed in Iraq by the terrorist 
organization Da’esh. The submission of such reports is contrary to what is stated 
in the relevant Security Council resolutions and to the rules governing 
jurisdiction. In addition, such reports have no significance from a legal</t>
  </si>
  <si>
    <t>standpoint. We are surprised by this and wonder why the Team submitted 
“reports” instead of “evidence”. We note that the two terms are completely 
different in respect of legal usage and legal value.</t>
  </si>
  <si>
    <t>• The proviso that witnesses statements, which the Team obtained during the 
implementation of its mandate in the territory of Iraq and with the assistance 
and full support of the Government of Iraq, cannot be shared with the 
Government raises several legal and logical problems and questions regarding 
the extent of their compatibility with the Team’s mandate and jurisdiction, and 
the aim of assisting Iraq in achieving accountability.</t>
  </si>
  <si>
    <t>• We note that the Team’s activities include sharing evidence with third countries, 
yet it does not share evidence with Iraq in accordance with its mandate and the 
basis for its establishment, which constitute the essential reason why Iraq 
recognized the Team’s competence and allowed it to implement its mandate in 
the territory of Iraq.</t>
  </si>
  <si>
    <t>• The Government of Iraq affirms that it would like to share evidence with all 
States after UNITAD has shut down operations in Iraq by the end of 2024. That 
evidence includes evidence that Iraq possesses and handed over to the Team, or 
evidence that the Team obtained and developed that will ultimately be given to 
Iraq in accordance with the Team’s mandate. Iraq wishes to do so in keeping 
with its unwavering commitment to bring justice to victims and achieve 
accountability at the national and international levels for the terrorist gangs of 
Da’esh.</t>
  </si>
  <si>
    <t>• Iraq has strived assiduously to coordinate and work with UNITAD in the best 
way possible, and it has provided the facilitation needed to guarantee the Team’s 
impartiality and independence as it carries out its mandate in accordance with 
Security Council resolutions and the rules governing jurisdiction. The national 
technical authorities have made several observations that we believe the Team 
should have taken into consideration. In addition, it should have adhered to its 
mandate in accordance with the timelines established in that mandate.</t>
  </si>
  <si>
    <t>• In order to bring justice to the victims of the terrorist gangs of Da’esh and 
deliver reparations, 1,550 survivors (men and women) from all components of 
Iraqi society were given a monthly salary pursuant to the Female Survivors Act 
(No. 8) of 2021. Legal procedures are under way to duly include the rest of the 
survivors.</t>
  </si>
  <si>
    <t>• The competent committee in the Office of the Prime Minister has completed a 
draft act on countering international crime. The draft was sent to the Council of 
State, which will review it and then return it to the Cabinet for a vote before it 
is sent to the Council of Representatives of Iraq for enactment.</t>
  </si>
  <si>
    <t>Letter dated 10 January 2024 from the Permanent Representative of the Islamic Republic of Iran to the United Nations addressed to the Secretary-General</t>
  </si>
  <si>
    <t>I have the honour to enclose herewith a letter from Hossein Amir-Abdollahian, 
the Minister for Foreign Affairs of the Islamic Republic of Iran, addressed to you 
regarding the Chair’s summary of the “Tehran International Conference on Palestine” 
convened on 23 December 2023 (see annex). At the conference, the participants, 
including high-ranking officials, ministers and scholars from around the world, 
expressed their strong support for the Palestinian people and called for an immediate 
end to the war in the Gaza Strip.</t>
  </si>
  <si>
    <t>I should be grateful if you would circulate the present letter and its annex as a 
document of the General Assembly, under items 35 and item 72 (b), and of the 
Security Council.</t>
  </si>
  <si>
    <t>Annex to the letter dated 10 January 2024 from the Permanent 
Representative of the Islamic Republic of Iran to the United 
Nations addressed to the Secretary-General</t>
  </si>
  <si>
    <t>Further to my previous letters on the Gaza war, including the letter dated 
7 November 2023 (S/2023/847), I would like to inform your Excellency that the 
Ministry of Foreign Affairs of the Islamic Republic of Iran, in continuation of its 
diplomatic efforts to bring attention to the crimes committed by the Israeli regime in 
Gaza, convened the “Tehran International Conference on Palestine” on 23 December 
2023. The Conference aimed to shed light on the persistent and daily atrocities 
perpetrated by the Israeli regime in Gaza as well as the unwavering commitment to 
alleviating the plight of the Palestinian people.</t>
  </si>
  <si>
    <t>In this conference, high-ranking officials, ministers, members of Parliaments 
and political parties, scholars, religious clerics, thinkers and journalists from five 
continents expressed their views on the ongoing war against the Palestinian people. 
The participants took part in two panels, namely “Political and Legal Effects of the 
War on Gaza” and “Role of Media, Thinkers and Religious Leaders in the War against 
Gaza”, and exchanged views on the various subjects of the war against Gaza, in the 
presence of the President of the Islamic Republic of Iran. They, in their statements, 
extended strong support for the Palestinian people and unequivocally condemned the 
Israeli regime for its crimes and atrocities against them.</t>
  </si>
  <si>
    <t>The Chair’s summary, presented by myself, is as follows:</t>
  </si>
  <si>
    <t>– In recent weeks, the Gaza Strip has borne the brunt of relentless attacks by the 
occupying regime. Shockingly, the toll has been devastating, with more than 
20,000 lives lost and over 58,000 Palestinians left injured. Disturbingly, a 
substantial 70% of those affected are women and children. The aftermath of 
these attacks paints a grim picture of widespread destruction, including vital 
infrastructure, hospitals, residential buildings, mosques, churches, water and 
electricity supply networks, schools, and other internationally supported 
facilities. Aligned with the sentiments of numerous concerned individuals and 
advocates for human rights, I express my profound dismay at the continuation 
of these assaults. The scale of these attacks is not only tragic but also 
reprehensible, leaving an indelible scratch on the global public consciousness. 
It is imperative to condemn these heinous crimes unequivocally. The ongoing 
assaults are clear violations of both international law and international 
humanitarian law.</t>
  </si>
  <si>
    <t>– The heightened international response to crimes committed by the occupying 
regime in the Gaza Strip is primarily due to its use of prohibited weapons. These 
include phosphorus bombs and cluster munitions, alongside alarming threats to 
use nuclear weapons by this regime that have resulted in killing civilians, 
including women, children, relief team members, medical personnel, 
international aid workers, and journalists within the Gaza Strip. It is crucial to 
emphasize that these reprehensible acts cannot be justified as legitimate or selfdefense. Consequently, it is expected that international legal and judicial bodies, 
notably the International Criminal Court (ICC), will take decisive steps to 
prosecute the crimes committed by the occupying regime, including war crimes, 
crimes against humanity, ethnic cleansing, and genocide, reflecting the gravity 
of the situation.</t>
  </si>
  <si>
    <t>– In accordance with international law, all states, as well as international and 
regional organizations, bear certain obligations to address the prolonged 
suffering endured by the Palestinian people. We recognize that a genuine 
resolution to the Palestinian conflict necessitates an objective understanding and</t>
  </si>
  <si>
    <t>settlement of its root causes. The current crisis is rooted in the occupation of 
Palestinian territories, displacement of original inhabitants, organized and 
systematic killings and terrorism, looting of natural resources, apartheid, 
systematic discrimination, and sustained aggression on al-Quds over the past 
75 years.</t>
  </si>
  <si>
    <t>– A lasting resolution to the question of Palestine hinges on ending the occupation, 
recognizing the right to resist and oppose occupation and aggression, respecting 
the inalienable right to self-determination, and securing the full rights of the 
Palestinian people, including the establishment of an independent state.</t>
  </si>
  <si>
    <t>– In addition to advancing towards a comprehensive resolution of the Palestinian 
question, it is imperative to address the pressing issues faced by the Palestinian 
people, particularly in Gaza. Like advocates for peace and humanity, I strongly 
call for an immediate cessation of hostilities against the Gaza Strip. It is evident 
that creating conducive conditions for a normal life in Gaza requires the 
withdrawal of occupying military forces, the complete lifting of the siege, and 
the unimpeded reopening of border crossings to facilitate the immediate, 
sufficient, continuous, and unhindered delivery of essential aid. This aid 
includes water, food, medicine, fuel, and other necessities, ensuring equitable 
access for all residents of the Gaza Strip. Additionally, I emphasize the 
importance of securing the freedom of all Palestinian detainees and prisoners.</t>
  </si>
  <si>
    <t>– The conference also delved into the distressing issue of military pressures 
forcing the evacuation of Gaza Strip residents. Having endured a prolonged 
siege, the Gaza Strip is referred to as the world’s largest open-air prison. Recent 
weeks have witnessed an exacerbation of suffering among the Palestinian people 
due to openly declared orders for evacuation, destruction of vital infrastructure, 
military assaults on hospitals and medical facilities, repeated denial of access to 
essential services like water, electricity, fuel, and communication, as well as 
impediments to the delivery of humanitarian aid.</t>
  </si>
  <si>
    <t>According to figures released by human rights bodies, approximately 
1.9 million people, equivalent to 85% of Gaza’s population, are displaced. This 
situation not only heightens the risk of diseases but also increases the likelihood of 
further casualties among the residents of the Gaza Strip.</t>
  </si>
  <si>
    <t>– Violent approaches which violate international law have resulted in the 
displacement of millions of Palestinians over the past decades. In Jordan alone, 
over 2 million Palestinian refugees are registered with UNRWA. The Israeli 
regime’s policies, involving land usurpation and the illegal construction of 
Zionist settlements in the West Bank, coupled with discriminatory and racist 
practices against Palestinians, depriving them of their fundamental rights, have 
persisted for decades. The military rule imposed by this regime, characterized 
by a frightening, humiliating, and suppressive approach, has disrupted all 
aspects of normal life in the occupied territories of Palestine for many years. 
Therefore, any form of displacement and forced migration of residents in the 
Gaza Strip, as well as alterations in the demographic composition of all 
Palestinian lands, are vehemently rejected. Simultaneously, the illegal policy of 
building settlements must be immediately halted, as it blatantly violates 
international law and has fueled excessive violence among settlers towards 
Palestinians, particularly in the West Bank, resulting in the massive killing and 
injures of the Palestinian people.</t>
  </si>
  <si>
    <t>– People who value freedom and justice expect effective actions by international 
bodies and diplomatic channels to bring an end to the ongoing war and 
bloodshed. The activation of Article 99 of the UN Charter by the United Nations 
Secretary-General was initially welcomed by many, but disappointment arises</t>
  </si>
  <si>
    <t>as the United Nations Security Council falls short of fulfilling its responsibility 
in addressing a threat to international peace and security, especially with the 
potential for the crisis to escalate. Continuing international efforts to halt the 
occupying regime’s attacks on the Gaza Strip and the West Bank should persist 
through UN agencies, particularly the General Assembly and Human Rights 
Council.</t>
  </si>
  <si>
    <t>– We welcome regional and international endeavors, including measures by the 
Organization of Islamic Cooperation, the Arab League, the Shanghai 
Cooperation Organization, and other collective actions by states, aimed at 
ending attacks on Palestinians and alleviating the suffering of civilians in the 
Gaza Strip and the West Bank. Sustaining consultations and following initiatives 
to secure the rights of the Palestinian people, such as forming an international 
mechanism for Palestinian supporters or establishing an international fund for 
Gaza’s reconstruction, is crucial. These efforts must respect the fact that 
decisions regarding the Palestinian government’s future should be based on the 
right to self-determination and made by duly elected representatives of the 
Palestinian people.</t>
  </si>
  <si>
    <t>– We believe that the situation in Palestine serves as a litmus test for substantiating 
assertions in support of fundamental human values, including human rights and 
freedom. Thus, I express the hope that countries, international bodies, and 
non-governmental organizations will continue their effective efforts through 
holding meetings and consultations to halt the war, end the suffering of the 
Palestinian people, and realize their cause and rights. Our actions today will face 
judgment in the future, and assuming responsibility and playing a role in ending 
occupation and war crimes means standing on the right side of history.</t>
  </si>
  <si>
    <t>– Once again, we demand his Excellency, Mr. Antonio Guterres, the honorable 
Secretary-General of the United Nations, to strongly condemn the atrocities and 
illegal actions of the Israeli regime, which daily violate international law. We 
also urge his Excellency to take necessary measures in alignment with his legal 
duties under the UN Charter for the immediate and unconditional termination 
of aggression, the lifting of the Gaza blockade, and ensuring free access for the 
Palestinian people to international humanitarian aid.</t>
  </si>
  <si>
    <t>Letter dated 15 January 2024 from the Chargé d’affaires a.i. of the Permanent Mission of Egypt to the United Nations addressed to the President of the Security Council</t>
  </si>
  <si>
    <t>I am writing to you with regard to your letter dated 3 January 2024, annexed to 
which was a letter also dated 3 January 2024 from the Permanent Representative of 
the Sudan to the United Nations addressed to you that was circulated as a document 
of the Council (
S/2024/17
).</t>
  </si>
  <si>
    <t>I should like to reiterate what Egypt has stated in all its communications to the 
Security Council regarding this matter. Those communications have been circulated 
as documents of the Security Council, the most recent of those being the letter dated 
16 January 2023 from the Permanent Representative of Egypt to the United Nations 
addressed to the President of the Security Council (
S/2023/38
).</t>
  </si>
  <si>
    <t>I should be grateful if the present letter could be circulated as a document of the 
Security Council.</t>
  </si>
  <si>
    <t>(
Signed
) Ahmed 
Elshandawily</t>
  </si>
  <si>
    <t>Minister Plenipotentiary 
Chargé d’affaires a.i.</t>
  </si>
  <si>
    <t>Letter dated 12 January 2024 from the Permanent Representative of Cuba to the United Nations addressed to the Secretary-General and the President of the Security Council</t>
  </si>
  <si>
    <t>I have the honour to refer to the summary statement of matters of which the 
Security Council is seized and of the stage reached in their consideration, dated 
5 January 2024 (
S/2024/10/Rev.1
).</t>
  </si>
  <si>
    <t>In accordance with the established procedure, I should like to inform you that 
the Government of the Republic of Cuba requests that the following four items 
brought to the Council’s attention by the Republic of Cuba remain on the list of 
matters of which the Council is seized:</t>
  </si>
  <si>
    <t>– Letter dated 11 July 1960 from the Minister for Foreign Affairs of Cuba 
addressed to the President of the Security Council (
S/4378
)</t>
  </si>
  <si>
    <t>– Letter dated 31 December 1960 from the Minister for Foreign Affairs of Cuba 
addressed to the President of the Security Council (
S/4605
)</t>
  </si>
  <si>
    <t>– Complaint by Cuba (
S/10993
)</t>
  </si>
  <si>
    <t>– Letter dated 2 February 1990 from the Permanent Representative of Cuba to the 
United Nations addressed to the President of the Security Council (
S/21120
)</t>
  </si>
  <si>
    <t>(
Signed
) Gerardo 
Peñalver Portal</t>
  </si>
  <si>
    <t>Ambassador 
First Deputy Minister for Foreign Affairs of Cuba 
Permanent Representative to the United Nations</t>
  </si>
  <si>
    <t>Identical letters dated 12 January 2024 from the Permanent Observer of the State of Palestine to the United Nations addressed to the Secretary-General, the President of the General Assembly and the President of the Security Council</t>
  </si>
  <si>
    <t>As we near 100 days of Israel’s criminal onslaught against the Palestinian 
civilian population under its occupation, we are nearing a horrific toll of 100,000 
Palestinian casualties. And still, there is no ceasefire, leading to more innocent 
victims by the day.</t>
  </si>
  <si>
    <t>The victims are the 23,708 Palestinian children, women and men confirmed 
killed in the unbridled violence and massacres being perpetrated daily by the Israeli 
occupying forces in the Gaza Strip; alongside at least 60,005 people injured and 
maimed in those attacks, many struggling for their lives and dying each day; and the 
more than 7,000 people who are missing, buried under the rubble of destroyed homes 
and presumed dead, denied even the dignity of burial as Israel’s incessant 
bombardments prevent rescue and recovery, adding more victims by the day; and they 
include more than 332 Palestinian men, women and children killed in the West Bank, 
including East Jerusalem, and the more than 4,157 people injured in attacks by the 
Israeli occupying forces and terrorist settlers.</t>
  </si>
  <si>
    <t>The reality is, however, that the entire Palestinian civilian population has fallen 
victim to this genocidal aggression by Israel, which is terrorizing, tormenting and 
traumatizing everyone in its path. Nearly the entire population of Gaza has been 
forcibly displaced, some forced to flee in desperate search of safety as many as six or 
seven times, suffering not only loss of the sanctity of their homes, but loss of family 
life, possessions and privacy for basic human needs. Threats and attempts to 
depopulate, i.e. ethnically cleanse, Gaza one way or another continue, whether 
through forced expulsion of Palestinian civilians, provocation of a mass exodus, or 
so-called “voluntary migration”, as brazenly sought by Israeli officials.</t>
  </si>
  <si>
    <t>In this regard, it is a fact that the entire population is suffering from hunger and 
thirst as Israel continues to obstruct humanitarian aid. The World Food Programme 
(WFP) has found that 4 out of 5 people in the world currently experiencing famine or 
catastrophic hunger are in Gaza. Israel’s infliction of death and destruction, coupled</t>
  </si>
  <si>
    <t>with food and water scarcity, as well as the accelerating spread of disease, are 
conditions clearly intended to make Gaza unfit for human life and to coerce the 
population to leave.</t>
  </si>
  <si>
    <t>The United Nations High Commissioner for Human Rights has recalled that 
“International law prohibits forcible transfer of protected persons within or 
deportation from occupied territory.” Moreover, the Special Rapporteur on the right 
to adequate housing has stressed that “forcible transfer of Gazan population is an act 
of genocide especially given the high number of children”, warning that States “will 
be guilty of aiding and abetting genocide if they agree to any transfer of population”.</t>
  </si>
  <si>
    <t>This is an aggression without precedent in modern times in its scale and speed 
of killing and maiming of civilians, especially children, as well as United Nations 
staff, medical workers and journalists. It is unabated brutality and a total denigration 
of human life. As stressed by the Under-Secretary-General for Humanitarian Affairs 
and Emergency Relief Coordinator, Martin Griffiths, “Gaza has become a place of 
death and despair”, and by the Office for the Coordination of Humanitarian Affairs 
team leader in Gaza, Gemma Connell: “The suffering is everywhere – I mean 
absolutely everywhere – that I have been […] I have never in my humanitarian career 
seen [this] level of suffering, desperation and depravation...”</t>
  </si>
  <si>
    <t>And still, Israel shows no signs of stopping this criminal war. On the contrary, 
as proven again today at the International Court of Justice, Israel continues to justify 
its depravity, its officials persist with incitement to genocide and calls for the 
“annihilation” of Gaza are ongoing, spurring Israeli soldiers to carry on with the 
atrocities against Palestinians in Gaza and in the rest of the Occupied Palestinian 
Territory, where refugee camps and other areas are being invaded on a daily basis.</t>
  </si>
  <si>
    <t>Every single day Israel proves the inherent violence, racism and persecution of 
this occupation, its colonial and apartheid nature and objectives undeniable, proves 
the inherent terror and extremism of this occupation, and proves the inherent illegality 
of this occupation, an aggression in every manifestation, a constant assault on the 
lives, rights, dignity and existence of the Palestinian people, before 7 October and 
every single minute since. And still, Israel claims that it did not instigate this cycle of 
violence, as each one before it; it insists on carrying on with its aggression, killing 
and destroying to no end, ignoring the global calls for a ceasefire, and insisting on 
prolonging and entrenching this belligerent occupation, denying the Palestinian 
people every human right and obstructing peace and security.</t>
  </si>
  <si>
    <t>No one should be fooled by Israel’s claims of sparing civilian lives; the facts 
speak for themselves. Just today, the Israeli occupying forces issued new evacuation 
orders to residents of Mawasi and other areas in southern Gaza. The orders affect 
more than 18,000 people, who will once again be forced to flee, when there is nowhere 
else safe from Israel’s bombardments. Moreover, in just the past 24 hours the Israeli 
occupying forces have killed and injured hundreds of people in attacks across Gaza. 
The international humanitarian organization Oxfam has shockingly found that 
“Israel’s military is killing Palestinians at an average rate of 250 people a day which 
massively exceeds the daily death toll of any other major conflict of recent years”, 
with many more lives at risk from hunger, disease and cold.</t>
  </si>
  <si>
    <t>These staggering figures – which were compellingly presented yesterday by 
South Africa in its plea to the International Court of Justice for provisional measures 
under the Convention on the Prevention and Punishment of the Crime of Genocide, 
to halt Israel’s onslaught on the Palestinian people – include, on average, each day: 
the killing of multigenerational families, 48 mothers, or 2 every hour, over 117 
children, over 3 medics, 2 teachers, more than 1 United Nations staff member and 
more than 1 journalist, and the wounding of 629 people, including 10 Palestinian 
children who will have one or both legs amputated. Even the bodies of those who are</t>
  </si>
  <si>
    <t>dead and buried are not respected as Israel continues to bulldoze and dig up graves, 
defiling and dismembering bodies, refusing even to let them rest in peace and causing 
further trauma to their grieving families, if they have survived.</t>
  </si>
  <si>
    <t>Pope Francis has stressed: “The victims are not collateral damage, they are men, 
women and children with names whose lives have been taken”, and implored the 
world to see war for what it is: “an immense tragedy, a useless slaughter that offends 
the dignity of every person on earth.”</t>
  </si>
  <si>
    <t>Only a ceasefire can stop the bloodletting and save human lives. The calls for a 
ceasefire continue to be reiterated by the Secretary-General and every United Nations 
agency and humanitarian organization on the ground witnessing these atrocities, and 
called for the world over, by 153 countries at the General Assembly and by millions 
of people of conscience of all faiths. Only a ceasefire can end the killing and maiming 
of civilians, destruction of homes and lives, and forced displacement, and only a 
ceasefire can allow for the distribution of aid that is desperately needed by millions 
who are suffering untold miseries and indignities.</t>
  </si>
  <si>
    <t>As stressed recently by the Executive Director of WFP, Cindy McCain: “We 
cannot stand by and watch people starve. Humanitarian access is needed now for 
supplies to flow into and throughout Gaza and for civilians to safely receive lifesaving aid […] More than anything, what is needed now is peace. WFP reiterates the 
call for a humanitarian ceasefire – the world must come together now to save lives.”</t>
  </si>
  <si>
    <t>Today, we thus once again reiterate our appeal to the Security Council and the 
international community for immediate action to: (1) secure a ceasefire in Gaza as a 
matter of utmost urgency to save human lives; (2) provide desperately needed 
humanitarian assistance to Palestinian civilians in Gaza; and (3) halt Israel’s forced 
displacement of Palestinian civilians.</t>
  </si>
  <si>
    <t>We call upon all States to act, in word and deed, to uphold international law, 
including humanitarian and human rights law, and all of their obligations thereunder, 
to help bring an end to this calamity in Gaza and to assist the Palestinian people to 
bring an end to this historic injustice. This Israeli aggression against the Palestinian 
people must be halted now. Those who try to shame or obstruct principled, 
responsible, moral efforts to stop this inhumanity have lost their own moral compass 
and are contributing, whether directly or indirectly, to the deepening of this injustice, 
to the unravelling of international law and the human suffering and insecurity that are 
its primary consequences.</t>
  </si>
  <si>
    <t>We thus reiterate our calls for immediate action, including urgent and serious 
efforts to implement the most recent United Nations resolutions concerning the crisis 
in Gaza, namely Security Council resolutions 2712 (2023) and 2720 (2023) and 
General Assembly resolutions ES-10/21 and ES-10/22, towards ensuring an 
immediate humanitarian ceasefire, the protection of the civilian population, the 
acceleration of humanitarian aid to Palestinian civilians in Gaza and the prevention 
of further escalation of this already disastrous situation.</t>
  </si>
  <si>
    <t>The present letter is in follow-up to our 822 letters on the ongoing crisis in the 
Occupied Palestinian Territory, including East Jerusalem, which constitutes the 
territory of the State of Palestine. These letters, dated from 29 September 2000 
(A/55/432-S/2000/921) to 3 January 2024 (A/ES-10/978-S/2024/16) constitute a 
basic record of the crimes being committed by Israel, the occupying Power, against 
the Palestinian people since September 2000. For all of these war crimes, acts of State 
terrorism and systematic human rights violations against our people, Israel, the 
occupying Power, must be held accountable and the perpetrators must be brought to 
justice.</t>
  </si>
  <si>
    <t>Pursuant to rule 15 of the provisional rules of procedure of the Security Council, 
the Secretary-General wishes to report that he has received a letter dated 6 March 
2023 from the Permanent Representative of France to the United Nations stating that 
Ms. Marlène Schiappa, Secretary of State to the Prime Minister, in charge of the 
Social and Solidarity Economy and Associative Life of France, will represent France 
at the 9276th meeting of the Security Council, to be held on 7 March 2023.</t>
  </si>
  <si>
    <t>Letter dated 10 January 2024 from the Permanent Representative of Estonia to the United Nations addressed to the President of the Security Council</t>
  </si>
  <si>
    <t>I have the honour to transmit herewith a joint statement by Estonia, Latvia and 
Lithuania in connection with the Security Council briefing on 10 January 2024 under 
the agenda item entitled “Maintenance of peace and security of Ukraine” (see annex).</t>
  </si>
  <si>
    <t>Ambassador  
Permanent Representative</t>
  </si>
  <si>
    <t>Annex to the letter dated 10 January 2024 from the Permanent 
Representative of Estonia to the United Nations addressed to the 
President of the Security Council</t>
  </si>
  <si>
    <t>Statement by the Republic of Estonia on behalf of the Republic of 
Estonia, Republic of Latvia and the Republic of Lithuania</t>
  </si>
  <si>
    <t>Security Council briefing on the maintenance of peace and security of Ukraine</t>
  </si>
  <si>
    <t>New York, 10 January 2024</t>
  </si>
  <si>
    <t>Mister/Madame President,</t>
  </si>
  <si>
    <t>I have the honour to speak on behalf of the three Baltic countries – Latvia, 
Lithuania and my own country, Estonia. We also align ourselves with the Statement 
of the European Union.</t>
  </si>
  <si>
    <t>Thank you for convening today’s Security Council briefing. I thank the briefers 
for their valuable insight. I would also like to use this opportunity to welcome all new 
members of the Security Council.</t>
  </si>
  <si>
    <t>Unsurprisingly, Russia has started 2024 where it left off last year – with waves 
of drone and missile strikes against Ukraine, unleashing death and destruction. There 
has been an ongoing increase of attacks on homes, schools, water systems and 
hospitals. Since the beginning of the war, over 1,300 attacks on health care facilities 
have been reported by World Health Organization (WHO) in Ukraine, which is equal 
to over 50 per cent of global health-care-related attacks.</t>
  </si>
  <si>
    <t>On 29 December, Russia initiated what could be considered the most extensive 
missile and drone strike against Ukraine since the onset of the large-scale war. Over 
the course of five days, Russia deployed a total of 500 missiles and drones, majority 
of which were successfully intercepted by the Ukrainian armed forces. Regrettably, a 
significant number managed to reach their intended targets, causing substantial harm 
to Ukrainian civilians and resulting in the destruction of residential buildings, 
maternity homes, hospitals, houses of worship, schools, shops, and commercial 
warehouses. This recent heinous and calculated assault on civilian and critical 
infrastructure reveals a shocking disregard for human life and the principles of 
decency. The scale of destruction and loss of innocent lives caused by Russia's actions 
is reprehensible and requires an immediate and forceful response from the global 
community.</t>
  </si>
  <si>
    <t>The Russian representative tries very hard to come up with absurd claims by 
stating that the damage is caused by the Ukrainian air defense systems. At the same 
time, he repeatedly fails to address why Russia even launches missiles which threaten 
lives of innocent civilians of another sovereign country in the first place?</t>
  </si>
  <si>
    <t>Russia’s war strategy has followed the scenario everybody predicted. Cold 
winter has arrived, Russia’s deliberate attacks against energy infrastructure have 
increased, as has the shelling of civilians. These attacks severely violate international 
humanitarian law and constitute a war crime. Russian aggression has also made 
Ukraine the largest minefield in the world. Humanitarian access to those in areas 
under Russia’s occupation remains virtually non-existent.</t>
  </si>
  <si>
    <t>We condemn Iran and the DPRK who are providing weapons and ammunition 
to Russia in its indiscriminate war against Ukraine. In light of the recent reports of</t>
  </si>
  <si>
    <t>Russia’s purchase and use of close-range ballistic missiles from Iran and the DPRK, 
we once again reiterate our call for a UN investigation on the weapons transfers and 
a report to the UN Security Council. In this regard, we support the Joint Statement 
condemning Russia and the DPRK’s flagrant violations of the UN Security Council 
resolutions.</t>
  </si>
  <si>
    <t>Estonia, Latvia and Lithuania have altogether contributed over 100 million US 
dollars’ worth of humanitarian aid to the people of Ukraine and we will continue to 
support Ukraine until the aggressor is defeated. I would also like to acknowledge the 
efforts of Ms. Denise Brown, the UN humanitarian coordinator for Ukraine and her 
leadership on the Winter Response Plan.</t>
  </si>
  <si>
    <t>In conclusion, the sharp increase of Russian airstrikes demonstrates that 
Russia’s criminal goals have remained unchanged. Instead of prolonging this 
unnecessary war of choice, we call upon Russia to respect the calls of the international 
community which voiced its position in relevant General Assembly resolutions 
calling for immediate, complete and unconditional withdrawal of Russian military 
forces from the entire territory of Ukraine within its internationally recognized 
borders.</t>
  </si>
  <si>
    <t>Credentials of the representative of the United States of America on the Security Council: Report of the Secretary-General</t>
  </si>
  <si>
    <t>Pursuant to rule 15 of the provisional rules of procedure of the Security Council, 
the Secretary-General wishes to report that he has received a letter dated 6 February 
2023 from the Permanent Representative of the United States of America to the 
United Nations stating that Ms. Bonnie Jenkins, Under Secretary for Arms Control 
and International Security, would represent the United States at the 9255th meeting 
of the Security Council, held on 7 February 2023.</t>
  </si>
  <si>
    <t>Identical letters dated 21 January 2024 from the Chargé d’affaires a.i. of the Permanent Mission of the Syrian Arab Republic to the United Nations addressed to the Secretary-General and the President of the Security Council</t>
  </si>
  <si>
    <t>On instructions from my Government, and further to our letters regarding 
repeated Israeli acts of aggression against the territory of the Syrian Arab Republic, I 
should like to convey to you the following:</t>
  </si>
  <si>
    <t>On Saturday, 20 January 2024, at 1030 hours, the Israeli entity launched a 
missile attack from the direction of the occupied Syrian Golan against the city of 
Damascus. It targeted a residential building in the Mazzah neighbourhood in the heart 
of the capital. The building collapsed completely and adjacent buildings were 
damaged. Several civilians were killed. This was a brutal act before which the human 
conscience trembles. It violated the most basic of human rights, the right to live in 
safety.</t>
  </si>
  <si>
    <t>Killing, destruction and genocide have now become a permanent policy that will 
lead to major catastrophes in the region and the world if it is ignored. The Government 
and army of the Zionist entity are repeating what they did in Gaza, destroying homes 
and killing and displacing innocent people in other cities. It is beyond doubt that they 
are attacking and destroying infrastructure in countries that push back against their 
policies. They know that the neighbourhood they attacked in Damascus contains 
many diplomatic buildings and United Nations offices. It therefore threatened the 
safety and security of the United Nations missions and staff, in flagrant violation of 
provisions of the Vienna Convention concerning diplomatic missions.</t>
  </si>
  <si>
    <t>Syria calls upon the United Nations to compel the Zionist entity to desist from 
these vicious attacks against innocent civilians and civilian buildings, which violate 
the 1974 Separation of Forces Agreement; Security Council resolutions, including 
resolutions 
242 (1967)
, 
338 (1973)
 and 
497 (1981)
; provisions of international law 
and international humanitarian law; and the purposes and principles of the Charter of 
the United Nations.</t>
  </si>
  <si>
    <t>The Syrian Arab Republic has documented all these attacks carried out by the 
Zionist entity against its citizens and infrastructure. However, that has not elicited 
any response condemning these fascist Israeli acts. We wonder how many women and</t>
  </si>
  <si>
    <t>children it will take for the United Nations to shoulder its responsibility, put a stop to 
these attacks on Syria, and hold accountable the Israeli war criminals who are 
threatening further escalation in the region with their policy of genocide, which the 
world pledged to end when it adopted the Convention on the Prevention and 
Punishment of the Crime of Genocide in the 1940s.</t>
  </si>
  <si>
    <t>The pronouncements of the Zionist war criminals are typified by their Prime 
Minister, who is devoid of any humanitarian or moral values, and said that his entity 
would tighten its grip on the entire region from the sea to the river. That merely 
confirms the fascist approach, the denial of the rights and existence of peoples, and 
the genocidal and ethnic cleansing being practiced by so-called Israel without regard 
for international laws and instruments.</t>
  </si>
  <si>
    <t>The Syrian Arab Republic calls upon the United Nations, the Security Council, 
the General Assembly and other relevant organs to shoulder their responsibilities, put 
an end to the Israeli fascist attacks, condemn them, hold the perpetrators accountable, 
take measures to ensure that they do not recur, and see to it that the relevant United 
Nations resolutions are implemented. The Syrian Arab Republic warns that continued 
international silence with regard to the unfettered Israeli death and destruction 
machine will inexorably lead to dangerous repercussions for the security of the region 
and the world. It stresses that sooner or later, that entity will pay the price for its 
crimes.</t>
  </si>
  <si>
    <t>I should be grateful if the present letter could be issued and circulated as a 
document of the General Assembly, under agenda item 34, and of the Security 
Council.</t>
  </si>
  <si>
    <t>I have the honour to transmit herewith information on the situation at the 
Zaporizhzhia nuclear power plant, temporarily occupied by the Russian Federation, 
from 20 November to 19 December 2023 (see annex).</t>
  </si>
  <si>
    <t>I would appreciate your kind assistance in having the present letter and its annex 
distributed as a document of the General Assembly, under agenda item 62, and of the 
Security Council.</t>
  </si>
  <si>
    <t>Annex to the letter dated 2 January 2024 from the Permanent 
Representative of Ukraine to the United Nations addressed to the 
Secretary-General</t>
  </si>
  <si>
    <t>Information about the situation at the Zaporizhzhia nuclear power 
plant for the period from 20 November to 19 December 2023</t>
  </si>
  <si>
    <t>On 22 November 2023, after the incident at the fifth power unit of the 
Zaporiznhzhia Nuclear Power Plant (ZNPP), when reagents leaked from the first 
circuit of the reactor into the second, the fake management of the temporarily 
occupied ZNPP switched power unit No. 5 from a “hot” to a “cold” shutdown.</t>
  </si>
  <si>
    <t>Currently, the occupiers are keeping the fourth power unit of the ZNPP in a 
“hot” shutdown state in a direct violation of valid licenses of the State Nuclear 
Regulatory Inspectorate, according to which all power units of the ZNPP must be in 
a “cold” shutdown state. In case of de-energization of the main circulation pumps that 
cool the active zone, the reactor plant will switch to natural circulation mode. This 
mode of operation can lead to the failure of the main equipment of the power unit. 
Therefore, the fourth power unit needs to be urgently switched to a “cold” state.</t>
  </si>
  <si>
    <t>On 26 November 2023, the 750 kV Zaporizhzhya NPP–Dniprovska line was 
disconnected due to a short circuit. As a result, the ZNPP switched to external power 
supply from the only available 330 kV Ferosplavna-1 reserve line. In addition, there 
was a partial blackout of power unit No. 4 with the automatic switching on of the 
diesel generator, which was turned off automatically in 10 minutes. This indicates the 
presence of the issue with the power supply of the nuclear installation. Ukrainian 
specialists were managed to repair the damaged 750 kV line later in the day. On the 
same day, IAEA experts, who are located at the ZNPP, heard characteristic sounds 
similar to the departure of unguided rockets from multiple rocket systems. This 
indicates that the occupiers are using the ZNPP as a firing position for placing artillery 
systems and shelling Ukrainian territories.</t>
  </si>
  <si>
    <t>On 1 December, the power transmission line “Zaporizhzhia TPP–Ferosplavna” 
with a voltage of 330 kV was cut off, and at on 2 December the “Zaporizhzhia NPP–
Dniprovska” power line with a voltage of 750 kV was de-energized.</t>
  </si>
  <si>
    <t>In connection with its eighth blackout, the ZNPP switched to powering its own 
needs from diesel generators. All 20 diesel generators turned on automatically, eight 
of which were later left in operation.</t>
  </si>
  <si>
    <t>On 2 December, thanks to the efforts of Ukrainian specialists, the connection 
between the ZNPP and the Ukrainian power system was restored, namely, the 
operation of the 750 kV power transmission line. Currently, the ZNPP continues to 
receive power from the Ukrainian power system through the main 750 kV Dniprovska 
high-voltage line or the only available 330 kV Ferosplavna-1 backup line.</t>
  </si>
  <si>
    <t>The Russian occupiers continue to increase the pressure on the Ukrainian 
workers of the ZNPP to force them to obtain Russian passports and sign contracts 
with “Rosatom”. For the purpose of coercion, the Russian occupying administration 
exerts psychological pressure on Ukrainian specialists, in particular, selectively, 
without warning, deprives them of access to workplaces, canceling their permits.</t>
  </si>
  <si>
    <t>According to the IAEA, the Russians are currently planning to bring employees 
of “Rostechnadzor” to the dry storage of spent nuclear fuel and the storage of fresh 
nuclear fuel under the pretext of checking the compliance of the fuel storage 
conditions with Russian standards. This would be in gross violation of the provisions 
of the Agreement Between Ukraine and the International Atomic Energy Agency for 
the Application of Safeguards.</t>
  </si>
  <si>
    <t>Letter dated 2 January 2024 from the Permanent Representative of the United Arab Emirates to the United Nations addressed to the President of the Security Council</t>
  </si>
  <si>
    <t>I have the honour to request that the item entitled “Letter dated 3 December 
1971 from the Permanent Representatives of Algeria, Iraq, the Libyan Arab Republic 
and the People’s Democratic Republic of Yemen to the United Nations addressed to 
the President of the Security Council” (
S/10409
) relating to the question of the 
occupation by the Islamic Republic of Iran of the Greater Tunb, the Lesser Tunb and 
Abu Musa, three islands belonging to the United Arab Emirates, be retained on the 
list of items of which the Security Council is seized for the year 2024 and until such 
time as the dispute is resolved by peaceful means through direct negotiations or 
through the International Court of Justice, thereby ensuring a just, comprehensive and 
lasting settlement of the issue and achieving peace, security and regional and 
international stability.</t>
  </si>
  <si>
    <t>(
Signed
) Lana 
Nusseibeh</t>
  </si>
  <si>
    <t>Identical letters dated 19 January 2024 from the Permanent Observer of the State of Palestine to the United Nations addressed to the Secretary-General, the President of the General Assembly and the President of the Security Council</t>
  </si>
  <si>
    <t>The children of Palestine are being targeted by Israel. Children are being 
deliberately killed, wounded, maimed, starved, orphaned, displaced, left to die from 
disease, infections, illness and cold. The tragic assessment that the Gaza Strip has 
become a “graveyard for children” has tragically become an understatement, 
inadequate to truly describe the threat posed by Israel to Palestinian children.</t>
  </si>
  <si>
    <t>In Gaza they are being mass murdered by Israel’s occupying army, bombing, 
striking, sniping them, shredding their bodies to pieces or crushing them under tons 
of rubble. In the West Bank they are being hunted by Israeli soldiers and settlers, 
beating, shooting, terrorizing them, violating their bodies, detaining and torturing 
them.</t>
  </si>
  <si>
    <t>The children of Palestine are being traumatized, psychologically, physically, 
emotionally. They are witnessing their mothers, fathers, sisters and brothers blown to 
bits by Israeli missiles and bombs, striking Gaza non-stop for over 100 days. They 
are witnessing the destruction of their homes and schools, their communities and 
lives. They are suffering the torment of hunger, thirst and cold and existential fears 
for their survival and their families. They are being left to bear the pain of their 
wounds, amputations without anaesthetics, no medicine for their illnesses, no 
treatment for disabilities.</t>
  </si>
  <si>
    <t>The children of Palestine are being herded like cattle by a cruel occupier that is 
forcing them to “evacuate” from one place to another. They are being forced to leave 
their homes, with nowhere that is safe, forced to live in filth in crowded, unsanitary 
shelters, makeshift tents, hospital stairwells and in the streets, displaced over and 
over. They have been forced to live without education, without learning. They are 
witnessing the humiliation of their parents and elders and the dehumanization and 
denigration of their entire people, a nation under occupation, apartheid, siege and now 
targeted by genocide.</t>
  </si>
  <si>
    <t>The harrowing figures are by now known to all. No one can say they did not 
hear, did not see, did not know. As of this date, Israel, the occupying Power, has 
wantonly killed or injured tens of thousands of Palestinian children. They constitute 
the overwhelming majority of the 24,987 Palestinians killed and the 66,000 people 
injured by Israel since it launched this genocidal war against our people across 
Occupied Palestine in October 2023.</t>
  </si>
  <si>
    <t>These casualties are being deliberately and systematically inflicted by Israel 
with every means of lethal weaponry against the civilian population under its 
occupation, whose safety and well-being it is in fact obligated by international 
humanitarian law to ensure. The casualties will soon surpass 25,000 Palestinian 
children, women and men who have been massacred by Israel, but it must be again 
clarified that this horrific figure still does not include the over 7,000 people missing, 
presumed dead under the rubble in Gaza, the majority of them children, with the 
number of victims climbing daily.</t>
  </si>
  <si>
    <t>As of today, it has been reported that at least 9,600 Palestinian children in Gaza 
and 95 children in the West Bank, including East Jerusalem, have been killed by the 
Israeli army and settlers.</t>
  </si>
  <si>
    <t>When will it be enough? How many more Palestinian children will die before 
the international community acts to stop this depraved Israeli onslaught, to stop 
arming Israel’s killing machine, to hold Israeli war criminals accountable for war 
crimes, crimes against humanity and genocide?</t>
  </si>
  <si>
    <t>When will the international community act to uphold, if not its moral 
responsibilities, then at the very least its obligations under international law? When 
will the Security Council act to uphold its Charter duties and stop this blatant Israeli 
aggression against the Palestinian people? When will the Council act to implement 
its own resolutions, including resolutions 2712 (2023) and 2720 (2023) and its 
countless resolutions on the protection of civilians, including children in armed 
conflict?</t>
  </si>
  <si>
    <t>When will the High Contracting Parties to the Fourth Geneva Convention act 
on their obligations to respect and ensure respect of the Convention in all 
circumstances, including under articles 146 and 147, to enact effective penal 
sanctions in cases of grave breaches?</t>
  </si>
  <si>
    <t>When will States act on their obligations under the Convention on the Rights of 
the Child? Under the Universal Declaration of Human Rights, the International 
Covenant on Economic, Social and Cultural Rights and the International Covenant on 
Civil and Political Rights, the Convention on the Rights of Persons with Disabilities, 
the International Convention on the Elimination of All Forms of Racial 
Discrimination, the Convention on the Elimination of All Forms of Discrimination 
against Women, the International Convention on the Suppression and Punishment of 
the Crime of Apartheid and the Convention on the Prevention and Punishment of the 
Crime of Genocide?</t>
  </si>
  <si>
    <t>When will Israel be listed by the United Nations as the serial violator of child 
rights that it is and that it has long been? When will it be sanctioned for its lawless 
behaviour?</t>
  </si>
  <si>
    <t>What Israel is doing to Palestinian children is an abomination, a stain on 
humanity that cannot be explained away or swept under the rug. It is inhumane, 
immoral and illegal. This is no way to treat children, no way to treat any human being.</t>
  </si>
  <si>
    <t>Every single human rights treaty provision regarding children is being violated, 
every single relevant provision of humanitarian law is being gravely, wantonly and 
wilfully breached. Yet, the Security Council fails to act and some continue to</t>
  </si>
  <si>
    <t>shamefully equivocate and supply one pretext after another, one shipment of arms 
after another, for this savage Israeli war on Palestinian children and their families.</t>
  </si>
  <si>
    <t>We reiterate our demand for a ceasefire now, the standing demand of the 
Palestinian leadership and all peace-loving nations across the region and the world 
since the start of this Israeli aggression, which from the outset revealed the intent to 
kill our people and to destroy Gaza, to carry out a ruthless collective punishment at a 
scope and scale unseen in modern times.</t>
  </si>
  <si>
    <t>There is no justification whatsoever to permit the continued mass murder of our 
children, women and men; no justification whatsoever to permit the siege, starvation 
and deprivation of our people; no justification whatsoever to permit the mass 
destruction of all components of our society; no justification whatsoever to permit the 
transfer or ethnic cleansing of our people.</t>
  </si>
  <si>
    <t>There must be a halt to this aggression and a halt to the forced displacement of 
Palestinian civilians, including attempts to coerce a mass exodus, there must be 
protection for Palestinian civilians, including special protections for children, and 
there must be immediate, unimpeded humanitarian aid to and throughout all areas of 
Gaza to address the enormous human needs for food, water, medicine, shelter, fuel 
and other essentials for dignified survival. Humanitarian personnel, including medical 
and emergency personnel and United Nations personnel – including all staff members 
of the United Nations Relief and Works Agency for Palestine Refugees in the Near 
East (UNRWA), at least 151 of whom have been killed by Israel – must be protected 
and enabled to carry out their humanitarian missions, including in line with Security 
Council resolutions 2712 (2023) and 2720 (2023) and General Assembly resolutions 
ES-10/21 and ES-10/22, without intimidation and interference.</t>
  </si>
  <si>
    <t>We have said this over and over again: there is no military solution to the 
Palestine question. Only a solution based on international law, that upholds the human 
rights of the Palestinian people, fully and completely, including to self-determination 
and independence, can ensure the peace and security so desperately needed by the 
Palestinian people, Israeli people and region as a whole and that is so threatened by 
this criminal Israeli aggression.</t>
  </si>
  <si>
    <t>This genocidal Israeli war against the Palestinian people, including our children, 
must be stopped and its illegal colonial occupation and apartheid regime must be 
brought to an end. This is the only way to save human lives, including the precious 
lives of children, and to save their future.</t>
  </si>
  <si>
    <t>We therefore again implore the international community, including the Security 
Council, including its Working Group on Children and Armed Conflict, the General 
Assembly, the Human Rights Council, the International Court of Justice and the 
International Criminal Court, to act forthwith in accordance with international law 
and their respective mandates as a matter of utmost urgency and urge all States to also 
act responsibly and immediately to fulfil their respective obligations, including for 
the protection of children, in light of continued obstruction and Israel’s blatant 
defiance and impunity.</t>
  </si>
  <si>
    <t>This letter is in follow-up to our 823 letters on the ongoing crisis in the Occupied 
Palestinian Territory, including East Jerusalem, which constitutes the territory of the 
State of Palestine. These letters, dated from 29 September 2000 (A/55/432S/2000/921) to 12 January 2024 (A/ES-10/979-S/2024/54) constitute a basic record 
of the crimes being committed by Israel, the occupying Power, against the Palestinian 
people since September 2000. For all of these war crimes, acts of State terrorism and 
systematic human rights violations against our people, Israel, the occupying Power, 
must be held accountable and the perpetrators must be brought to justice.</t>
  </si>
  <si>
    <t>Identical letters dated 16 January 2024 from the Chargé d’affaires a.i. of the Permanent Mission of Lebanon to the United Nations addressed to the Secretary-General and the President of the Security Council</t>
  </si>
  <si>
    <t>On instructions from the Government of Lebanon, I bring to your kind attention 
the present letter to inform you that Israel attacked a Lebanese army post at Tallat 
al-Uwaydah in southern Lebanon. The details are as follows:</t>
  </si>
  <si>
    <t>On 5 December 2023 at 1430 hours, the Israeli enemy army fired four shells 
from its Jabal al-Tayyarah position opposite Kafr Kila directly at the Lebanese army 
position at Tallat al-Uwaydah on the outskirts of the town of Udaysah. That led to the 
total destruction of the aforementioned position, the death of Corporal Abdulkarim 
al-Miqdad, and injury to three soldiers, two of whom are in serious condition.</t>
  </si>
  <si>
    <t>Letter dated 23 January 2024 from the Permanent Representative of Djibouti to the United Nations addressed to the President of the Security Council</t>
  </si>
  <si>
    <t>I have the honour to transmit to you the final communiqué of the forty-second 
Extraordinary Assembly of the Heads of State and Government of the 
Intergovernmental Authority on Development (IGAD), held in Entebbe, Republic of 
Uganda, on Thursday, 18 January 2024 (see annex).</t>
  </si>
  <si>
    <t>(
Signed
) Mohamed Siad 
Doualeh</t>
  </si>
  <si>
    <t>Annex to the letter dated 23 January 2024 from the Permanent 
Representative of Djibouti to the United Nations addressed to the 
President of the Security Council</t>
  </si>
  <si>
    <t>COMMUNIQUÉ OF THE 42nd EXTRAORDINARY ASSEMBLY 
OF IGAD HEADS OF STATE AND GOVERNMENT</t>
  </si>
  <si>
    <t>Entebbe, Republic of Uganda</t>
  </si>
  <si>
    <t>The 42nd Extraordinary Assembly of the IGAD Heads of State and Government 
was held on Thursday, 18th January 2024, in Entebbe, Republic of Uganda, on the 
situation in the in the Republic of the Sudan and recent developments regarding the 
relation between the Federal Democratic Republic of Ethiopia and the Federal 
Republic of Somalia;</t>
  </si>
  <si>
    <t>The Assembly was chaired by H.E. Ismail Omar Guelleh, President of the 
Republic of Djibouti and the Chairperson of the IGAD Heads of State and 
Government and was attended by: H.E. Dr. William Ruto, President of the Republic 
of Kenya; H.E. Dr. Hassan Sheikh Mohamud, President of the Federal Republic of 
Somalia; H.E. Salva Kiir Mayardit, President of the Republic of South Sudan; 
H.E. Yoweri Kaguta Museveni, President of the Republic of Uganda;</t>
  </si>
  <si>
    <t>Also in attendance were: H.E. Dr. Workneh Gebeyehu, the Executive 
Secretary of IGAD; H.E. Moussa Faki Mahamat, Chairperson of the African Union 
Commission; H.E. Ramtane Lamamra, Personal Envoy of the UN Secretary 
General for Sudan; H.E. Eng. Waleed M. Alkhuraji, Deputy Minister of the 
Kingdom of Saudi Arabia; H.E. Kalifa Shaheen Al Marart, Minister of State for 
Foreign Affairs of the United Arab Emirates; H.E. Ambassador Osama Abdel 
Khalik, Permanent Representative of Egypt to the UN; H.E. Annette Weber, 
European Union Special Envoy for the Horn of Africa; H.E. Ambassador Michael 
Hammer, US Special Envoy for the Horn of Africa; H.E. Hossam Zaki, Assistant 
Secretary General of the League of Arab States; H.E. Mohamed Abdi Ware, IGAD 
Deputy Executive Secretary; Ambassador Ismail Wais (PhD), IGAD Special Envoy 
for South Sudan and IGAD representative for the Sudan Peace Process; Ambassador 
Mohamed Ali Guyo (PhD), IGAD Special Envoy for the Red Sea, Gulf of Aden and 
Somalia; and Mr. Tutku İnam, Deputy Director General for East Africa, Ministry of 
Foreign Affairs of the Republic of Türkiye; Cheikh Conde, Chief-of-Staff of the 
Office of the UN Special Envoy to the Horn of Africa.</t>
  </si>
  <si>
    <t>Arising from statements and subsequent deliberations on the situation in the 
Republic of the Sudan and recent developments in the relation between the Federal 
Democratic Republic of Ethiopia and the Federal Republic of Somalia;</t>
  </si>
  <si>
    <t>The Assembly,</t>
  </si>
  <si>
    <t>Congratulated the people and President of the Republic of Uganda, 
H.E. Yoweri Kaguta Museveni, for hosting and successfully organizing the 42nd 
Extraordinary IGAD Assembly of Heads of State and Government and also the 
Non-Aligned Movement and the G77 + China Summits as well as the courtesies and 
warm welcome extended to delegates;</t>
  </si>
  <si>
    <t>Deeply concerned by the recent developments regarding the relation between 
the Federal Democratic Republic of Ethiopia and the Federal Republic of Somalia;</t>
  </si>
  <si>
    <t>Reaffirmed the cardinal principles of respect for the sovereignty, unity and 
territorial integrity of the Federal Republic of Somalia; and any engagement should 
uphold the above cardinal principles, and any agreement or arrangement should be 
with the consent of the Federal Government of Somalia;</t>
  </si>
  <si>
    <t>Called upon the Federal Democratic Republic of Ethiopia and the Federal 
Republic of Somalia to de-escalate tensions and instead engage in constructive 
dialogue;</t>
  </si>
  <si>
    <t>Concerned by the continued fighting in the Republic of the Sudan and the dire 
security and humanitarian situation occasioned by the war, reiterated its call for the 
parties to the conflict to commit to dialogue and negotiation; and in this regard, 
expressed IGAD’s continued readiness to offer its good offices to facilitate an allinclusive peace process to end the conflict in close collaboration with all Sudanese 
stakeholders, AU, and regional and international actors;</t>
  </si>
  <si>
    <t>Emphasized that the Republic of the Sudan does not belong to the parties to the 
conflict only but the Sudanese people and reiterated their call for an immediate and 
unconditional ceasefire as well as cessation of hostilities to end this unjust war 
affecting the people of the Sudan to pave way for a political dialogue;</t>
  </si>
  <si>
    <t>Underscored the primary responsibility of IGAD Member States to ensure the 
will of the people of the Sudan prevails;</t>
  </si>
  <si>
    <t>Recalled the commitment of the parties to the conflict for a face-to-face meeting 
within 14 days and called upon the parties to meet within two weeks;</t>
  </si>
  <si>
    <t>Stressed that IGAD Member States will utilize all means and capabilities to 
ensure the conflict in the Sudan is resolved peacefully and directed the IGAD 
Secretariat to provide an update to the Assembly;</t>
  </si>
  <si>
    <t>Directed the IGAD Secretariat in coordination with the AUC to revise the 
Roadmap for the Resolution of the Conflict in the Republic of the Sudan that was 
adopted at the 14th Ordinary Session of the IGAD Heads of State and Government 
with clear timelines; and within one month to convene a Sudanese-owned and 
Sudanese-led process towards a democratic Government in the Sudan;</t>
  </si>
  <si>
    <t>Called upon IGAD in coordination with AU and international community to 
mobilize support for the peace process with the aim to resolve the conflict in the 
Republic of the Sudan;</t>
  </si>
  <si>
    <t>Welcomed the Chairperson of the African Union Commission for appointing 
members of a High-Level Panel for Sudan and called on the Panel to work closely 
and collaboratively with IGAD and other stakeholders in facilitating the peace 
process in the Sudan; and</t>
  </si>
  <si>
    <t>Decided to remain actively seized of these matters.</t>
  </si>
  <si>
    <t>Done on 18th January 2024</t>
  </si>
  <si>
    <t>Children and armed conflict in the Central African Republic: Report of the Secretary-General</t>
  </si>
  <si>
    <t>The present report, submitted pursuant to Security Council resolution 
1612 
(2005)
 and subsequent resolutions on children and armed conflict, is the sixth report 
of the Secretary-General on children and armed conflict in the Central African 
Republic and covers the period from 1 July 2021 to 30 June 2023.</t>
  </si>
  <si>
    <t>The report documents the effects of conflict on children in the Central African 
Republic, highlighting trends and patterns of the six grave violations against children, 
namely, the recruitment and use of children, the killing and maiming of children, rape 
and other forms of sexual violence against children, attacks on schools, hospitals and 
protected persons in relation to schools and/or hospitals,
1
 the abduction of children 
and denial of humanitarian access. Where available, the report contains information 
on perpetrators.</t>
  </si>
  <si>
    <t>The report provides a series of recommendations addressed to all parties to the 
conflict aimed at ending and preventing grave violations against children and 
strengthening child protection in the Central African Republic.</t>
  </si>
  <si>
    <t>1
  For the purposes of the present report, the phrase “protected persons in relation to schools and/or 
hospitals”, used in Security Council resolutions 
1998 (2011)
, 
2143 (2014)
 and 
2427 (2018)
 as 
well as in the statements by the President of the Security Council of 17 June 2013 
(
S/PRST/2013/8
) and 31 October 2017 (
S/PRST/2017/21
), refers to teachers, doctors, other 
educational personnel, students and patients.</t>
  </si>
  <si>
    <t>1. 
The present report, prepared pursuant to Security Council resolution 1612 
(2005) and subsequent resolutions on children and armed conflict, covers the period 
from 1 July 2021 to 30 June 2023. It is the sixth report of the Secretary-General on 
the situation of children affected by armed conflict in the Central African Republic to 
be submitted to the Security Council and its Working Group on Children and Armed 
Conflict. The report highlights trends and patterns of grave violations committed 
against children by parties to the conflict in the Central African Republic and provides 
details of the progress made to end and prevent such violations since the previous 
report (S/2021/882) and the adoption by the Working Group on Children and Armed 
Conflict of its conclusions on the situation of children and armed conflict in the 
Central African Republic (S/AC.51/2022/5). Where possible, perpetrators of grave 
violations are identified. 
2. 
In annex I to the most recent report of the Secretary-General on children and 
armed conflict (A/77/895-S/2023/363), under the list of parties that have put in place 
measures during the reporting period aimed at improving the protection of children, 
Front populaire pour la renaissance de la Centrafrique (FPRC), Mouvement 
patriotique pour la Centrafrique (MPC) and Union pour la paix en Centrafrique 
(UPC), as part of the former Séléka coalition, remained listed for the recruitment and 
use of children, the killing and maiming of children, rape and other forms of sexual 
violence against children, and attacks on schools and hospitals. Furthermore, under 
the list of parties that have not put in place measures during the reporting period to 
improve the protection of children, local militias known as the anti-balaka and the 
Lord’s Resistance Army (LRA) remained listed for the recruitment and use of 
children, the killing and maiming of children and rape and sexual violence against 
children. In addition, LRA also remained listed for the abduction of children. 
3. 
Information contained in the present report was verified by the United Nations 
country task force on monitoring and reporting on grave violations against children 
in the Central African Republic, co-chaired by the United Nations Multidimensional 
Integrated Stabilization Mission in the Central African Republic (MINUSCA) and the 
United Nations Children’s Fund (UNICEF). Armed groups continued to be the main 
perpetrators of grave violations during the reporting period, including those that are 
signatories to the Political Agreement for Peace and Reconciliation in the Central 
African Republic. However, violations were also attributed to government forces and 
other security personnel. Military offensives led by the Armed Forces of the Central 
African Republic and other security personnel, attacks by armed groups against the 
Armed Forces and other security personnel and an increase in the indiscriminate use 
of explosive ordnance, as well as fighters living within their communities, hampered 
the ability of the country task force to safely monitor and report on grave violations. 
Therefore, the information contained in the present report does not represent the full 
extent of the grave violations committed against children in the Central African 
Republic, and the actual number of grave violations is likely higher.</t>
  </si>
  <si>
    <t>II. Overview of the security, political and humanitarian situation</t>
  </si>
  <si>
    <t>4. 
The political context was dominated by the preparations for the constitutional 
referendum, held on 30 July 2023. The seventh Republic of the Central African 
Republic was formally established following the promulgation of the new 
Constitution on 30 August. Ahead of the constitutional referendum, the Government 
stated that the constitutional changes aimed to respond to popular demand and would 
enable national development. The political opposition, some civil society and 
religious organizations, as well as a number of armed groups, have criticized the new</t>
  </si>
  <si>
    <t>Constitution, with controversies remaining over some provisions, such as those 
pertaining to eligibility requirements for contesting elections. 
5. 
Furthermore, throughout the reporting period, armed conflict continued in the 
Central African Republic, resulting in grave violations against children by all parties 
to the conflict. The Government strengthened its presence throughout the country, 
including through military offensives by the Armed Forces and other security 
personnel. The revitalization of the peace process resulted in the dissolution of six 
armed groups, three factions of signatories to the Political Agreement and the 
disarmament of 1,366 armed group elements. Of the 14 signatories to the Political 
Agreement, 9 had fully demobilized by the end of the reporting period. However, the 
signatory and non-signatory armed groups that remained active, including armed 
groups affiliated with the Coalition des patriotes pour le changement (CPC), which 
comprises UPC, FPRC, MPC, anti-balaka and the Retour, réclamation et rehabilitation 
(3R), continued to pose a serious threat to overall security, raising significant child 
protection concerns. Moreover, communities and civilians continued to be attacked 
by all parties to the conflict, including on the basis of ethnicity and religion. 
6. 
In the centre, UPC continued to attack the Armed Forces and the internal 
security forces to regain control of their traditional strongholds. Serious violations 
were committed during those attacks, including a joint UPC/anti-balaka ambush in 
October 2021 in Matchika in Ouaka, in which 29 people, including 2 boys, were killed 
from both the Christian and Muslim communities. 
7. 
In the west, 3R and anti-balaka increasingly lost control over mining sites owing 
to offensives by the Armed Forces and other security personnel, and resorted to 
criminal activities, such as abduction for ransom, including of children, robberies and 
looting of humanitarian equipment and supplies. In addition, CPC-affiliated armed 
groups continued to employ hit-and-run tactics against positions of the Armed Forces 
and mining sites, which regularly affected civilians, including children. For example, 
in June 2022, two boys aged 14 and 15 years were killed when CPC/3R elements 
attacked a position of the Armed Forces in Lim-Pendé prefecture. 
8. 
Furthermore, from October 2022 to May 2023, Chadian nationals claiming to 
be members of the Révolutionnaires tchadiens sudistes (RTS) strengthened their ranks 
in Lim-Pendé prefecture. This development adds to the challenge of border control 
between the Central African Republic and Chad, including incidents between Chadian 
and Central African security forces over the past two years. 
9. 
In the east, the Armed Forces and other security personnel strengthened their 
presence in Bria to expel CPC from Nzacko in Haute-Kotto prefecture. Also in the 
east, the Armed Forces and other security personnel continued to carry out military 
operations against UPC, FPRC and Rassemblement patriotique pour le renouveau de 
la Centrafrique elements.  
10. In the centre, UPC reinforced its presence in Ouaka and Basse-Kotto prefectures 
and intensified attacks against the Armed Forces. The presence of UPC and 
anti-balaka elements increased threats against civilians.  
11. Of concern, as of September 2021, was the recruitment by the Armed Forces 
and other security personnel of demobilized UPC dissidents and anti-balaka elements 
as proxies to fight against UPC and other armed groups affiliated with CPC. These 
proxies often resorted to violence against the population, in particular the Fulani 
community, accusing them of collusion with armed groups. In Ouaka prefecture 
between 6 and 13 December 2021, several civilians were reportedly killed in attacks 
by anti-balaka elements recruited as proxies by the Armed Forces and other security 
personnel, many of them brutally, including by beheading, throat slitting and 
dismemberment. Seven children (6 boys, 1 girl) were verified to have been killed in</t>
  </si>
  <si>
    <t>the incidents. Furthermore, the Armed Forces and other security personnel also 
continued attacks against civilians in efforts to neutralize alleged CPC elements. For 
example, in July 2021, two Fulani children (1 boy, 1 girl) were executed for alleged 
association with UPC in Ouaka prefecture during a counter-offensive by the Armed 
Forces and other security personnel against UPC. 
12. In 2023, a militia called Azande Ani Kpi Gbe emerged in Haut-Mbomou 
prefecture, claiming to defend Azande communities against UPC. The group ignited 
ethnic and political tensions by singling out Fulani and Muslim communities, whom they 
accused of collaborating with UPC, causing displacement. The country task force has 
already verified grave violations by Azande Ani Kpi Gbe, including the recruitment and 
use, maiming, rape and abduction of children, as well as denial of humanitarian access. 
13. Of further concern, the indiscriminate use of explosive ordnance by parties to 
the conflict increased, particularly in Nana-Mambéré, Mambéré-Kadéï, Lim-Pendé 
and Ouham-Pendé prefectures, which both resulted in a greater number of child 
casualties compared with the previous reporting period and impeded access for and 
the delivery of humanitarian aid. 
14. The implementation of the Political Agreement and the joint road map for peace 
in the Central African Republic continued and expanded to the local level in an effort 
to decentralize the peace process. Implementation of local mechanisms in response to 
security threats entailed progress on disarmament, demobilization, reintegration and 
repatriation efforts, community reconciliation efforts and voluntary returns. 
15. The humanitarian situation deteriorated throughout the reporting period, leading 
to an increasing number of people in need of humanitarian assistance, totalling 
2.8 million in 2021, 3.1 million in 2022 and 3.4 million in 2023. Access to 
humanitarian assistance was hampered by clashes between parties to the conflict and 
military operations; insecurity, including violence against humanitarian personnel, 
goods and infrastructure; and the risks posed by the presence of explosive ordnance. 
Persistent insecurity kept 71 per cent of children in the Central African Republic from 
regularly attending school in the period 2021–2022. Approximately 1.4 million 
children were affected by a lack of access to education in 2022. 
16. Violence also triggered population displacement. At the end of the reporting 
period, over 515,665 people had been internally displaced, and 740,833 persons had 
sought refuge in neighbouring countries, of whom about 50 per cent were children. 
17. In addition, as of June 2023, about 13,800 people had fled from the Sudan into 
the Central African Republic, including 3,456 returnees. The crisis in the Sudan also 
led to a shortfall of over 50 per cent of basic foodstuffs in the north-east of the Central 
African Republic, which was already one of the areas with the lowest levels of access 
to humanitarian aid.</t>
  </si>
  <si>
    <t>III. Progress and challenges in addressing grave violations 
against children</t>
  </si>
  <si>
    <t>A. Release of children and programmatic responses</t>
  </si>
  <si>
    <t>18. There was a significant decrease in the release of children during the period 
under review (134) compared with the previous reporting period (653), owing mainly 
to challenges in engaging with armed groups associated with CPC. 2  However, 
dialogue with FPRC and UPC factions operating outside of CPC led to the separation 
__________________</t>
  </si>
  <si>
    <t>2  Armed groups with no CPC association are indicated by the addition of “faction” to their name 
in the present report.</t>
  </si>
  <si>
    <t>of 134 children (117 boys, 17 girls) from FPRC (92) and UPC (42) in Vakaga and 
Haute-Kotto prefectures. An additional 394 children (265 boys, 129 girls) escaped or 
had been allowed to leave from or been abandoned – by CPC factions (356), including 
FPRC (267), anti-balaka (42), UPC (22), FPRC/MPC/UPC (15) and FPRC/MPC (10); 
FPRC/faction (36); anti-balaka/faction (1); and UPC/faction (1) – in Haute-Kotto 
(209), Bamingui-Bangoran (144), Nana-Grébizi (25) and Ouaka (16) prefectures. 
19. All of the children released from armed groups during the reporting period were 
handed over to child protection partners and received psychosocial and medical 
support, family reunification and community reintegration services. Overall, 949 
children, including children released in previous reporting periods, received 
reintegration support. However, access for children to sustainable socioeconomic 
reintegration programmes after receiving short-term vocational training was impaired 
by ongoing fighting, an increase in logistical costs for humanitarian interventions and 
a decrease in funding for long-term reintegration programmes, thereby reducing the 
capacity of the country task force to maintain medium-term support to children and 
to ensure their sustainable reintegration. 
20. To support reintegration efforts and prevent children from becoming victims of 
grave violations, in particular their recruitment and use in the light of the high number 
of children dropping out of secondary school, MINUSCA supported the Ministry of 
National Education in operationalizing a vocational training centre for children in 
Ouaka prefecture from the age of 14 years.</t>
  </si>
  <si>
    <t>B. Dialogue with the Government of the Central African Republic</t>
  </si>
  <si>
    <t>21. During the reporting period, the Government took important steps to end and 
prevent grave violations. The country task force supported the Government in 
preparing a draft strategy for a national plan on the prevention of grave violations 
against children. Once finalized, the national prevention plan will serve as a 
framework through which the Government will operationalize mechanisms to protect 
children from grave violations. The plan’s implementation will be spearheaded by the 
National Council on Child Protection, which is composed of child protection focal 
points from relevant ministries, as provided for in the 2020 National Child Protection 
Code. The decree for the establishment of the National Council was adopted by the 
President of the Central African Republic on 31 October 2023.  
22. Furthermore, on 15 April 2022 the President signed an action plan against the 
trafficking of children in the Central African Republic, with a focus on preventing the 
use of children by the Armed Forces. In addition, a circular issued by the Minister for 
National Defence and Reconstruction of the Army prohibited the presence of children 
around military bases of the Armed Forces and MINUSCA. Civilian and military 
representatives visited bases of the Armed Forces to raise awareness on the issue.</t>
  </si>
  <si>
    <t>C. Action plans and dialogue with armed groups</t>
  </si>
  <si>
    <t>23. During the period under review, the country task force faced major challenges 
in engaging with the leadership of MPC, FPRC and UPC armed groups associated 
with CPC on the implementation of their respective action plans, as interlocutors had 
gone into hiding. Limited engagement at the leadership and zone commander levels 
led to the separation of 134 children in September 2021. 
24. In June 2022, following country task force engagement with CPC leadership on 
the action plans with MPC, FPRC and UPC, the Coalition’s military coordinator and 
leader of the Unité pour la paix en Centrafrique, Ali Darassa Mahamat, issued a</t>
  </si>
  <si>
    <t>command directive that called for the strict respect of international humanitarian law, 
the protection of civilians and the prohibition of recruitment and use of children and 
other grave violations against children. Following the announcement by CPC of 
offensives against the Armed Forces in December 2022, the country task force 
advocated for adherence with the directive. 
25. On behalf of the country task force, the MINUSCA Child Protection Unit 
continued its dialogue – initiated in 2020 – with the LRA Achaye faction (LRA-Achaye) 
on the release of abductees, disarmament of fighters, prevention of grave violations and 
respect for surrounding communities. The country task force transmitted the LRAAchaye disarmament requests to the Government and advocated for the request to be 
considered positively. In March 2022, a high-level delegation led by the Minister of 
State for the Political Agreement for Peace and Reconciliation in the Central African 
Republic and Disarmament, Demobilization, Reintegration and Repatriation and with 
participation from the African Union initiated a dialogue with LRA-Achaye and the 
LRA/Zaïko Langa-Langa factions (LRA/Zaïko Langa-Langa) in Mbomou prefecture. 
In November 2022, following engagement with LRA-Achaye, 18 associated children 
(8 boys, 10 girls) were identified in a camp by the country task force and verified to 
have been abducted, recruited and used and subjected to sexual violence.  
26. Of note, as of July 2023, in a process led by the Governments of the Central 
African Republic and Uganda, with support from MINUSCA, including the Child and 
Women’s Protection Units, and UNICEF, LRA ex-combatants and their dependents, 
including 13 women and 31 children, were voluntarily repatriated from HautMbomou prefecture to Uganda. All women concerned had been abducted and 30 of 
the 31 children had been born in captivity. One boy had been abducted from the 
Democratic Republic of the Congo.</t>
  </si>
  <si>
    <t>D. Progress in legislative framework and accountability</t>
  </si>
  <si>
    <t>27. Some progress was made on accountability for grave violations against children, 
in particular for sexual violence, including through the gradual operationalization of 
the military justice system and proceedings before domestic courts, the Special 
Criminal Court and the International Criminal Court. 
28. Following incidents of widespread sexual violence in Mbomou prefecture in 
2020 and 2021, the Unité mixte d’intervention rapide et de répression des violences 
sexuelles faites aux femmes et aux enfants, comprising gendarmes, police, medical 
and social staff, deployed to the prefecture in early 2022 with the support of the 
United Nations. The Unité investigated incidents of sexual violence against women 
and girls that had taken place between December 2020 and April 2021 when Bakouma 
and the surrounding areas were controlled by FPRC under the command of Mahamat 
Sallet. Some 125 testimonies were collected, including from 27 girls. Many victims 
had reportedly been attacked while pursuing livelihood activities, such as attending 
to the fields, collecting food and water, or had been abducted from their homes. Rapes 
also had been committed during widespread attacks on villages, during which victims 
were frequently raped in their homes. The evidence collected was transferred to the 
Special Criminal Court for further investigation in January 2023.  
29. Moreover, in October 2022, the Trial Chamber of the Special Criminal Court 
convicted 3R military leader Issa Sallet Adoum for rape as a crime against humanity 
and a war crime committed by his subordinates on 21 May 2019 in Koundjili. Among 
the victims were two boys.  
30. During the reporting period, the Appeal Courts in Bangui and Bouar tried 33 
cases involving sexual violence, including 9 cases with child victims. All cases</t>
  </si>
  <si>
    <t>involving children resulted in convictions, with sentences ranging from 5 to 20 years 
of imprisonment. 
31. Of concern, the customary practice of “friendly arrangements”, whereby the 
perpetrator pays the victim’s family and is consequently understood to be “married” 
to the victim, remained a notable challenge in addressing accountability for sexual 
violence. 
32. Regarding the recruitment and use of children, anti-balaka leader and former 
Minister for Disarmament, Demobilization, Reintegration and Repatriation, Maxime 
Jeoffroy Eli Mokom Gawaka, was arrested in Chad and surrendered to the 
International Criminal Court in March 2022 for his alleged involvement in crimes 
against humanity and war crimes between 2013 and 2014, including the enlistment of 
children under the age of 15. However, on 16 October 2023, shortly after the end of 
the reporting period, the Prosecutor of the International Criminal Court withdrew all 
charges against him. Having considered the totality of the evidence, and in the light 
of changed circumstances regarding the availability of witnesses, the Prosecutor 
concluded that there were no longer any reasonable prospects of conviction at trial. 
33. On 7 February 2023, the Armed Forces and other security personnel arrested 
anti-balaka leader Sossengue, who is accused of human rights abuses, in particular 
against Muslim communities. At the time of reporting, it was not known whether his 
charges included grave violations against children. 
34. As of June 2022, the country task force also supported the Government in 
validating a draft protocol for the handover and protection of children allegedly 
associated with armed groups to the Ministry for the Promotion of Women, Family 
and Protection of Children, which will facilitate the handover of children to civilian 
child protection actors as opposed to subjecting children to a judicial process. 
35. The Government also initiated efforts to strengthen the protection of schools 
from attacks. In December 2021, the Parliamentary Commission for Foreign Affairs 
recommended the endorsement of the Safe Schools Declaration.</t>
  </si>
  <si>
    <t>E. Advocacy and mainstreaming of child protection</t>
  </si>
  <si>
    <t>36. In December 2022, MINUSCA expanded the scope of the MINUSCA Force 
directive to protect schools and universities, initially issued in December 2015, to 
apply to the whole Mission. The directive addresses both uniformed and civilian 
personnel. MINUSCA directly trained 5,229 military, police and civilian personnel 
on child rights and child protection. Similar training on the protection of children 
during armed conflict, electoral processes and on the roll-out of the Child Protection 
Code were delivered to 4,167 national stakeholders, including members of the Armed 
Forces (2,057), internal security forces (1,683), Unités spéciales mixtes de securité 
(30) and the judiciary (397). Training and awareness-raising sessions were delivered 
to 14,320 (8,381 men, 5,939 women) community and religious leaders, local 
authorities, civil society members and members of armed groups, as part of the Act 
to Protect Children Affected by Armed Conflict campaign. 
37. Shortly after the end of the reporting period, a human rights focal point was 
appointed at the État-major of the Armed Forces, with whom the country task force 
can liaise to address child protection concerns and accountability for grave violations 
committed by the Armed Forces. 
38. The country task force continued to advocate for the Government to develop 
further prevention tools, such as the issuance of a command directive prohibiting 
grave violations by the Armed Forces. Advocacy to end the removal of persons, 
including children, from police stations by non-judicial actors also continued.</t>
  </si>
  <si>
    <t>39. The MINUSCA juvenile justice task force and its members also continued to 
advocate for the enforcement of the 2020 Child Protection Code, including for 
children formerly associated with armed groups and armed forces, who committed 
serious crimes, to be treated primarily as victims.</t>
  </si>
  <si>
    <t>IV. Grave violations against children</t>
  </si>
  <si>
    <t>40. Between 1 July 2021 and 30 June 2023, the country task force verified 1,432 
violations against 1,046 children (674 boys, 372 girls). Of those, 486 occurred in the 
second half of 2021, 498 occurred in 2022 and 448 in the first half of 2023. The 
decrease of 14 per cent compared with the previous reporting period, is likely due to 
access restrictions to areas of ongoing military and armed groups operations and a 
lower number of children having been separated from armed groups due to challenges 
in engaging with CPC. 
41. Recruitment and use of children was the most prevalent violation (713), 
followed by abduction (228) and sexual violence (184). 
42. Of the total 1,432 grave violations verified, armed groups were responsible for 
about 75 per cent, while government forces, other security personnel and 
pro-government proxies were responsible for 20 per cent. Violations were attributed 
to CPC factions (756), including FPRC (260), 3R (156), UPC (155), anti-balaka (115), 
unidentified CPC (25), anti-balaka/3R (17), MPC (9), anti-balaka/FPRC/MPC (5), 
FPRC/MPC (4), anti-balaka/MPC (4), anti-balaka/UPC (2), 3R/FPRC (1), 
anti-balaka/FPRC (1), FPRC/Parti du rassemblement de la nation centrafricaine 
(PRNC) (1), and in clashes between FPRC and MPC (1); as well as FPRC/faction 
(92); UPC/faction (75); anti-balaka/Darlan faction (5); anti-balaka/faction (2); LRAAchaye (70); LRA/Zaïko Langa-Langa (14); Azande Ani Kpi Gbe (14); unidentified 
former Séléka factions (5); the Siriri coalition3 (2); and RTS (2). Verified violations 
were further attributed to government and pro-government forces and proxies (283), 
including other security personnel (111), the Armed Forces (89), the Armed 
Forces/other security personnel (42), internal security forces (14), the Armed 
Forces/internal security forces (10), demobilized anti-balaka elements used as proxies 
by the Armed Forces/other security personnel (9), the Armed Forces/internal security 
forces/other security personnel (4), Unités spéciales mixtes de securité (2), 
unidentified pro-government former Séléka factions (1), and unidentified 
pro-government proxies (1); as well as unidentified perpetrators (112). 
43. 43. Violations were verified in Haute-Kotto (461), Ouaka (219), OuhamPendé (162), Haut-Mbomou (142), Nana-Mambéré (97), Ouham-Fafa (88), NanaGrébizi (47), Lim-Pendé (43), Ouham (40), Ombella-M’Poko (26), Basse-Kotto (23), 
Vakaga (21), Mboumo (20), Mambéré-Kadei (18), Bangui (10), Bamingui-Bangoran 
(6), Kemo (4), Lobaye (3) and Sangha-Mbaéré (2) prefectures. 
44. At total of 181 children were victims of multiple violations. Some 53 girls were 
victims of abduction, recruitment and use, and rape, and 128 children (99 boys, 29 
girls) were victims of two violations: abduction, and recruitment and use (96); 
recruitment and use, and rape (12); abduction and rape (9); recruitment and use, and 
maiming (3); abduction and killing (2); rape and killing (2); recruitment and use, and 
killing (1); maiming and subsequent killing (1); maiming and sexual violence (2).  
45. In addition, the country task force late verified 448 violations against 426 
children (208 boys, 218 girls), namely, recruitment and use (297), sexual violence 
__________________</t>
  </si>
  <si>
    <t>3  The Siriri coalition, created in 2017 in Mambéré Kadéi prefecture, is a Fulani-dominated armed 
group that consists of local factions that coordinate their positions. The creation of Siriri was a 
response to cases of cattle theft by anti-balaka elements.</t>
  </si>
  <si>
    <t>(132), killing and maiming (8), abduction (5), attacks against schools and hospitals 
(4) and denial of humanitarian access (2), which occurred prior to the reporting 
period. Three girls were victims of multiple violations: abduction, recruitment and 
use, and rape; and 10 children (3 boys, 7 girls) were victims of two violations: 
recruitment and use, and rape (7); recruitment and use, and killing (2); and abduction, 
and recruitment and use (1).</t>
  </si>
  <si>
    <t>A. Recruitment and use</t>
  </si>
  <si>
    <t>46. The United Nations verified the recruitment and use of 713 children (544 boys 
and 169 girls), aged 7 to 17 years. Of those, 252 occurred in the second half of 2021, 
181 occurred in 2022 and 280 in the first half of 2023. This represents a decrease of 
16 per cent compared with the previous reporting period. Children were recruited 
between 2008 and 2021 and continued to be used during the reporting period.  
47. Armed groups remained the main perpetrators accounting for 80 per cent of 
cases of recruitment and use (568), as follows: CPC factions (367), including FPRC 
(164), UPC (80), 3R (76), anti-balaka (36), anti-balaka/3R (4), unidentified CPC (4), 
and MPC (3); FPRC/faction (92); UPC/faction (69); LRA-Achaye (28); LRA/Zaïko 
Langa-Langa (8); and Azande Ani Kpi Gbe (4). In total, 19 per cent of children were 
used by government and pro-government forces (143), including other security 
personnel (89), the Armed Forces (28), the Armed Forces/other security personnel 
(15), the Armed Forces/internal security forces (10), and internal security forces (1). 
The children were used as cooks or porters, to run errands and operate checkpoints; 
10 girls were used for sexual purposes. Two children were recruited and used by 
unidentified perpetrators. 
48. Violations were verified in Haute-Kotto (331), Ouham-Pendé (125), Ouaka 
(101), Haut-Mbomou (68), Nana-Grébizi (30), Nana-Mambéré (28), Basse-Kotto 
(13), Ombella-M’Poko (6), Mambéré-Kadéï (4), Vakaga (3), Mbomou (2), Kemo (1) 
and Ouham-Fafa (1) prefectures.  
49. The relatively high number of verified cases of recruitment and use in HauteKotto, Ouham-Pendé and Ouaka prefectures is explained by the country task force’s 
engagement with armed groups, allowing for the screening of formerly associated 
children and their separation. Of the 713 children verified as recruited and used, 134 
were separated from armed groups that have an action plan with the United Nations: 
FPRC/faction (92); and UPC/faction (42). 
50. Children were used in combat (170 boys) and support roles (374 boys, 95 girls), 
including as porters or to fetch water, run errands, gather information and operate 
checkpoints.  
51. A total of 75 girls associated with parties to the conflict were subjected to sexual 
violence or used for sexual purposes. In total, 47 girls were exposed to sexual violence 
during their association with CPC; 18 girls recruited and used by LRA factions were 
forced to marry LRA elements; and 10 girls were used by the Armed Forces and other 
security personnel for sexual purposes. 
52. Most children joined armed groups to protect their communities or themselves 
or as a means of survival owing to poverty and fears of reprisal (429). Some 156 of 
children were abducted or forcefully recruited by armed groups, and 128 children 
were used by government and pro-government forces, of which 15 were also abducted. 
53. In addition, the United Nations late-verified the recruitment and use of 297 
children (201 boys, 96 girls) by the following: CPC factions (231), including FPRC 
(155), anti-balaka (29), FPRC/MPC (22), FPRC/MPC/UPC (15), UPC (6), 3R (2) and 
unidentified CPC (2); FPRC faction (37); anti-balaka faction (15); and UPC faction</t>
  </si>
  <si>
    <t>(14). Violations occurred in Bamingui-Bangoran (144), Haute-Kotto (93), Ouaka 
(27), Nana-Grébizi (16), Kemo (15), Nana Mambéré (1) and Ouham-Pendé (1).</t>
  </si>
  <si>
    <t>Deprivation of liberty of children for their alleged association with Armed 
Forces or armed groups</t>
  </si>
  <si>
    <t>54. The detention of 11 boys by the national police and gendarmerie of the Central 
African Republic for alleged association with armed groups was verified. Following 
advocacy, all boys were released and handed over to civilian child protection actors. 
55. In addition, 46 boys in detention, including 7 boys detained for alleged 
association with armed groups in previous years, were released during the reporting 
period following a presidential decree granting them clemency on 2 December 2022.</t>
  </si>
  <si>
    <t>B. Killing and maiming of children</t>
  </si>
  <si>
    <t>56. The country task force verified the killing (61) and maiming (94) of 155 children 
(103 boys, 52 girls), aged 3 months to 17 years. Of those, 50 occurred in the second 
half of 2021, 81 occurred in 2022 and 24 occurred in the first half of 2023. The 
number of casualties remained the same as in the previous reporting period. 
57. Armed groups were responsible for 41 per cent (64) of child casualties, as 
follows: CPC factions (63), including 3R (37), UPC (6), anti-balaka/3R (5), 
anti-balaka/FPRC/MPC (4), anti-balaka (3), anti-balaka/UPC (2), unidentified CPC 
(2), FPRC (1), FPRC/MPC (1), FPRC/PRNC (1) and in clashes between FPRC and 
MPC (1); and RTS (1). Government and pro-government forces and proxies were 
responsible for 27 per cent of casualties (42), as follows: the Armed Forces (14), the 
Armed Forces/other security personnel (11), demobilized anti-balaka elements used as 
proxies by the Armed Forces/other security personnel (9), other security personnel (5), 
internal security forces (2) and unidentified pro-government proxies (1). Unidentified 
perpetrators were responsible for the remaining 32 per cent of violations (49). 
58. Nana-Mambéré was the most affected Prefecture (38), followed by Ouaka (30), 
Lim-Pendé (17), Ombella-M’Poko (13), Haute-Kotto (11), Ouham-Pendé (10), 
Vakaga (8), Ouham-Fafa (7), Basse-Kotto (4), Ouham (4), Mambéré-Kadéï (3), HautMbomou (3), Lobaye (2), Bangui (2), Kemo (1), Mbomou (1) and Nana-Grébizi (1). 
59. Child casualties were caused by the following: gunshots (92), including during 
targeted killings (13); explosive ordnance (38); mutilation (10); physical assault (5); 
assault with a machete (4); shrapnel (3); burns (2); and death as a result of rape (1). 
Of concern, there was a 280 per cent increase in child casualties caused by explosive 
ordnance compared with the previous reporting period, highlighting the severe 
consequences of an increase in the indiscriminate use of explosive weapons by parties 
to the conflict, in particular in the West. For example, in January 2022 in Lim-Pendé 
prefecture, 6 children (2 boys, 4 girls) were killed (2) and maimed (4) after a grenade 
with which they were playing exploded. The children had found the grenade when 
returning home from the fields.  
60. All child casualties verified in the second half of 2021 (50) occurred in the 
context of intensified operations by the Armed Forces/other security personnel 
against CPC factions and attacks in response thereto. For example, during one such 
operation in July 2021 in Ouaka prefecture aimed at reclaiming a community that was 
controlled by UPC, a 12-year Fulani girl was shot and killed in her home by the Armed 
Forces, allegedly because she was the wife of a UPC element. 
61. Demobilized anti-balaka and UPC elements were recruited by the Armed 
Forces/other security personnel and used as proxies in attacks against Fulani and 
Muslim civilians, resulting in child casualties, in particular in Ouaka prefecture. For</t>
  </si>
  <si>
    <t>example, in December 2021 in Ouaka prefecture, demobilized anti-balaka 
pro-government proxies gathered the civilian population, released Christians and 
killed Muslim civilians, including 6 boys and 1 girl.  
62. Retaliatory attacks by CPC resulted in 23 child casualties. For example, 5 
children (3 boys, 2 girls) were injured by stray bullets when CPC/3R elements 
attacked a post of the Armed Forces in Lim-Pendé prefecture in March 2022 after 
elements of the Armed Forces had reportedly stolen cattle from Fulani herders.  
63. In another example, in May 2022, UPC elements shot and killed a baby boy and 
his parents who were on a motorcycle in Ouaka prefecture. The UPC elements stole 
their belongings and burned the motorcycle. 
64. In addition, the country task force late-verified the killing of a 3-year-old boy 
by 3R in Nana-Mambéré prefecture, which occurred in January 2021.</t>
  </si>
  <si>
    <t>C. Rape and other forms of sexual violence against children</t>
  </si>
  <si>
    <t>65. The country task force verified 184 cases of rape and other forms of sexual 
violence against 183 girls, aged between 8 and 17 years. One girl was a victim of two 
separate incidents of rape by CPC/UPC elements in Haute-Kotto prefecture. In total, 
60 cases of sexual violence occurred in the second half of 2021, 83 occurred in 2022 
and 41 in the first half of 2023. Girls were often attacked during clashes, as well as 
in military offensives and attacks on villages. Overall, most incidents of sexual 
violence occurred in areas where armed groups had a strong presence. 
66. While verified cases of sexual violence decreased by 26 per cent compared with 
the previous reporting period, sexual violence remained underreported owing to 
stigmatization, the risk of reprisals, a lack of accountability and the absence of 
adequate support services for survivors. Survivors often experience blame and 
alienation from their community after enduring sexual violence, especially if they 
become pregnant as a result. Hence, the actual extent of sexual violence remained 
difficult to assess, including owing to limited access to areas with ongoing military 
operations and the presence of explosive ordnance, in particular in the West, which 
hampered monitoring and reporting activities. 
67. Armed groups were responsible for 63 per cent of cases of sexual violence (116), 
as follows: CPC factions (88), including FPRC (40), anti-balaka (16), UPC (15), 3R 
(14), unidentified CPC (2), and MPC (1); LRA-Achaye (18); unidentified former 
Séléka (3); LRA/Zaïko Langa-Langa (2); Azande Ani Kpi Gbe (2); unidentified 
anti-balaka (2); and UPC/faction (1). Government and pro-government forces were 
responsible for 29 per cent of cases (53), as follows: the Armed Forces (37); internal 
security forces (7); other security personnel (6); Unités spéciales mixtes de securité 
(2); and pro-government unidentified former Séléka (1). In total, 15 cases of rape 
were attributed to unidentified perpetrators. 
68. Violations occurred in Haute-Kotto (49), Ouaka (25), Haut-Mbomou (23), 
Ouham-Fafa (16), Lim-Pendé (14), Mbomou (11), Ouham (11), Nana-Grébizi (10), 
Bangui (7), Ouham-Pendé (6), Nana-Mambéré (5), Sangha-Mbaéré (2), Vakaga (2), 
Basse-Kotto (1), Kemo (1) and Lobaye (1) prefectures.  
69. A total of 75 girls were victims of sexual violence during their association with 
the following: CPC factions (47); LRA factions (18); and the Armed Forces/other 
security personnel (10). For example, in 2021, CPC/FPRC elements raped 27 girls, 
aged 8 to 17 years, during their association.  
70. Some 21 girls were gang raped by CPC/3R (6), CPC/FPRC (4), unidentified 
perpetrators (4), CPC/UPC (3), the Armed Forces (3), and MPC (1). Of those, 16</t>
  </si>
  <si>
    <t>cases of gang rape were attributed to CPC/FPRC under the leadership of Mahamat 
Sallet during the second half of 2021, when the group carried out attacks in Mbomou 
prefecture. 
71. Of concern, armed groups continued to abduct women and girls to use them as 
sex slaves for fighters. Women and girls are often repeatedly raped, or gang raped.  
72. Girls were also raped while engaging in livelihood activities. For example, in 
Ouham prefecture, a 15-year-old girl was working in the fields with her parents when 
they heard gun shots. The girl was raped by two other security personnel elements 
and her father was killed. 
73. In addition, the country task force late-verified 132 cases of rape against 132 
girls by the following: CPC factions (108), including unidentified CPC (62), 
anti-balaka (14), 3R (8), FPRC (8), MPC/FPRC (7), anti-balaka/3R (5) and UPC (4); 
government and pro-government forces (13), including Unités spéciales mixtes de 
securité (8), the Armed Forces (4) and other security personnel (1); unidentified 
perpetrators (8); and unidentified former Séléka (3). The violations were verified in 
Mbomou (54), Ombella M'Poko (24), Nana-Grébizi (18), Kemo (15), Nana-Mambéré 
(9), Bamingui-Bangoran (5), Lim-Pendé (2), Ouham-Pendé (2), Bangui (1), HauteKotto (1), and Mambéré-Kadéï prefectures (1). 
74. Sexual exploitation and abuse of children by MINUSCA peacekeeping 
personnel continued to be a concern in the Central African Republic, in particular 
early on in the reporting period. Information on allegations received, as well as on 
measures taken by the United Nations or by Member States, is available online. 4</t>
  </si>
  <si>
    <t>D. Attacks on schools and hospitals</t>
  </si>
  <si>
    <t>75. A total of 36 attacks against schools (19) and hospitals (17) were verified. Of 
those, 16 occurred in the second half of 2021, 18 occurred in 2022 and 2 in the first 
half of 2023. This represents a 50 per cent decrease compared with the previous 
reporting period. Increased advocacy and awareness-raising by the country task force 
may have contributed to the reduction.  
76. Attacks on schools and hospitals were attributed to the following: government 
and pro-government forces (17), including the Armed Forces/other security personnel 
(7), the Armed Forces/other security personnel/internal security forces (3), other 
security personnel (5) and the Armed Forces (2); CPC factions (12), including 
unidentified CPC (4), anti-balaka (3), UPC (2), 3R (2) and 3R/FPRC (1); and 
unidentified perpetrators (7). Violations were verified in Ouham-Pendé (7), Ouham 
(6), Ouham-Fafa (5), Nana-Mambéré (5), Ouaka (4), Haute-Kotto (2), Vakaga (2), 
Bamingui-Bangoran (2), Lim-Pendé (2) and Haut-Mbomou (1) prefectures.  
77. Incidents involved lootings and robberies (17), the destruction of and damage 
to school and hospital equipment (12), threats against protected persons (5), and 
killing (1) and maiming (1) of protected persons in relation to schools and/or 
hospitals. 
78. For example, in March 2022, it was verified that the Armed Forces/other 
security personnel had used school furniture as firewood at two schools used for 
military purposes in Haute-Kotto prefecture. 
79. In another instance, in August 2022, a medical officer wearing a vest identifying 
him as a vaccination agent was killed by unidentified perpetrators in Ouham-Fafa 
prefecture.  
__________________</t>
  </si>
  <si>
    <t>4  https://conduct.unmissions.org.</t>
  </si>
  <si>
    <t>80. In addition, the country task force late-verified 4 attacks on schools by CPC 
factions (4), including UPC (2), FPRC (1) and 3R (1), which occurred in previous 
reporting periods.</t>
  </si>
  <si>
    <t>Military use of schools and hospitals</t>
  </si>
  <si>
    <t>81. The country task force verified the military use of 36 schools (29) and hospitals 
(7) by the following: government and pro-government forces (28), including other 
security personnel (12), the Armed Forces (10), and the Armed Forces/other security 
personnel (6); and CPC factions (8), including unidentified CPC (4), UPC (3) and 
MPC (1). Violations occurred in Ouham-Pendé (8), Haute-Kotto (7), Ouham (4), 
Vakaga (4), Ouaka (3), Ouham-Fafa (2), Haut-Mbomou (2), Nana-Grébizi (2), LimPendé (1), Nana-Mambéré (1), Basse-Kotto (1) and Ombella-M’Poko (1) prefectures. 
82. A total of 26 schools and 6 hospitals were vacated during the reporting period, 
following advocacy by the country task force. For example, one school that had been 
used for military purposes in Ouaka prefecture since February 2021 by the Armed 
Forces/other security personnel was vacated in March 2022. Three schools, used by 
the Armed Forces (1), other security personnel (1) and the Armed Forces/other 
security personnel (1) and one health centre used by UPC continued to be used for 
military purposes at the end of the reporting period.</t>
  </si>
  <si>
    <t>E. Abduction</t>
  </si>
  <si>
    <t>83. The country task force verified the abduction of 228 children (126 boys, 102 
girls). Of those, 72 cases occurred in the second half of 2021, 84 cases in 2022 and 
72 cases in the first half of 2023. This represents a two-fold increase compared with 
the previous reporting period. Of note, 50 abductions in the second half of 2021 were 
attributed to CPC/FPRC under the leadership of Mahamat Sallet. Of those 50 
abductees, 25 girls were also raped. 
84. Some 88 per cent of violations were attributed to armed groups (201), as 
follows: CPC factions (159), including FPRC (52), anti-balaka (38), UPC (35), 3R 
(22), anti-balaka/3R (8), MPC (2) and unidentified CPC (2); LRA-Achaye (24); 
Azande Ani Kpi Gbe (7); anti-balaka/Darlan faction (5); LRA/Zaïko Langa-Langa 
(4); UPC/faction (1); and RTS (1). Government and pro-government forces were 
responsible for 15 abductions, including the Armed Forces/other security personnel 
(8), other security personnel (4) and the Armed Forces (3). The remaining cases were 
attributed to unidentified perpetrators (12). 
85. Haute-Kotto was the most affected prefecture (64), followed by Ouaka (41), 
Haut-Mbomou (37), Ouham-Fafa (25), Nana-Mambéré (19), Ouham-Pendé (10), 
Mambéré-Kadéï (7), Lim-Pendé (6), Ombella-M’Poko (6), Nana-Grébizi (5), Ouham 
(4), Mbomou (2), Basse-Kotto (1) and Kemo (1). 
86. Children were abducted for the purpose of recruitment and use (103), 
recruitment and use and sexual purposes (53), for ransom (21), sexual purposes (12), 
as retaliation (7) and for unknown reasons (32). 
87. For example, in January 2022 in Ouham prefecture, CPC/anti-balaka/ 
FPRC/MPC elements attacked villages controlled by a pro-government anti-balaka/ 
faction zone commander. Four civilians, two of whom were understood to be family 
members of the pro-government anti-balaka zone commander, were abducted by 
CPC/anti-balaka/FPRC/MPC, including a 14-year-old girl and 2 boys. In retaliation, 
pro-government anti-balaka elements abducted six civilians, including a baby boy and 
four girls. They were released after interventions from local authorities and religious 
leaders. MINUSCA advocated for and obtained the release of the remaining four</t>
  </si>
  <si>
    <t>abductees. The girls had been forcefully married to pro-government anti-balaka 
elements as compensation for the security they allegedly provided to the village. 
88. In another example, in February 2023 on the border with Cameroon, a 17-yearold Fulani boy was handed over to national police by the local population, suspecting 
him of being a member of 3R. The boy was taken from the police station by other 
security personnel for questioning in relation to a border post incident, in which 
suspected 3R elements had allegedly attacked and killed members of the Armed 
Forces and other security personnel, and was not returned. At the end of the reporting 
period, the country task force continued to follow up with national authorities on the 
boy’s whereabouts. 
89. At the end of the reporting period, of the 228 children abducted, 200 had been 
released, 10 had escaped and 18 continued to be used by LRA-Achaye. The 
whereabouts of one child abducted by other security personnel remained unknown at 
the end of the reporting period, despite inquiries by the country task force. Of concern, 
LRA-Achaye and LRA/Zaïko Langa-Langa in Haut-Mbomou prefecture sought to 
recapture their children, creating tensions with communities who had provided the 
escapees with protection and shelter, including five girls who had been forcefully 
married to LRA members. The country task force engaged with community protection 
mechanisms, civil society and local authorities to protect and securely relocate 
escapees. 
90. In addition, the abduction of five children (3 boys, 2 girls) by FPRC/MPC (2), 
3R (2) and FPRC (prior to the creation of CPC) (1) in Nana-Mambéré (2), NanaGrébizi (2) and Haute-Kotto (1) prefectures were late-verified.</t>
  </si>
  <si>
    <t>F. Denial of humanitarian access</t>
  </si>
  <si>
    <t>91. Some 116 incidents of denial of humanitarian access were verified. Of those, 36 
occurred in the second half of 2021, 51 in 2022 and 29 in the first half of 2023. In 
addition, throughout the reporting period humanitarian actors regularly had to 
temporarily suspend their operations owing to insecurity. 
92. Of the incidents of denial of humanitarian access, armed groups were 
responsible for 66 per cent (76), unidentified perpetrators for 23 per cent (27) and 
government and pro-government forces for 11 per cent (13). Violations were 
attributed to the following: CPC factions (67), including anti-balaka (19), UPC (17), 
unidentified CPC (11), 3R (5), anti-balaka/MPC (4), FPRC (3), FPRC/MPC (3), MPC 
(3), anti-balaka/FPRC (1) and anti-balaka/FPRC/MPC (1); UPC/faction (4); SIRIRI 
(2); unidentified former Séléka factions (2); and Azande Ani Kpi Gbe (1). 
Government and pro-government forces were responsible for 13 violations, including 
the Armed Forces (5), internal security forces (4), other security personnel (2), the 
Armed Forces/other security personnel (1) and the Armed Forces/other security 
personnel/internal security forces (1). 
93. Violations were verified in Ouham-Fafa (34), Ouaka (18), Ouham (15), HautMbomou (10), Vakaga (6), Haute-Kotto (4), Bamingui-Bangoran (4), Basse-Kotto 
(4), Lim-Pendé (4), Mambéré-Kadéï (4), Mbomou (4), Ouham-Pendé (4), NanaMambéré (2), Bangui (1), Nana-Grébizi (1) and Ombella-M’Poko (1) prefectures. 
94. Incidents involved the robbing of humanitarians (95), extortion (10), the 
collection of levies by armed groups (2), threats against humanitarian personnel (2), 
injury (2), abduction and physical assault (1), killing of humanitarian personnel (1), 
access denial (1), destruction of humanitarian goods (1) and explosive ordnance 
attacks (1).</t>
  </si>
  <si>
    <t>95. For example, in 2021, the driver of an international non-governmental 
organization (NGO) vehicle was killed and two staff were seriously injured after the 
vehicle hit explosive ordnance in Ouham-Pendé prefecture. In another incident, in 
May 2022, other security personnel entered the compound of an NGO in Haute-Kotto 
prefecture, physically assaulted an NGO staff member and stole two motorcycles.  
96. In addition, the country task force late-verified two incidents of denial of 
humanitarian access by unidentified perpetrators (1) and 3R (1) in Mambéré-Kadéï 
(1) and Ouham prefectures (1).</t>
  </si>
  <si>
    <t>V. Observations and recommendations</t>
  </si>
  <si>
    <t>97. I remain concerned by the scale of grave violations against children committed 
by parties to the conflict, including armed groups, the national defence and security 
forces and other security personnel. I urge all parties to the conflict immediately to 
end and prevent grave violations and to abide by international humanitarian law and 
international human rights law. I call upon all parties to adopt concrete measures to 
end and prevent grave violations. 
98. I call upon the signatories to the Political Agreement for Peace and 
Reconciliation in the Central African Republic to uphold their commitments, 
including those pertaining to children, and urge all parties to pursue dialogue for 
peace. 
99. I reiterate my call upon all parties to prioritize efforts to end and prevent child 
recruitment and use, including through the adoption, implementation and 
dissemination of command orders prohibiting the practice, and for armed groups to 
strengthen complaint and age assessment mechanisms. 
100. I welcome the release of 134 children from armed groups following United 
Nations engagement and urge all parties to release all associated children 
unconditionally. 
101. I welcome the adoption by the Government of a national plan to counter 
trafficking in children, with a focus on preventing the use of children by the Armed 
Forces, and a circular prohibiting the presence of children around Armed Forces and 
MINUSCA bases. I also welcome the Government’s efforts, in cooperation with the 
United Nations, to develop a national prevention strategy on grave violations against 
children, and I call upon the Government to prioritize its finalization and adoption. 
However, I remain concerned by the number of grave violations attributed to the 
Armed Forces of the Central African Republic and other security personnel, notably 
recruitment and use and sexual violence. 
102. I welcome the appointment of a Human Rights Focal Point in the État-Major of 
the Armed Forces. I call upon the Government to establish an interministerial 
committee to address grave violations, and to issue command directives applicable to 
all forces, including other security personnel. 
103. I am concerned that, during counter-offensive operations of the Armed Forces 
and other security personnel, Muslim and Fulani civilians, including children, are 
being attacked and subjected to grave violations. I call upon the Government to 
investigate such cases and to ensure that all Government and associated forces abide 
by applicable law. I also call on the Government to prevent the removal of detained 
children from police stations by unauthorized actors and to investigate such cases. I 
am further alarmed about the use of proxies by the Armed Forces and other security 
personnel, including the use of demobilized fighters, and strongly urge that this 
practice stop.</t>
  </si>
  <si>
    <t>104. I remain concerned about child casualties caused by explosive ordnance and 
urge all parties immediately to take all preventive and mitigating actions necessary to 
avoid and minimize harm and to better protect children during hostilities and from 
the effects of explosive ordnance. 
105. I urge all parties to end and prevent sexual violence against children. I call upon 
the Government to address the practice of “friendly arrangements” and, with United 
Nations support, to ensure that adequate programmes are accessible to all survivors, 
including child-friendly and safe reporting and response mechanisms. 
106. I commend the Government for investigating and prosecuting perpetrators of 
sexual violence and encourage the Government to ensure that all victims of sexual 
violence have access to justice. I further call on the Government to hold accountable 
all perpetrators of grave violations against children and for these efforts to be victimcentred. 
107. I welcome the efforts of the Special Criminal Court to advance accountability 
for grave violations against children and encourage the Special Criminal Court to 
consider grave violations against children in its prosecution strategy. 
108. I reiterate my commitment to preventing and addressing sexual exploitation and 
abuse by all United Nations personnel. 
109. I welcome the recommendation of the Parliamentary Commission for Foreign 
Affairs to endorse the Safe Schools Declaration. Yet I remain concerned by continued 
attacks on schools and hospitals and their military use, including by the Armed Forces 
and other security personnel. I urge all relevant parties to cease and prevent attacks 
on schools and hospitals and cease using schools and hospitals for military purposes. 
110. I urgently call on all parties to the conflict to facilitate and allow secure passage 
for humanitarian personnel and objects used for humanitarian relief and life-saving 
operations. 
111. I welcome the adoption by CPC of a command directive prohibiting grave 
violations against children. Yet I remain concerned by the scale of violations 
attributed to them. I urge CPC to implement the command directive and further urge 
FPRC, MPC and UPC, all of which have signed action plans with the United Nations, 
to implement their commitments. 
112. I urge LRA to release all abductees immediately and unconditionally. I welcome 
the dialogue between LRA-Achaye and the United Nations on the release of abducted 
children. I commend the Governments of the Central African Republic and Uganda 
for the repatriation of two LRA factions with United Nations support. 
113. I welcome the efforts of the Government, with the support of the United Nations 
and partners, to reintegrate 949 children affected by conflict and the establishment of 
a vocational training centre in Ouaka Prefecture for conflict-affected children. I 
encourage the Government to continue to invest in educational and vocational 
facilities in all regions of the country. 
114. I call upon donors to redouble their efforts to provide financial support and 
technical assistance for sustainable, timely and child-sensitive reintegration and 
rehabilitation programmes for children formerly associated with armed forces and 
groups.</t>
  </si>
  <si>
    <t>Letter dated 15 January 2024 from the Secretary-General addressed to the President of the Security Council</t>
  </si>
  <si>
    <t>I have the honour to transmit to you the quarterly report of the United Nations 
Office on Drugs and Crime, pursuant to paragraph 9 of Security Council resolution 
2692 (2023)
. The report includes the requested updated information on the sources 
and routes of arms trafficking and illicit financial flows, and on relevant United 
Nations activities and recommendations.</t>
  </si>
  <si>
    <t>I should be grateful if you would have the present document brought to the 
attention of the members of the Security Council and issued as a document of the 
Council.</t>
  </si>
  <si>
    <t>Report of the United Nations Office on Drugs and 
Crime pursuant to paragraph 9 of Security Council 
resolution 2692 (2023)</t>
  </si>
  <si>
    <t>1. 
The present report is the second report submitted pursuant to paragraph 9 of 
Security Council resolution 2692 (2023), in which the Council tasked the United 
Nations Office on Drugs and Crime (UNODC) with reporting to the Council every three 
months, concurrent with the reporting cycle of the United Nations Integrated Office in 
Haiti (BINUH), through the Secretary-General, on sources and routes of illicit arms 
and financial flows, relevant United Nations activities and recommendations.  
2. 
The previous report (S/2023/780) provided an overview of the context in which 
firearms trafficking occurs in Haiti, including key sources, modi operandi and routes 
used for weapons and ammunition flows. It drew on research presented in the 
UNODC briefing note entitled “Haiti’s criminal markets: mapping trends in firearms 
and drug trafficking”,1 issued on 2 March 2023, which contained observations on a 
surge in the trafficking of increasingly high-powered and sophisticated weapons since 
2021, mostly linked to gang-related activities. Firearms and ammunition appear to be 
shipped principally from the United States of America, primarily from Florida, and 
may also arrive in Haiti via intermediaries in the Dominican Republic. In the report, 
UNODC documented four main trafficking routes. The primary consumers of 
firearms appear to be G9 and family, the G-Pèp coalition and a host of other gangs in 
Port-au-Prince and Artibonite.  
3. 
Given the dynamic and clandestine nature of criminal markets in Haiti and the 
wider Latin American and Caribbean region, the availability of official data is limited, 
and trend analysis is fragmented. Nevertheless, the present report complements the 
first report by providing a more comprehensive assessment of the sources and routes 
of illicit firearms and financial flows both outside and inside Haiti. It includes new 
information collected in Haiti, the Dominican Republic, Jamaica and the United 
States. 
4. 
In present report, UNODC considers the regional dynamics of firearms 
trafficking into Haiti, in particular from the perspectives of source and transit. To that 
end, UNODC communicated with law enforcement and customs authorities in 
selected locations, including the United States, Jamaica and the Dominican Republic, 
as well as with experts and media familiar with firearms dynamics in the wider 
Caribbean region. UNODC concludes that firearms are being trafficked from Haiti to 
Jamaica, further illustrating the porosity of the Haitian borders and the potential risk 
regional destabilization.  
5. 
The report also offers a review of the domestic characteristics of weapons and 
ammunition trafficking within Haiti, with a particular focus on discerning how, in 
practical terms, Haitian gangs and related criminal networks procure and distribute 
firearms between and within groups. UNODC has observed shifting alliances between 
gangs, including their motives for collusion and competition. This micro-level 
perspective highlights the complexity of gang networks and the importance of deep 
empirical diagnostics to shape anti-trafficking and counter-gang activities. UNODC 
finds that a relatively small number of Haitian gangs are highly specialized in the 
procurement, storage and distribution of weapons and ammunition. 
__________________</t>
  </si>
  <si>
    <t>1  United Nations Office on Drugs and Crime (UNODC), “Haiti’s criminal markets: mapping trends 
in firearms and drug trafficking” (2023).</t>
  </si>
  <si>
    <t>6. 
Lastly, UNODC considers several actions and activities undertaken by the 
Anti-Corruption Unit (Unité de lutte contre la corruption) 2  and the Financial and 
Economic Affairs Bureau (Bureau des affaires financières et économiques) 3 of Haiti, 
and provides qualitative information on illicit financial flows that fuel organized 
violence in the country, including in relation to disrupting financial flows connected 
to the purchase of firearms and ammunition.</t>
  </si>
  <si>
    <t>Background</t>
  </si>
  <si>
    <t>7. 
As noted in the previous report, UNODC identified four primary firearms and 
ammunition trafficking routes into Haiti (see figure I): (a) from the United States 
(Florida) directly to Haiti (Port-au-Prince), typically by container vessels from 
Florida to public and private ports in Port-au-Prince; (b) from the United States 
(Florida) indirectly to the north and west coasts of Haiti (Port-de-Paix, Saint-Marc 
and Gonaïves), from Florida, periodically via Turks and Caicos and the Bahamas, 
then transported on land after arrival in Haiti; (c) via the Dominican Republic to Haiti 
(Port-au-Prince), including from seaports in the Dominican Republic to one of several 
formal or informal border crossings with Haiti; and (d) via personal effects, 
specifically through Cap-Haïtien, typically transported by container ships, fishing 
vessels, barges or small aircraft.</t>
  </si>
  <si>
    <t>Map of regional flows of firearms to Haiti, 2015–2023</t>
  </si>
  <si>
    <t>Note: The boundaries and names shown, and the designations used, on this map do not imply official endorsement 
or acceptance by the United Nations. 
 * Non-Self-Governing Territories. 
__________________</t>
  </si>
  <si>
    <t>2  The Anti-Corruption Unit, created by decree on 8 September 2004, is an autonomous institution 
under the supervision of the Ministry of Economy and Finance. Its mission, as provided for in 
article 2 of the decree, is to combat all forms of corruption within the public administration.</t>
  </si>
  <si>
    <t>3  The Financial and Economic Affairs Bureau is responsible for investigating crimes, offences and 
contraventions, gathering evidence and bringing perpetrators to trial (see arts. 8 and 9 of the 
Code of Criminal Investigation).</t>
  </si>
  <si>
    <t>II. Trafficking in and diversion of arms and ammunition across 
the region</t>
  </si>
  <si>
    <t>A. Regional perspective</t>
  </si>
  <si>
    <t>8. 
The deepening crisis in Haiti is not occurring in isolation and is linked to the 
broader Caribbean dynamics, in which illicit firearms are a growing concern. 
Firearms-related violence, especially between gangs and State law enforcement 
agencies, remains a pressing issue across the region, with a disproportionate impact 
on young men and adolescents. Violence is often intertwined with gang-related 
activities, including drug trafficking, and is dramatically amplified by the ready 
availability of illegal firearms. In response to the spreading phenomenon of gang 
violence across the region, some States have declared public health emergencies.  
9. 
During the third annual meeting on the Caribbean Firearms Road Map, in 
November 2023, States in the Caribbean collectively voiced serious apprehension 
about the proliferation of illegal firearms in the region and stressed the urgency of 
addressing that concern by implementing comprehensive measures outlined in the 
Road Map by 2030. Key objectives include curtailing the flow of illicit arms, 
reinforcing regulatory frameworks, empowering law enforcement and enhancing data 
collection and reporting mechanisms.  
10. A notable trend in the region’s illicit firearms trade is the prevalence of 
handguns, especially Glock, Taurus, Beretta and Smith and Wesson guns. Unlike 
other regions where blank-firing pistols may be common, this is not the case among 
criminal actors in the Caribbean, where conventional firearms are more commonly 
used, owing in part to their wider availability. Likewise, the emergence of privately 
made firearms, ranging from homemade or artisanal weapons to “ghost guns” 
assembled from factory-produced parts, presents regulatory challenges. The 
identification of such firearms demands specialized training, which law enforcement 
officers in some Caribbean countries currently lack, thus hindering effective 
interception.</t>
  </si>
  <si>
    <t>B.  Sources of illicit arms and ammunition</t>
  </si>
  <si>
    <t>1.  United States of America</t>
  </si>
  <si>
    <t>11. Most of the firearms and ammunition trafficked to Haiti – whether directly or 
via another country – come from the United States.4 Firearms and ammunition are 
typically procured from federally licensed retail outlets, gun shows and pawn shops 
through “straw man” purchases. Haitians and Haitian Americans, in particular in 
Florida and New York, have been arrested and convicted for serving as brokers and 
intermediaries for illicit weapons and ammunition purchases with the intention to 
traffic. 5  Some United States jurisdictions are more susceptible to “straw man” 
purchases than others. According to the Bureau of Alcohol, Tobacco, Firearms and 
__________________</t>
  </si>
  <si>
    <t>4  The dependence of Haitian gangs and criminal networks on handguns and long guns 
manufactured in the United States of America means that they also rely on distinct categories of 
ammunition, notably 0.38 inch, 9 mm, 5.56 mm and, to a far lesser extent, 7.62 mm cartridges.</t>
  </si>
  <si>
    <t>5  See UNODC, “Haiti’s criminal markets: mapping trends in firearms and drug trafficking”, for a 
review of cases issued by the United States Department of Justice and Attorney General against 
Haitian and Haitian-American nationals involved in illegal firearms acquisition.</t>
  </si>
  <si>
    <t>Explosives, the states most implicated in eTrace requests involving Caribbean 
countries, including Haiti, are Arizona, California, Florida, Georgia and Texas.6  
12. The United States received 8,873 eTrace requests from Caribbean countries 
between 2017 and 2022, ranging from a low of 1,451 to a high of 2,406 per year. 7 
With respect to Haiti, over 80 per cent of the weapons seized and submitted to the 
Bureau of Alcohol, Tobacco, Firearms and Explosives for tracing were manufactured 
in or imported from the United States between 2020 and 2022. Of these, over half 
were handguns and a smaller share were rifles and shotguns (see tables 1–3). 8 
Typically, gangs seek revolvers and pistols for ease of concealment. However, the 
high ratio of rifles and shotguns traced from Haiti to the United States (a significantly 
higher share of the total in comparison with neighbouring countries) underlines the 
growing organization and intensity of gangs and criminal networks operating in the 
country.</t>
  </si>
  <si>
    <t>Selected Caribbean firearms traces submitted to the Bureau of Alcohol, 
Tobacco, Firearms and Explosives, 2020  
(Percentage)</t>
  </si>
  <si>
    <t>Haiti 
Bahamas 
Dominican 
Republic Jamaica 
Trinidad 
and Tobago 
Crime guns manufactured in or imported from the 
United States 
87.7 
98.6 
73.7 
66.9 
52 
Crime guns traced to United States retail purchasers 
84.5 
87.9 
57.1 
44.9 
40 
Proportion of crime guns that are handguns 
51.7 
93.1 
90.4 
92.2 
82.2 
Proportion of crime guns that are rifles 
37 
3.3 
6.6 
4.9 
7.4</t>
  </si>
  <si>
    <t>Source: Bureau of Alcohol, Tobacco, Firearms and Explosives, firearms trace data for the 
Caribbean, 2020 (data source: firearms tracing system, 1 January 2020 to 31 December 2020, 
as at 10 March 2021). Available at www.atf.gov/resource-center/firearms-trace-datacaribbean-2020#table-1.</t>
  </si>
  <si>
    <t>6  National Firearms Commerce and Trafficking Assessment, “Crime guns recovered outside the 
United States and traced by law enforcement”, vol. 2, part. IV. Available at www.atf.gov/firearms/ 
docs/report/nfcta-volume-ii-part-iv-crime-guns-recovered-outside-us-and-traced-le/download.</t>
  </si>
  <si>
    <t>7  The eTrace system is overseen by the National Tracing Center and the International Affairs 
Division of the Bureau of Alcohol, Tobacco, Firearms and Explosives, with 17 eTrace 
memorandums of understanding signed with States in the Caribbean. The system conducts an 
average of 33,000 crime gun traces annually. By contrast, the firearms tracing system of the 
Caribbean Community traced 6,508 firearms from across the region between October 2019 and 
July 2023, and determined that 75 per cent of all illicit weapons traced were pistols, with the 
remainder including revolvers, rifles and shotguns. See Caribbean Community Implementation 
Agency for Crime and Security and Regional Security System, “Illicit firearms trafficking across 
the Caribbean”, 30 November 2023, available at www.caricomimpacs.org.</t>
  </si>
  <si>
    <t>8  The most common types of firearms reported were handguns (9 mm, 0.38 inch, 0.40 inch and 
0.357 inch) and rifles (7.62 mm, 5.56 mm and 0.223 inch). The most common manufacturers of 
pistols were Glock, Smith and Wesson, Taurus, Sturm Ruger and Colt; the most common 
manufacturers of revolvers were Smith and Wesson, Taurus, Sturm Ruger and Colt; and the most 
common manufacturers of rifles were Romarm/Cugir, Century, Anderson, Colt and DPMS 
Panther Arms. See National Firearms Commerce and Trafficking Assessment, “Crime guns 
recovered outside the United States and traced by law enforcement”.</t>
  </si>
  <si>
    <t>Selected Caribbean firearms traces submitted to the Bureau of Alcohol, 
Tobacco, Firearms and Explosives, 2021 
(Percentage)</t>
  </si>
  <si>
    <t>Haiti 
Bahamas 
Dominican 
Republic Jamaica 
Trinidad 
and Tobago 
Crime guns manufactured in or imported from the 
United States 
84.8 
99.2 
94 
69.4 
51.7 
Crime guns traced to United States retail purchasers 
75.5 
81.8 
71.3 
52.3 
81 
Proportion of crime guns that are handguns 
68.8 
92.9 
68.8 
93.4 
76.2 
Proportion of crime guns that are rifles 
28.8 
7.1 
24.8 
6.3 
17.4</t>
  </si>
  <si>
    <t>Source: Bureau of Alcohol, Tobacco, Firearms and Explosives, firearms trace data for the 
Caribbean, 2021 (data source: firearms tracing system, 1 January 2021 to 31 December 2021, 
as at 10 March 2022). Available at www.atf.gov/resource-center/firearms-trace-datacaribbean-2021.</t>
  </si>
  <si>
    <t>Selected Caribbean firearms traces submitted to the Bureau of Alcohol, 
Tobacco, Firearms and Explosives, 2022 
(Percentage)</t>
  </si>
  <si>
    <t>Haitia 
Bahamas 
Dominican 
Republic Jamaica 
Trinidad 
and Tobago 
Crime guns manufactured in or 
imported from the United States 
Not applicable 
98.2 
97 
77 
61.1 
Crime guns traced to United States retail 
purchasers 
Not applicable 
92 
89.2 
53 
51.8 
Proportion of crime guns that are handguns 
Not applicable 
89.7 
81.3 
91.9 
70.1 
Proportion of crime guns that are rifles 
Not applicable 
9.6 
18.7 
8 
25</t>
  </si>
  <si>
    <t>Source: Bureau of Alcohol, Tobacco, Firearms and Explosives, firearms trace data for the 
Caribbean, 2022 (data source: firearms tracing system, 1 January 2022 to 31 December 2022, 
as at 10 March 2023). Available at www.atf.gov/resource-center/firearms-trace-datacaribbean-2022.</t>
  </si>
  <si>
    <t>a  Data for Haiti in 2022 are not included.</t>
  </si>
  <si>
    <t>13. According to the reports of the Bureau of Alcohol, Tobacco, Firearms and 
Explosives dated March and September 2023, United States authorities are expanding 
efforts to curtail and contain firearms trafficking from Florida. UNODC interviews 
with customs officials in October 2023 indicated a two-fold increase in the frequency 
of interdiction operations on the Miami River. Inspections conducted by Customs and 
Border Patrol officers based at the Miami Airport Cargo Clearance Centre led to the 
routine seizure of firearms, their parts and components, and ammunition. Between 
September and November 2023, United States customs agents in Miami reportedly 
seized one shotgun, eight rifles, 30 pistols, one machine gun and 204,000 rounds of 
ammunition destined for Haiti and the Dominican Republic.  
14. Several United States customs and law enforcement agents interviewed 
expressed concerns related to suspected illegal operations involving unregistered 
flights and small airports along the coast of south Florida.9 There have been cases of 
__________________</t>
  </si>
  <si>
    <t>9  Interview organized by key informant K25 on 21 November 2023 with United States customs 
officers.</t>
  </si>
  <si>
    <t>small aircraft landing in Haiti at official and unofficial airports and landing strips 
without presenting official flight plans to the relevant authorities. 10 Interviews with 
several personnel connected with Miami Airport11 suggest the possible involvement 
of individuals and companies working with sanctioned Haitians to smuggle 
firearms.12  
15. Customs and Border Patrol authorities interviewed in Florida report having 
conducted operations to search cargo warehouses in and around selected seaports and 
airfields.13 For example, between 1 June and 21 November 2023, Customs and Border 
Patrol officials operating in south Florida reportedly intercepted 15 “low-risk” items 
destined for Haiti, including weapons magazines, parts and accessories. During the 
same period, they reported seven operations in which they seized 49 “high-risk” items 
intended for Haiti, including handguns, long guns and explosives. They also reported 
collecting another 28 “low-risk” and 23 “high-risk” items destined for the Dominican 
Republic during the same period.14  
16. Freight forwarders can serve as intermediaries to facilitate the supply chain of 
illegal firearms and ammunition from the United States to Haiti. Freight forwarders, 
like freight brokers, are registered at the federal level by the Federal Motor Carrier 
Safety Administration. They provide a range of services for individuals and 
companies seeking to import and export goods, and they can also provide advice on 
transportation routes, arrange the warehousing of merchandise, negotiate shipping 
rates with carriers and handle customs paperwork, among other services.15 There are 
reportedly over 1,000 registered freight forwarders in south Florida, with a high level 
of churning since they frequently relocate, change ownership and close. Some appear 
to be involved in illegal activities, including the trafficking of firearms, ammunition, 
parts and components. 
17. According to Customs and Border Patrol officials in Florida, illegally procured 
firearms and ammunition are routinely incorporated into outbound shipments at 
warehouses near seaports and airports.16 The integration of illegal and legal products 
is typically overseen by freight forwarders who work directly or indirectly with 
smuggling networks. Some freight forwarders circumvent lawful security procedures 
for a price, in particular when working with managers or senior employees with access 
to information on logistical movements of specific cargo pallets and receiving 
warehouses.17  
18. The role of private aircraft and clandestine airstrips in Haiti warrants more 
scrutiny, in particular in relation to transnational firearms and ammunition trafficking. 
There are as many as 30 United States-registered private aircraft based in Haiti.18 
According to experts, it is not always possible to monitor the movements of smaller 
aircraft operating between the two countries. Indeed, Federal Aviation Administration 
regulations provide that airspace above 18,000 feet be controlled by the air route 
__________________</t>
  </si>
  <si>
    <t>10  Interview with key informant K1 on 21 November 2023.</t>
  </si>
  <si>
    <t>11  Interviews with key informant K3 on 11 November 2023 and key informant K7 on 18 November 
2023.</t>
  </si>
  <si>
    <t>12  Interview with key informant K24 on 23 October 2023 and key informants K24 and K25 on 
24 October 2023.</t>
  </si>
  <si>
    <t>13  Interview with key informant K24.</t>
  </si>
  <si>
    <t>14  Another 9 “low-risk” and 21 “high-risk” items were also reportedly intercepted before being sent 
to Jamaica.</t>
  </si>
  <si>
    <t>15  Freight forwarders have become increasingly widely used in the United States since the late 
1980s, having emerged as intermediaries between the shipping cargo and airline cargo industries 
and clients.</t>
  </si>
  <si>
    <t>16  Interview with key informant K24.</t>
  </si>
  <si>
    <t>17  Interview with key informants K13, K14 and K24.</t>
  </si>
  <si>
    <t>18  Interview with key informant K3.</t>
  </si>
  <si>
    <t>traffic control centre in Miami. Aircraft travelling below 18,000 feet from the 
Bahamas to Haiti, for example, are considered domestic flights and do not require 
official flight plans.19  
19. In addition to the two official international airports, there are another 11 
recorded informal or clandestine airstrips in Haiti. Few, if any, are subject to routine 
satellite or aerial surveillance. 20  Airstrips are visible using remote sensing and 
satellite tools and may be adjacent to populated settlements, within large private 
properties or in more remote areas near accessible roads (see figure II). Haiti 
registered an increase in the number of informal airstrips following the earthquake in 
2010, many of which were developed for humanitarian and development 
organizations.21 Since then, however, there has been no oversight or maintenance of 
the airstrips by the Haitian authorities.</t>
  </si>
  <si>
    <t>Clandestine airstrips in Haiti (2023)</t>
  </si>
  <si>
    <t>Note: The boundaries and names shown, and the designations used, on this map do not imply official endorsement 
or acceptance by the United Nations.</t>
  </si>
  <si>
    <t>2.  Dominican Republic</t>
  </si>
  <si>
    <t>20. Weapons and ammunition also arrive illegally in Haiti from the Dominican 
Republic. After being purchased in the United States, primarily New York and 
Florida, they are first illegally transported to selected seaports in the Dominican 
Republic, mainly the Haina port in Santo Domingo.22 On arrival in the Dominican 
Republic, firearms and other goods are transported to official or non-official land 
border crossings with Haiti. The number of intercepted military artefacts (firearms 
and 
ammunition) 
reportedly 
doubled 
between 
2018 
and 
2022.
23  The 
__________________</t>
  </si>
  <si>
    <t>19  Interview with key informant K3.</t>
  </si>
  <si>
    <t>20  Interview with key informant K3.</t>
  </si>
  <si>
    <t>21  UNODC, “Haiti’s criminal markets: mapping trends in firearms and drug trafficking”.</t>
  </si>
  <si>
    <t>22  Roughly three quarters of all firearms traced by the Bureau of Alcohol, Tobacco, Firearms and 
Explosives are sourced from the United States. See Bureau of Alcohol, Tobacco, Firearms and 
Explosives, firearms trace data for the Caribbean, 2020 (data source: firearms tracing system, 
1 January 2020 to 31 December 2020, as at 10 March 2021).</t>
  </si>
  <si>
    <t>23  Dominican Today, “DGA seizes more than 400,000 weapons and ammunition in eight months”, 
22 August 2022, available at https://dominicantoday.com/dr/local/2022/08/22/dga-seizes-morethan-400000-weapons-and-ammunition-in-eight-months.</t>
  </si>
  <si>
    <t>ContainerCOMM24 system identified over 150,000 rounds of ammunition of various 
calibres and dozens of weapons seized by Dominican customs officials in ports, 
mainly Haina, since 2021. All the firearms, their parts and components, and 
ammunition were seized during checks on containers from the United States. 25  
21. There is already a significant number of illegal firearms in circulation in the 
Dominican Republic. In 2021, the country’s President, Luis Abinader, stated that there 
were as many as three illegal weapons for each of the 238,000 firearms registered in 
the country.26 While a significant number of illegal firearms, parts, components and 
ammunition are seized by national authorities,27 it has been noted in previous reports 
how ammunition and a modest number of firearms are trafficked across borders either 
inside shipping consignments or as part of an “ant trade” involving individuals (see 
S/2023/674 and S/2023/780). 
22. In its previous report, UNODC identified an arms and munitions trafficking 
route originating in the Dominican Republic, specifically at the Belladère/Elias Pina 
and Malpasse/Jimaní border crossings (ibid.). However, after the closure of the land 
border in September 2023, these routes have become more difficult to access, and 
trafficking has been diverted to unofficial crossing points, in particular Hato Viejo de 
Sabana Cruz.28</t>
  </si>
  <si>
    <t>23. Jamaica receives more illegally trafficked firearms from Haiti than Haiti does 
from Jamaica. There is robust and persistent demand for firearms from Jamaican 
gangs. 29  Firearms trafficked from Haiti, including weapons issued to the Haitian 
National Police, have been seized in Jamaica.30  Media reporting on the so-called 
“guns for drugs” trade between the two countries can be traced back to the early 
2000s.31 Several Jamaican government officials and subject matter experts report that 
the Haitian-Jamaican barter economy (including guns for drugs) has grown since 
2021, involving several criminal groups.32  Haitian criminal groups that trade with 
__________________</t>
  </si>
  <si>
    <t>24  ContainerCOMM is a secure information-exchange system developed by the World Customs 
Organization to facilitate the transmission of sensitive intelligence. It is a web-based system that 
is continually enhanced to meet the changing needs of users.</t>
  </si>
  <si>
    <t>25  Information provided by the ContainerCOMM system. Official data have not been released, so 
the information remains incomplete.</t>
  </si>
  <si>
    <t>26  There are roughly 50,000 firearms permits in the country. See Diario Libre, “Gobierno comprará 
armas ilegales en manos de civiles”, 22 March 2021, available at www.diariolibre.com/actualidad/ 
gobierno-comprara-armas-ilegales-en-manos-de-civiles-MD25156208.</t>
  </si>
  <si>
    <t>27  Dominican authorities seized close to 5,000 firearms between 4 April 2019 and 3 March 2022. See 
InSight Crime, “US guns fuel arms trafficking in the Dominican Republic”, 3 June 2022, available 
at https://insightcrime.org/news/us-guns-fuel-arms-trafficking-in-the-dominican-republic.</t>
  </si>
  <si>
    <t>28  Interview with key informant K9.</t>
  </si>
  <si>
    <t>29  Confirmed during separate interviews with Anthony Clayton and Lloyd Distant between 2 and 
5 November 2023.</t>
  </si>
  <si>
    <t>30  The Gleaner, “Venezuela joins Haiti and US as region’s major illegal guns supplier”, 4 June 
2017, available at https://jamaica-gleaner.com/article/news/20170608/venezuela-joins-haiti-andus-regions-major-illegal-guns-supplier.</t>
  </si>
  <si>
    <t>31  Firearms and handguns used by gangs in Jamaica were traced to the Haitian National Police and 
other sources, resulting in arrests of Haitians and one Honduran. See Alter Presse, “More 
evidence of drugs-for-guns trade between Jamaica and Haiti”, 6 February 2007, available at 
www.alterpresse.org/spip.php?article5654.</t>
  </si>
  <si>
    <t>32  Interview with Anthony Clayton on 2 November 2023.</t>
  </si>
  <si>
    <t>Jamaican traffickers are located primarily in the south-western and southern coastal 
areas of Haiti (see figure III).33,34</t>
  </si>
  <si>
    <t>Mapping firearms for drugs trade between Jamaica and Haiti</t>
  </si>
  <si>
    <t>Note: The boundaries and names shown, and the designations used, on this map do not imply 
official endorsement or acceptance by the United Nations.</t>
  </si>
  <si>
    <t>24. In 2021, the Minister of National Security of Jamaica estimated that there were 
2,400 guns illegally entering the country every year, mostly from the United States. 
The Jamaican police reportedly seize a small share of firearms and ammunition 
trafficked into the country.35 In 2020, one researcher estimated that the guns for drugs 
trade was worth between $1.3 million and 1.7 million a year.36  
__________________</t>
  </si>
  <si>
    <t>33  MonActualité, “PNH/affrontement: un dangereux chef de gang tué à Tiburon”, 21 August 2023, 
available at https://manoactualite.com/2023/05/22/pnh-affrontement-un-dangereux-chef-de-gangtue-a-tiburon; and Fact Checking News, “Haiti/Securité: le caïd de Tiburon tué à Port-au-Prince”, 
21 May 2023, available at https://fcnhaiti.com/haiti-securite-le-caid-de-tiburon-tue-a-port-auprince.</t>
  </si>
  <si>
    <t>34  Some 4,000 pounds of cocaine were seized in Old Harbour Bay, Jamaica, in 2019. See The 
Gleaner, “Fishing for guns – Old Harbour Bay boatmen rake in profits with drugs-for-arms 
trafficking to Haiti”, 11 February 2020, available at https://jamaica-gleaner.com/article/leadstories/20200210/fishing-guns-old-harbour-bay-boatmen-rake-profits-drugs-arms.</t>
  </si>
  <si>
    <t>35  There were 660 seizures of weapons and ammunition in 2019, 718 in 2018 and 857 in 2017. 
Ammunition seizures in 2019 totalled 14,264 compared with 11,216 in 2018 and 21,756 in 2017. 
See also The Gleaner, “Fishing for guns – Old Harbour Bay boatmen rake in profits with drugsfor-arms trafficking to Haiti”.</t>
  </si>
  <si>
    <t>36  Anthony Clayton, professor at the University of West Indies. See also Diálogo Américas, 
“Firearm trafficking in the Caribbean: Haiti’s unrest and the neighbors next door”, 12 December 
2022, available at https://dialogo-americas.com/articles/firearms-trafficking-in-the-caribbeanhaitis-unrest-and-the-neighbors-next-door.</t>
  </si>
  <si>
    <t>25. Jamaican authorities have reported significant firearms seizures over the past 
three years, although only a modest share appear to have been from Haiti. 37  For 
example, between 1 January and 25 November 2023, at least 636 firearms and 9,744 
rounds of ammunition were seized in Jamaica, roughly 88 per cent of which were 
pistols and revolvers and 4 per cent of which were machine guns and shotguns.38  
26. The Jamaican authorities are aware of ties between some Jamaican and Haitian 
gangs, including in relation to trafficking in firearms, drugs and human beings. 
Criminal actors from Haiti, in particular those active in the Jamaican illicit drugs for 
guns trade, maintain close ties with Jamaican criminal networks and their resources. 39 
The authorities have likewise detected evidence of products from Haiti in southeastern Jamaica, indicating informal trade between fishers. As noted above, the 
Jamaican police have also made at least three seizures of rifles that were reportedly 
the property of the Haitian National Police, including in 2015 and 2017. 40  
27. The drugs for guns trade between Haiti and Jamaica has been acknowledged by 
government officials for over two decades. 41  Haitian and Jamaican nationals are 
reportedly involved in various aspects of drug supply chains, from production and 
packaging in Kingston, Saint James, Portmore and Saint Catherines, where drugs are 
compressed and prepared for shipment to Haiti.42 Cocaine is also trans-shipped via 
Jamaica, including to Haiti and onward to the Dominican Republic, the United States 
and Western Europe. The primary exit points in Jamaica include Rocky Point and Old 
Harbour Bay, though launch sites are distributed across eastern, southern and western 
Jamaica (see figure IV).43 Boats can make the roughly 600 nautical mile round trip in 
36 hours, with some local Jamaican fishing vessels used to facilitate transactions in 
south-western Haiti.44</t>
  </si>
  <si>
    <t>37  Ministry of National Security of Jamaica, “Crime and security brief: illicit firearms and 
trafficking activities between criminals in Jamaica and Haiti”, 29 November 2023.</t>
  </si>
  <si>
    <t>38  Compared with 704 firearms seizures in 2021 and 796 in 2021. See Ministry of National Security 
of Jamaica, “Crime and security brief: illicit firearms and trafficking activities between criminals 
in Jamaica and Haiti”.</t>
  </si>
  <si>
    <t>39  Ministry of National Security of Jamaica, “Crime and security brief: illicit firearms and 
trafficking activities between criminals in Jamaica and Haiti”.</t>
  </si>
  <si>
    <t>40  The Haitian National Police-registered weapons were seized in the Kingston East and Saint 
Elizabeth police divisions in Jamaica.</t>
  </si>
  <si>
    <t>41  The Minister for National Security of Jamaica noted in February 2019 that over 4,000 lbs of 
cocaine had been seized in Old Harbour Bay. See The Gleaner, “Fishing for guns – Old Harbour 
Bay boatmen rake in profits with drugs-for-arms trafficking to Haiti”.</t>
  </si>
  <si>
    <t>42  See, for example, Jamaica Information Service, “Police to strengthen partnership with Haiti 
under ‘get the guns’ campaign”, 18 September 2015, available at https://jis.gov.jm/police-tostrengthen-partnership-with-haiti-under-get-the-guns-campaign; Haiti Libre, “Haiti-Insecurity: 
Drugs-for-guns trade between Haiti and Jamaica”, 19 January 2022, available at 
www.haitilibre.com/en/news-35748-haiti-insecurity-drugs-for-guns-trade-between-haiti-andjamaica.html; and Alter Presse, “More evidence of drugs-for-guns trade between Jamaica and 
Haiti”.</t>
  </si>
  <si>
    <t>43  Ministry of National Security of Jamaica, “Crime and security brief: illicit firearms and 
trafficking activities between criminals in Jamaica and Haiti”.</t>
  </si>
  <si>
    <t>44  Judy-Ann Neil, “The maritime commons: digital repository of the World Maritime University”, 
World Maritime University dissertations (Malmö, Sweden, 11 April 2018). Available at 
https://commons.wmu.se/cgi/viewcontent.cgi?article=1656&amp;context=all_dissertations.</t>
  </si>
  <si>
    <t>Selected drug production and packaging routes in Jamaica</t>
  </si>
  <si>
    <t>28. The precise logistical mechanics of the drugs for guns trade between Jamaica 
and Haiti have yet to be fully clarified. According to experts in Jamaica, fishing boats 
reportedly leave Jamaica and exchange marijuana and, to a lesser extent, cocaine for 
firearms from Haitian interlocutors.45 Haitian intermediaries and criminal groups use 
both fishing vessels and speedboats to physically exchange drugs, bringing them to 
the south-western and southern coast of Haiti, dumping them offshore or offloading 
them directly at ports in Port-au-Prince. In 2023, Haitian gangs increased control and 
influence in coastal cities,46 including in south-western and southern areas of Haiti, 
which is believed to facilitate criminal activities.47  
29. In Haiti, gangs are exerting control over southern key routes and are moving 
illegal products and drugs. The drugs can then be smuggled directly into the 
Dominican Republic, shipped to other countries, transported to the Bahamas or sent 
straight to Florida. Compared with boats, small aircraft take less than two hours to fly 
from Jamaica to south-western Haiti, although information on the possible 
trans-shipment of firearms and drugs by air is currently unavailable.</t>
  </si>
  <si>
    <t>45  Interview with Anthony Clayton and Lloyd Right, November 2023.</t>
  </si>
  <si>
    <t>46  The “Hache” gang, led by Ofis, has control over Tiburon at the extreme tip of the south-west 
region of Haiti. See Le Filet Info, “Haïti-drame: huit personnes tuées par le gang ‘Hache’ dirigé 
par le nommé Ofis”, 9 August 2023, available at https://lefiletinfo.com/haiti-drame-huitpersonnes-tuees-par-le-gang-hache-dirige-par-le-nomme-ofis; Mano Actualité, 
“PNH/affrontement : un dangereux chef de gang tué à Tiburon”, available at 
https://manoactualite.com/2023/05/22/pnh-affrontement-un-dangereux-chef-de-gang-tue-atiburon; and Haiti Channel Network, “Insécurité: un grand entrepreneur du pays assassiné”, 
7 November 2023, available at https://haitichannelnetwork.com/insecurite-un-grandentrepreneur-du-pays-assassine.</t>
  </si>
  <si>
    <t>47  Netalkole, “Arrestation de deux trafiquants, saisie de matériel et d’importantes sommes d’argent 
par la police de Saint-Louis du Sud”, 30 November 2023, available at https://netalkolemedia.com/ 
arrestation-de-deux-trafiquants-saisie-de-materiel-et-dimportantes-sommes-dargent-par-la-policede-saint-louis-du-sud. See also the Facebook page of the Haitian National Police, 25 November 
2023, “8.980 kg de marijuana saisis, une personne interpellée par la Police dans le Sud”.</t>
  </si>
  <si>
    <t>4.  Turks and Caicos</t>
  </si>
  <si>
    <t>30. There is rising concern that illegal firearms and ammunition could be 
transported from Haiti, taking advantage of migratory flows, to other neighbouring 
countries in the Caribbean. Specifically, the destabilizing situation in Haiti has 
resulted in a surge of emigration, including to Turks and Caicos. As of 2020, there 
were an estimated 10,000 Haitians residing in Turks and Caicos,48 roughly 20 per cent 
of the total population and over 80 per cent of the residents of the island of 
Providenciales.49  To stem migration, Turks and Caicos imposed a moratorium on 
Haitian migration in January 2023 that was extended to July 2023. 50 At least 2,132 
Haitian migrants were intercepted by Turks and Caicos in 2022 and another 3,000 
between January and August 2023,51 many departing from Cap Haïtien over 200 km 
away.52  
31. Certain elements linked to organized crime have taken advantage of the 
migratory flows to extend their influence in other countries in the region. Boats 
carrying migrants can also potentially transport drugs, firearms and ammunition.53 At 
least one Haitian gang leader was reportedly shot in Turks and Caicos by law 
enforcement officers in 2022. The challenging security situation in Turks and Caicos 
has resulted in supportive measures from several partners.54 A detachment of over 24 
specialist firearms officers from the Bahamas has been supporting the Turks and 
Caicos police since 2022.55 The Government of Turks and Caicos has passed several 
laws to amplify anti-gang measures and has increased sentences for the possession of 
illegal firearms.  
32. Several countries in the Caribbean have taken proactive steps to counter the 
cross-border flow of illicit firearms, revising firearms legislation, establishing 
specialized units and focusing on stockpile management. Collaboration with 
international partners, exemplified by agreements such as the eTrace system of the 
United States, has facilitated intelligence-sharing and firearms tracing. 
__________________</t>
  </si>
  <si>
    <t>48  Valerie Lacarte and others, Migration, Integration, and Diaspora Engagement in the Caribbean: 
A Policy Review (Migration Policy Institute and Inter-American Development Bank, March 
2023). Available at www.migrationpolicy.org/sites/default/files/publications/mpi-idb-caribbeanreport-2023-final.pdf.</t>
  </si>
  <si>
    <t>49  Turks and Caicos: Overseas Territory Profile (as of July 2022). Available at https://reliefweb.int/ 
report/turks-and-caicos-islands/turks-and-caicos-overseas-territory-profile-july-2022.</t>
  </si>
  <si>
    <t>50  The Sun, “No more visas for Haitians for the next six months”, 17 July 2023, available at 
https://suntci.com/no-more-visas-for-haitians-for-the-next-six-months-p9493-129.htm.</t>
  </si>
  <si>
    <t>51  Turks and Caicos Weekly News, “Migration of illegal Haitians to TCI hits 3030 for 2023 – as 
conditions in Haiti worsens”, 11 August 2023, available at https://tcweeklynews.com/migrationof-illegal-haitians-to-tci-hits-for-as-conditions-in-h-p13448-127.htm.</t>
  </si>
  <si>
    <t>52  France 24, “Tiny Turks and Caicos overwhelmed by Haitian influx”, 10 February 2019, available 
at www.france24.com/en/20190210-tiny-turks-caicos-overwhelmed-haitian-influx.</t>
  </si>
  <si>
    <t>53  The Sun, “High powered guns in TCI”, available at https://suntci.com/high-powered-guns-in-tcip4084-129.htm; Loop News, “Haiti bears down on TCI, but not deliberately – says TCI 
Governor”, 3 January 2023, available at https://caribbean.loopnews.com/content/haiti-bearsdown-tci-not-deliberately-says-governor; and Loop News, “Gang violence surge in Turks and 
Caicos related to transnational crime”, 3 October 2022, available at https://caribbean.loopnews.com/ 
content/gang-violence-surge-turks-and-caicos-related-transnational-crime.</t>
  </si>
  <si>
    <t>54  United Kingdom of Great Britain and Northern Ireland, “UK to step up help to combat Caribbean 
crimewave”, press release, 11 October 2022, available at www.gov.uk/government/news/uk-tostep-up-help-to-combat-caribbean-crimewave.</t>
  </si>
  <si>
    <t>55  Turks and Caicos Weekly News, “Bahamian police officers already making an impact in the 
TCI”, 14 October 2022, available at https://tcweeklynews.com/bahamian-police-officers-alreadymaking-an-impact-in-the-tci-p12770-127.htm; and Turks and Caicos Weekly News, “Bahamas 
officers sworn in as another wave of crime hits Provo”, 8 September 2023, available at 
https://tcweeklynews.com/bahamas-officers-sworn-in-as-another-wave-of-crime-hits-provop13504-127.htm.</t>
  </si>
  <si>
    <t>33. However, persistent challenges, such as data management hurdles, limited 
resources, legislative gaps and the imperative for capacity-building, remain prevalent 
across the Caribbean. To address these challenges effectively, there is a critical need 
to enhance the accuracy of firearm-related data, strengthen enforcement capabilities 
through increased resources and technological advancements and foster robust 
collaboration among Caribbean nations and neighbouring countries to counter the 
cross-border flow of illicit firearms. 
34. Moreover, amid collective efforts aligned with the Caribbean Firearms Road 
Map, sustained support and collaborative action by international allies remain 
paramount. Bolstered legislation, collaborative initiatives and capacity-building are 
imperative for the region to effectively address and mitigate the persistent threat 
posed by firearms-related issues, ensuring the safety and security of its populace.</t>
  </si>
  <si>
    <t>III. Domestic inter-gang distribution of firearms</t>
  </si>
  <si>
    <t>35. Armed groups that have been present in Haiti for generations have taken 
advantage of the availability of weapons and ammunition in the region and continue, 
in various forms, to use roads to obtain supplies or smuggle arms and ammunition.  
36. Firearms and ammunition entering Haiti are typically rerouted to several key 
provinces and cities, then transported, gifted and sold to gangs located in the capital 
region. These arms are then used regularly to commit a wide range of criminal 
activities ranging from lethal violence to robbery and extortion. In the process, 
heavily armed gangs are involved in invading rival factions’ territories and attacking 
members of the population, government buildings, small- and medium-sized 
businesses and critical infrastructure. 
37. There is growing international awareness and concern about the specific role 
that firearms play in exacerbating human rights violations in Haiti. On 28 November 
2023, the United Nations High Commissioner for Human Rights emphasized that the 
international community’s “focus must continue to be on the implementation of the 
arms embargo and sanctions targeting those responsible for this untenable situation”. 
In 2023, over 3,960 people were violently killed, 1,432 injured and another 2,951 
kidnapped by gangs.56  
38. Illegal firearms and ammunition enter Haiti by air, land and sea routes, often 
facilitated by gang leaders and brokers (see S/2023/780).57 Several gangs exert a high 
level of control over the movement of firearms and ammunition.58 For example, the 
blockade of the Varreux terminal and gas storage area in Port-au-Prince by the G9 
gang coalition between September and November 2022 demonstrated how powerful 
gangs can control access to critical infrastructure and even paralyse the flow of 
imports, including firearms and ammunition, into the country.59  
39. Several gangs are involved in the physical transportation of firearms and 
ammunition from the point of entry in Haiti to their strongholds, in particular in Portau-Prince. These gangs have a demonstrated capability to capture and hold territory, 
enhancing their ability to oversee firearms and ammunition importation and 
distribution. The 5 Segond and 400 Mawozo gangs are involved in purchasing, 
transporting, selling and distributing firearms and ammunition in Haiti. After illegal 
__________________</t>
  </si>
  <si>
    <t>56  UN News, “Haiti: gangs move into rural areas as Türk says new force ‘must be deployed’”, 
28 November 2023, available at https://news.un.org/en/story/2023/11/1144067.</t>
  </si>
  <si>
    <t>57  See also UNODC, “Haiti’s criminal markets: mapping trends in firearms and drug trafficking”.</t>
  </si>
  <si>
    <t>58  For a comprehensive description of gangs’ areas of control and type of criminal activity, see 
S/2023/674.</t>
  </si>
  <si>
    <t>59  Several other critical infrastructures and routes are under the control of gangs.</t>
  </si>
  <si>
    <t>merchandise arrives in areas ostensibly under their control, in particular Titanyen, 
Lafito, Martissant, Tabarre, Thomazeau and Ganthier, it is stored, distributed or sold 
to other gangs such as Gran Ravine, Kraze Barye, Brooklyn and Canaan 70 and 90. 60  
40. Gangs are aware of the strategic importance of controlling ports and roads. On 
7 October 2022, the G-Pèp gang coalition, and specifically the 5 Segond gang, 
attacked the Lafito area in the north of Port-au-Prince, where at least three important 
ports are located. 61  It established a presence in the neighbourhood and formed 
relations with Canaan 70 and 90. A maritime support route for recruits, firearms and 
ammunition from Village de Dieu was established and is currently active. This 
strategic access provides G-Pèp with a secure network stretching from Artibonite to 
Village de Dieu, crossing Port-au-Prince Bay by sea to avoid the areas controlled by 
opposing gangs. It simplifies the trafficking of arms and munitions. Reports and 
interviews since July 2023 have indicated that the 5 Segond gang can supply arms 
and ammunition according to the needs of G-Pèp-affiliated gangs.62  
41. The G-Pèp alliance has acquired several strategic benefits from its members 
storing, distributing and selling firearms and ammunition. For example, when one of 
its members or allies is threatened or decides to invade a community, allied gangs 
typically provide aid in the form of armed men and weapons. Controlling the supply 
chain for firearms and ammunition acts as a “force multiplier” for G-Pèp. Although 
the relationships between gangs are dynamic and volatile, several incidents reveal 
how G-Pèp and its members have offered operational support to enable gangs to exert 
control over specific territories and mobilize their members or provide weapons and 
ammunition to invade rival neighbourhoods (see figure V).63  
42. Several G9-allied gangs control the public port area in Port-au-Prince, as well 
as the roads leading to the airport and city centre. G9 territory also currently extends 
to a significant area of public and private land, including critical infrastructure (see 
figure V). Compared with G-Pèp, G9 does not have equivalent access to or control 
over coastal areas outside Port-au-Prince or border-crossing points with the 
Dominican Republic. As a result, it tends to rely on maritime routes in areas under its 
control to ensure the more predictable supply of weapons and ammunition. Both gang 
alliances also rely on political and economic sponsors and third-party intermediaries 
to secure firearms and ammunition.  
__________________</t>
  </si>
  <si>
    <t>60  Weapons are reportedly stored in Tabarre and Gran Ravine, among other locations. Interview 
with key informant K22.</t>
  </si>
  <si>
    <t>61  The port of Lafito, Les Moulins d’Haiti and Cimenterie Nationale S.E.M. CINA.</t>
  </si>
  <si>
    <t>62  Interviews with key informant K6 on 20 October 2023 and key informant K11 on 29 November 
2023. See also: Office of the United Nations High Commissioner for Human Rights (OHCHR), 
“Criminal violence extends beyond Port-au-Prince: the situation in lower Artibonite from 
January 2022 to October 2023”, November 2023: “Firearms and ammunition in gang possession 
are generally purchased from the Village de Dieu gang and other intermediaries in the Port-auPrince metropolitan area. Individuals living outside the country are also said to be able to bring 
weapons into Artibonite by sea or land. Recent actions by self-defense groups to prevent the 
supply of weapons to criminal groups have exposed some of these networks” (p. 14); and “At the 
beginning of January 2023, there was also a change in the groups close to G-Pèp. Having 
acquired new weapons and ammunition from the Village de Dieu gang” (p. 28).</t>
  </si>
  <si>
    <t>63  Ibid.: “These various supports and alliances between Port-au-Prince gangs (Village de Dieu and 
Canaan) and Artibonite gangs (Gran Grif and Kokorat San Ras) demonstrate a strategy by the 
G-Pèp coalition, at the instigation of the Village de Dieu gang leader, to extend its influence in the 
Artibonite region”; “In April 2023, 18 members of the Village de Dieu gang, who were following 
this route, were caught and lynched by the local population in the commune of Petite Rivière de 
l’Artibonite”; and “In February 2023, a member of the Canaan gang, wanted for kidnapping and 
criminal conspiracy, was killed in l’Estère, during exchanges of fire between members of Kokorat 
San Ras and the [Haitian National Police]. This suggests that, in times of confrontation, the 
Canaan gang sends members to reinforce the capabilities of the Kokorat San Ras group” (p. 16).</t>
  </si>
  <si>
    <t>43. Disputes between rival gang federations can disrupt the supply of firearms and 
ammunition. Inter- and intra-factional conflicts are common owing to changing 
economic and territorial interests. 64  However, with support from the political and 
economic elite, several gangs have also forged temporary arrangements to facilitate 
the trans-shipment of drugs, firearms and other illicit goods. For example, in 
September 2023, leaders of the G9 and G-Pèp alliances proposed a widely publicized 
“peace treaty” (see S/2023/674, annex 12), which was announced shortly after the 
closure of the border between the Dominican Republic and Haiti.</t>
  </si>
  <si>
    <t>Figure V 
Areas of control and areas of influence of gangs in Port-au-Prince, as of July 2023 (see S/2023/674)</t>
  </si>
  <si>
    <t>Note: The boundaries and names shown, and the designations used, on this map do not imply official endorsement or acceptance 
by the United Nations. 
__________________</t>
  </si>
  <si>
    <t>64  Analysis of the gang’s alliance shifts in November 2023 may be shared on request.</t>
  </si>
  <si>
    <t>44. At the same time that G-Pèp and G9 announced a peace treaty, there was 
reportedly a significant cocaine shipment trans-shipping Haiti.65 It originated from 
South America and was expected to be smuggled across the Central Plateau in Haiti 66 
to Croix-des-Bouquets and the Lafito port in Port-au-Prince. According to key 
informants, the 5 Segond gang was tasked with protecting the shipment, which was 
destined for the United States via Jamaica. However, the shipment appears to have 
been lost or intercepted between Hinche and Maïssade. The mishandling of the 
shipment is believed to be linked to an outbreak of inter-factional gang violence in 
Mirebalais and Saut-d’Eau between 22 and 25 September 2023, resulting in 30 
fatalities, 15 injuries and the internal displacement of approximately 800 families. 67</t>
  </si>
  <si>
    <t>IV. Illicit financial flows</t>
  </si>
  <si>
    <t>45. In Haiti, corruption and a pervasive culture of impunity exacerbate political and 
economic instability and hinder development, while also significantly contributing to 
the proliferation of organized crime. While the Anti-Corruption Unit and the Financial 
and Economic Affairs Bureau are increasing efforts to prevent and fight corruption, 
their effectiveness is hindered by challenges, including insufficient capacity and a 
lack of forensic equipment and specialized expertise in conducting complex 
investigations. The limited ability to utilize modern investigative techniques hinders 
the efforts of Haitian anti-corruption bodies to proactively detect and investigate 
corruption. The prevailing security environment and lack of an effective, independent 
and accountable criminal justice system have undermined the effectiveness of such 
anti-corruption initiatives.68  
46. In response to these challenges and to the recommendations set out in the first 
cycle of the Implementation Review Mechanism of the United Nations Convention 
Against Corruption, Haiti established an anti-corruption circuit in January 2022 at the 
initiative of the Anti-Corruption Unit. The circuit is designed to coordinate relevant 
actors’ efforts along the criminal justice chain and enhance the effectiveness of the 
fight against corruption in Haiti, while providing a framework for continuous training 
processes. The circuit involves key stakeholders with specific expertise and 
competence in corruption and economic crime cases, including the Anti-Corruption 
Unit, the Superior Council of Judicial Power, the Ministry of Justice and Public 
Security, public prosecutors, deans of the courts of first instance, presidents of various 
courts of appeal and magistrates in penal registries, working together to investigate, 
prosecute and adjudicate corruption in Haiti. While this initiative marks a crucial first 
step in improving collaboration among criminal justice actors in the fight against 
corruption in Haiti, it requires additional enforcement, as well as enhanced 
coordination and streamlined procedures, to be fully effective. 
47. Since its establishment in 2004, the Anti-Corruption Unit has concluded 87 
anti-corruption investigations, but only 1 case has progressed to the adjudication 
stage. On 15 November 2023,69 the Unit submitted 11 corruption investigation reports 
to the Prosecutor’s Office (government commissaries), cutting across various sections 
of the public sector and involving public servants and high-ranking politicians in 
__________________</t>
  </si>
  <si>
    <t>65  According to key informant K9, the total amount of drugs in question was between 500 kg and 
2,000 kg.</t>
  </si>
  <si>
    <t>66  The Central Plateau is also the primary base of sanctioned politicians involved in drug trafficking.</t>
  </si>
  <si>
    <t>67  Le Nouvelliste, “Attaque de bandits armés à Saut-d’Eau et Mirebalais: 30 morts, 15 blessés et 800 
familles déplacées”, 4 October 2023, available at https://lenouvelliste.com/article/244715/attaquede-bandits-armes-a-saut-deau-et-mirebalais-30-morts-15-blesses-et-800-familles-deplacees.</t>
  </si>
  <si>
    <t>68  Information received from representatives of the Anti-Corruption Unit and the Financial and 
Economic Affairs Bureau.</t>
  </si>
  <si>
    <t>69  Information received from representatives of the Anti-Corruption Unit.</t>
  </si>
  <si>
    <t>several public institutions, notably the Senate, the National Port Authority and the 
National Old-Age Insurance Office.70  
48. As part of the 11 cases presented by the Anti-Corruption Unit to the prosecuting 
authorities in November, former senators were accused of embezzlement of public 
funds, illicit enrichment and false declaration of assets or of being accomplices in the 
money-laundering of the proceeds of crime, and were summoned to appear before the 
Prosecutor’s Office. Some, although convoked by the Office, were absent during the 
proceedings.71 All the accused are prohibited from leaving Haiti. 
49. The Financial and Economic Affairs Bureau conducted multiple corruption 
investigations, including against lawyers, priests and public and private sector 
officials. In 2022, it presented 24 cases to the prosecuting authorities, including 
5 specifically related to corruption. In 2023, over 375 cases were investigated and 75 
were handed over to prosecuting authorities, 5 of which concerned corruption. 72  
50. The situation with regard to money-laundering investigations has remained 
unchanged since the previous report. No convictions for money-laundering were 
achieved by the Haitian authorities. UNODC received information on one case 
developed by the Anti-Corruption Unit that contains elements of a money-laundering 
offence, by means of a lottery.  
51. Concerning the legislative framework on anti-money-laundering and combating 
financing of terrorism, in addition to the decree of 4 May 2023, which established 
sanctions for money-laundering, the financing of terrorism and the financing of the 
proliferation of weapons of mass destruction, the Central Bank of Haiti issued several 
circulars on anti-money-laundering and combating financing of terrorism, including 
a set of preventive measures for banks, money transfer businesses and exchange 
operators regarding customer due diligence, the identification of beneficiary owners, 
politically exposed persons, the responsibilities of compliance officers, the reporting 
of suspicious financial transactions and the application of sanctions for 
non-compliance with Haitian regulations on anti-money-laundering and combating 
financing of terrorism, including the decree of 4 May 2023. These measures would 
allow the Central Finance Intelligence Unit to receive financial intelligence required 
for the detection of money-laundering and associated predicate offences.</t>
  </si>
  <si>
    <t>V. Conclusion and recommendations</t>
  </si>
  <si>
    <t>52. Haiti is affected by complex regional firearms trafficking dynamics. Firearms 
and ammunition are trafficked using different routes, primarily from the United 
States, either directly to Haitian ports or indirectly via the Dominican Republic, the 
Bahamas and Turks and Caicos. The role of a segment of the Haitian diaspora and 
freight forwarders serving as “straw man” purchasers and intermediaries, as well as 
the involvement of small aircraft registered in Haiti and operating between the United 
States, the Bahamas, the Dominican Republic and Jamaica, warrants additional 
__________________</t>
  </si>
  <si>
    <t>70  Executive summaries of the 11 investigations published by the Anti-Corruption Unit on 
15 November 2023.</t>
  </si>
  <si>
    <t>71  Alter Presse, “Haïti-Corruption: l’ULCC épingle plusieurs ex-fonctionnaires publics dans une 
dizaine de rapports d’enquête”, 16 November 2023, available at www.alterpresse.org/ 
spip.php?article29849; and Le Nouvelliste, “Les ex-sénateurs Lambert et Fourcand auditionnés, 
Garcia Delva et Wanique Pierre ont boudé l’invitation du commissaire de gouvernement”, 
1 December 2023, available at https://lenouvelliste.com/article/245723/les-ex-senateurs-lambertet-fourcand-auditionnes-garcia-delva-et-wanique-pierre-ont-boude-linvitation-du-commissairedu-gouvernement.</t>
  </si>
  <si>
    <t>72  Official data communicated by the Financial and Economic Affairs Bureau.</t>
  </si>
  <si>
    <t>scrutiny. Moreover, it appears that some of the weapons and ammunition brought to 
Haiti are further trafficked to Jamaica.  
53. Gang violence is intensifying in urban and rural areas, illustrating the continued 
availability of weapons and ammunition for the operations of criminal organizations. 
As noted in previous reports, major metropolitan areas such as Port-au-Prince are 
experiencing unrelenting homicide, kidnapping, rape and destruction of property by 
heavily armed criminal groups. The interior of Haiti, including lower Artibonite and 
the Central Plateau, are also registering heightened insecurity.73 Several large gangs 
affiliated with the G-Pèp and G9 coalitions are increasing their hold over key 
territories, including national highway 1. The gangs’ federations are alternately 
competing and colluding within Port-au-Prince. Certain gangs are also acting as 
brokers or intermediaries to service other factions with firearms and ammunition. 
Several of the country’s political and economic elites, including in lower Artibonite 
and the Central Plateau, are believed to be involved in influencing gang activity. 74  
54. Recalling the recommendations in its previous report, UNODC reiterates the 
importance of:</t>
  </si>
  <si>
    <t>(a) 
Enhancing national capacities to collect and analyse firearms seizures, 
including eTrace requests to the United States;</t>
  </si>
  <si>
    <t>(b) 
Implementing recommendations in previous UNODC reports to enhance 
capabilities to register firearms and ammunition; increase accountability and integrity 
measures for the control of firearms and ammunition; centralize firearms regulation 
and management, including for firearms belonging to private security companies; and 
support the safe and secure storage and management of seized illicit firearms and 
ammunition;</t>
  </si>
  <si>
    <t>(c) 
Amplifying the capacities of border and customs control institutions, 
including on the Haiti-Dominican Republic border, to effectively detect, investigate 
and prosecute firearms trafficking and related offences and improve inter-agency 
cooperation. 
55. In addition, UNODC recommends that Member States across the Caribbean and 
the United States also consider doing the following to contribute to reducing the 
illegal trafficking of firearms and ammunition into Haiti:</t>
  </si>
  <si>
    <t>(a) 
Scale up measures to reduce illicit trafficking to Haiti from United States 
seaports and airports, in particular in south Florida:</t>
  </si>
  <si>
    <t>(i) 
Strengthen intelligence-sharing mechanisms between United States law 
enforcement agencies and Member States in the Caribbean to facilitate the realtime exchange of information on illicit trafficking;</t>
  </si>
  <si>
    <t>(ii) Implement advanced scanning technologies and increase personnel at key 
border points, such as seaports and airports in south Florida, to enhance 
detection capabilities;  
__________________</t>
  </si>
  <si>
    <t>73  Between January 2022 and October 2023, at least 1,695 people were killed, injured or kidnapped 
in lower Artibonite. Another 22,000 were forced to flee rural communities for urban centres after 
being targeted by gangs. At least 45 per cent of the population of lower Artibonite is living in a 
situation of acute food insecurity as of September 2023. See OHCHR, “Criminal violence extends 
beyond Port-au-Prince: the situation in lower Artibonite from January 2022 to October 2023”.</t>
  </si>
  <si>
    <t>74  At least 39 Haitians have been targeted with sanctions since 2021, including individuals who are 
active in Port-au-Prince and other parts of the Artibonite and Central Plateau region. See 
OHCHR, “Criminal violence extends beyond Port-au-Prince: the situation in lower Artibonite 
from January 2022 to October 2023”.</t>
  </si>
  <si>
    <t>(iii) Establish joint task forces with United States agencies to conduct 
coordinated operations targeting illicit trafficking networks and their financial 
infrastructure;</t>
  </si>
  <si>
    <t>(b) 
Enhance oversight of international flights involving small aircraft and 
freight-forwarders’ operations:</t>
  </si>
  <si>
    <t>(i) 
Implement a comprehensive registry for small aircraft to track and monitor 
their movements in the region, promoting greater accountability and 
transparency;</t>
  </si>
  <si>
    <t>(ii) Collaborate 
with 
international 
aviation 
authorities 
to 
establish 
standardized protocols for monitoring and reporting on small aircraft 
movements;</t>
  </si>
  <si>
    <t>(iii) Utilize advanced technologies, such as satellite surveillance and radar 
systems, to improve the tracking of small aircraft;</t>
  </si>
  <si>
    <t>(c) 
Improve the data collection and analysis capacity of Member States in the 
Caribbean to provide updated analysis of firearms trafficking trends related to Haiti 
to support the implementation of the arms embargo established in Security Council 
resolution 2653 (2022):</t>
  </si>
  <si>
    <t>(i) 
Provide technical assistance and training programmes to enhance the skills 
of law enforcement and intelligence personnel in data collection and analysis;</t>
  </si>
  <si>
    <t>(ii) Provide technical assistance and training to identify privately made 
firearms, ranging from homemade guns to “ghost guns” assembled from factoryproduced parts;</t>
  </si>
  <si>
    <t>(iii) Establish a centralized regional database to consolidate information on 
firearms trafficking trends related to Haiti, ensuring that Member States have 
access to comprehensive and up-to-date data;</t>
  </si>
  <si>
    <t>(iv) Encourage collaboration with international organizations and agencies to 
leverage their expertise in developing effective data collection and analysis 
methodologies;</t>
  </si>
  <si>
    <t>(d) 
Strengthen collaboration between Member States, and specifically 
between the Jamaican and Haitian authorities, in partnership with the Caribbean 
Community and the United States, aimed at decreasing the negative impact of the 
guns for drugs trade:</t>
  </si>
  <si>
    <t>(i) 
Facilitate regular workshops, training sessions and exchange programmes 
to build trust and enhance the capacity of Jamaican and Haitian authorities in 
combating the guns for drugs trade;</t>
  </si>
  <si>
    <t>(ii) Establish a communication platform that enables real-time informationsharing among Member States, the Caribbean Community and the United States 
to address emerging threats promptly;</t>
  </si>
  <si>
    <t>(iii) Develop a coordinated strategy that combines intelligence-gathering, law 
enforcement efforts and diplomatic initiatives to disrupt transnational criminal 
networks involved in the illicit trade.  
56. With regard to illicit financial flows, Member States across the Caribbean and 
the United States should consider doing the following:</t>
  </si>
  <si>
    <t>(a) 
Develop a methodology for the identification and evaluation of corruption 
risks across the Haitian public sector, focusing on the analysis of institutional 
frameworks and operational processes to devise corrective actions and 
recommendations;</t>
  </si>
  <si>
    <t>(b) 
Develop and standardize, based on an in-depth evaluation of the existing 
operational framework for conducting complex corruption and financial 
investigations, comprehensive procedures across criminal justice institutions, 
encompassing investigation, prosecution and adjudication phases, with clear 
guidelines for evidence collection, case management and inter-agency cooperation, 
to enhance efficiency and effectiveness in combating corruption;</t>
  </si>
  <si>
    <t>(c) 
Enhance the effectiveness of Haitian institutions combating corruption by 
bolstering their technical and investigative capacities through specialized training and 
human resources development and equipping them with essential tools and 
technology to enable them to perform proactive anti-corruption investigations, as well 
as following up on existing sanctions with actual investigations;</t>
  </si>
  <si>
    <t>(d) 
Develop a legal and regulatory framework that protects whistle-blowers, 
ensuring their anonymity and protection against retaliation;</t>
  </si>
  <si>
    <t>(e) 
Support the enhancement of civil society and non-State actors’ 
involvement in anti-corruption efforts by establishing partnerships, providing training 
and creating platforms for their participation in monitoring, reporting and policy 
development related to corruption prevention in Haiti;</t>
  </si>
  <si>
    <t>(f) 
Enhance the capacity of investigative and judicial bodies to effectively 
cooperate with foreign jurisdictions in conducting criminal investigations;</t>
  </si>
  <si>
    <t>(g) 
Enhance the effectiveness of the framework on anti-money-laundering and 
combating financing of terrorism through continuous training and mentoring for the 
Central Finance Intelligence Unit, the Financial and Economic Affairs Bureau and 
penal chain authorities on the detection, investigation and prosecution of moneylaundering and associated predicate offences;</t>
  </si>
  <si>
    <t>(h) 
Strengthen the role of the private sector and non-governmental 
organizations in the detection and reporting of suspicious money-laundering activities 
and predicate offences.</t>
  </si>
  <si>
    <t>List of firearms seized in Haiti, 2021–20231</t>
  </si>
  <si>
    <t>Pistol 
Revolver  
Rifle  
Shotgun  
Home-made 
weapons  
Total  
2021  January  
30 
2 
8 
1 
9 
50 
February  
27 
1 
8 
5 
– 
41 
March 
8 
2 
3 
1 
5 
19 
April 
23 
4 
2 
2 
8 
39 
May 
15 
5 
3 
1 
3 
27 
June 
3 
1 
2 
– 
6 
12 
July 
17 
1 
13 
7 
7 
45 
August 
25 
3 
2 
3 
4 
37 
September 
16 
6 
6 
– 
12 
40 
October 
18 
1 
3 
2 
2 
26 
November 
16 
– 
6 
4 
3 
29 
December 
24 
3 
3 
5 
1 
36</t>
  </si>
  <si>
    <t>Total  
222 
29 
59 
31 
60 
401 
2022  January  
19 
– 
4 
1 
1 
25 
February  
10 
2 
2 
1 
6 
21 
March 
26 
5 
2 
3 
5 
41 
April 
15 
5 
4 
3 
5 
32 
May 
29 
6 
7 
– 
6 
48 
June 
13 
1 
3 
– 
2 
19 
July 
30 
3 
23 
2 
1 
59 
August 
11 
– 
4 
2 
2 
19 
September 
4 
1 
5 
3 
4 
17 
October 
9 
2 
5 
– 
6 
22 
November 
16 
2 
6 
1 
1 
26 
December 
10 
1 
1 
1 
– 
13</t>
  </si>
  <si>
    <t>Total  
192 
28 
66 
17 
39 
342 
2023  January  
14 
1 
7 
1 
2 
25 
February  
16 
4 
3 
2 
– 
25 
March 
9 
4 
3 
– 
5 
21 
April 
20 
– 
10 
1 
– 
31 
May 
4 
1 
5 
1 
1 
12 
June 
4 
2 
5 
1 
4 
16 
July 
9 
2 
3 
 1 
4 
– 
August 
13 
1 
1 
– 
1 
16 
September 
 13 
2 
4 
1 
1 
21 
October 
5  
2 
5 
– 
3 
15 
November 
  – 
 – 
– 
  – 
– 
– 
December 
  – 
– 
 – 
– 
– 
–</t>
  </si>
  <si>
    <t>1  Source: United Nations Integrated Office in Haiti.</t>
  </si>
  <si>
    <t>Letter dated 11 January 2024 from the Permanent Representative of the Russian Federation to the United Nations addressed to the Secretary-General and the President of the Security Council</t>
  </si>
  <si>
    <t>I would like to bring to your attention the note verbale dated 11 January 2024 
from the Permanent Mission of the Russian Federation to the International 
Organizations in Vienna addressed to the secretariat of the International Atomic 
Energy Agency regarding the situation at the Zaporozhskaya nuclear power plant as 
of 9 January 2024 (see annex).*</t>
  </si>
  <si>
    <t>I would be grateful for the circulation of the present letter and its annex as a 
document of the Security Council.</t>
  </si>
  <si>
    <t>* Circulated in the languages of submission only.</t>
  </si>
  <si>
    <t>Annex to the letter dated 11 January 2024 from the Permanent 
Representative of the Russian Federation to the United Nations 
addressed to the Secretary-General and the President of the 
Security Council</t>
  </si>
  <si>
    <t>[Original: English and Russian]</t>
  </si>
  <si>
    <t>Credentials of the alternate representative of the United Arab Emirates on the Security Council</t>
  </si>
  <si>
    <t>Report of the Secretary-General</t>
  </si>
  <si>
    <t>Pursuant to rule 15 of the provisional rules of procedure of the Security Council, 
the Secretary-General wishes to report that he has received a letter dated 15 January 
2024 from the Permanent Representative of the United Arab Emirates to the United 
Nations stating that Mr. Jamal Almusharakh, Permanent Representative of the United 
Arab Emirates to the United Nations Office at Geneva, represented the United Arab 
Emirates at the 9421st meeting of the Security Council, held on 21 September 2023.</t>
  </si>
  <si>
    <t>Letter dated 22 January 2024 from the Permanent Representative of the Russian Federation to the United Nations addressed to the President of the Security Council</t>
  </si>
  <si>
    <t>In response to illegal armed attacks on the Republic of Yemen by the United 
States and the United Kingdom supported by the so called “coalition” in violation of 
Article 2 (4) of the Charter of the United Nations, as well as to the letters of the 
Permanent Representatives of the United States and the United Kingdom of 
12 January 2024 seeking to legitimize their actions by an unwarranted reference to 
the right of self-defence under Article 51 of the Charter, I convey the following.</t>
  </si>
  <si>
    <t>On 11 January 2024, the United States, together with the United Kingdom and 
supported by the so called “coalition”, launched massive airstrikes on the territory of 
the Republic of Yemen.</t>
  </si>
  <si>
    <t>Explanations provided on the White House and the United Kingdom Foreign 
Office websites, as well as in the above-mentioned letters, referring to “freedom of 
navigation in one of the world’s most critical commercial routes”, “crews from more 
than 20 countries …. taken hostage in acts of piracy”, “free flow of international 
commerce”, preservation of “navigational rights and freedoms both for naval ships 
and for commercial vessels” as well as the right of self-defence, with a link to alleged 
attacks that included the Royal Navy destroyer “
HMS Diamond
” or “targeting United 
States Navy vessels”, do not provide any legal grounds for such attacks as will be 
explained below.</t>
  </si>
  <si>
    <t>Firstly, it should be emphasized that the United Nations Convention on the Law 
of the Sea is irrelevant in this context as it does not concern issues of the use of force, 
including armed conflict in and around the Republic of Yemen. The Convention does 
not regulate military activities at sea and does not authorize the use of force in 
protection of rights under the Convention.</t>
  </si>
  <si>
    <t>Accordingly, no allegations regarding “impediments to the freedom of 
navigation” or countering “acts of piracy” can authorize or otherwise legitimize use 
of force under the Convention.</t>
  </si>
  <si>
    <t>It is worth recalling that, in order to authorize combatting piracy and armed 
robbery off the coast of Somalia by way of actions that go beyond the Convention 
and involve the use of force, the Security Council adopted resolution 
1846 (2008)</t>
  </si>
  <si>
    <t>under Chapter VII of the Charter of the United Nations and only after international 
naval forces were deployed in the region.</t>
  </si>
  <si>
    <t>Security Council resolution 
2722 (2024)
, adopted in the context of the situation 
in the Red Sea, did not change this legal situation. It did not create any “right to</t>
  </si>
  <si>
    <t>defend commercial vessels” by way of the use of force, in particular as it was not 
adopted under Chapter VII of the Charter and does not contain any language that may 
suggest authorization of the use of force. The United States and the United Kingdom 
abused paragraph 3, in which the Council only “takes note of the right of Member 
States, in accordance with international law, to defend their vessels from attacks” 
while ignoring paragraph 9, in which it “urges caution and restraint to avoid further 
escalation of the situation in the Red Sea and the broader region, and encourages 
enhanced diplomatic efforts by all parties to that end”.</t>
  </si>
  <si>
    <t>Secondly, reference to self-defence under Article 51 of the Charter of the United 
Nations is manifestly unfounded.</t>
  </si>
  <si>
    <t>Force used against commercial vessels in the Red Sea did not involve 
commercial vessels flying the United States or United Kingdom flags, which a priori 
cannot give any right to self-defence to the United States or the United Kingdom.</t>
  </si>
  <si>
    <t>As stated by the International Court of Justice in the Case Concerning Oil 
Platforms (Islamic Republic of Iran v. United States of America) “…[name of the 
vessel] whatever its ownership, was not flying a United States flag, so that an attack 
on the vessel is not in itself to be equated with an attack on that State”.</t>
  </si>
  <si>
    <t>Regarding allegations that United States or United Kingdom military ships were 
somehow damaged or targeted, the following should be noted.</t>
  </si>
  <si>
    <t>The International Court of Justice, in the above-mentioned Case Concerning Oil 
Platforms did “not exclude the possibility that the mining of a single military vessel 
might be sufficient to bring into play the inherent right of self-defence”. However, as 
explained by the Court, such a right, even if it existed, heavily depends on 
circumstances of a particular case, and a State claiming self-defence must make such 
circumstances and relevant evidence available for the Security Council to consider.</t>
  </si>
  <si>
    <t>The factual situation of the above-mentioned allegations, however, remains 
unknown, including most importantly whether such attack has ever occurred, in which 
area, under what circumstance or who was responsible for such alleged attack. In 
particular, it is not clear in what kind of operations such ships were engaged in the 
Red Sea, thousands of kilometres from the United Kingdom or the United States 
territory.</t>
  </si>
  <si>
    <t>When initiating the creation of the so called “international coalition” and 
sending warships to the Red Sea, the United States Secretary of Defense in his 
statement of 18 December 2023 declared the need to “ensure freedom of navigation”. 
There was no reference to armed attacks on the United States or other military vessels 
or the right of self-defence in the official statement of the President of the United 
States made on the day of the attack on the territory of the Republic of Yemen and 
published on the website of the White House.</t>
  </si>
  <si>
    <t>Therefore, in the case at hand, there is no ground to establish the use of the 
inherent right of self-defence under Article 51 of the Charter of the United Nations.</t>
  </si>
  <si>
    <t>In addition, it is further claimed that the attacks were proportionate and 
necessary to “disrupt the ongoing pattern of attacks threatening the United States”.</t>
  </si>
  <si>
    <t>However, in reality, massive airstrikes do not correspond to such legal criteria.</t>
  </si>
  <si>
    <t>There was no direct threat to the United States or the United Kingdom unreachable 
by any military means possessed by “Ansar Allah”. The use of overpowering military 
means on the territory of the Republic of Yemen to protect the presence of military 
vessels thousand kilometres away from their countries sent on provocative mission 
for political reasons also does not correspond to the legal criteria. There had been no 
confirmed attacks on a single United States or other military vessel before the strikes</t>
  </si>
  <si>
    <t>of the “coalition”. No casualties among the United States and United Kingdom 
military vessels and their crews were even claimed.</t>
  </si>
  <si>
    <t>However, massive strikes were launched on the territory of the Republic of 
Yemen. Military force was not aimed at responding to a specific operator allegedly 
firing at a vessel at that exact time and location. It is stated that the targets allegedly 
were “Houthi facilities”; however, no evidence is available in that regard.</t>
  </si>
  <si>
    <t>Moreover, it is not clear on what basis a conclusion that “non-military options 
proved inadequate to address the threat” was reached by the attackers.</t>
  </si>
  <si>
    <t>In any event, it should be noted that the escalation in the region is directly 
related to the carnage in Gaza. There has been no hint of seeking a solution to stop 
this bloodshed by the United States or the United Kingdom. Moreover, both countries 
have been supplying Israel with weapons and ammunition, despite numerous reports 
of war crimes, crimes against humanity and destruction of the United Nations 
facilities that have led to deaths of its personnel. In addition, the United States is 
blocking any Security Council decision demanding immediate ceasefire.</t>
  </si>
  <si>
    <t>Accordingly, the United States and the United Kingdom actions are to be 
qualified as unlawful use force in violation of Article 2 (4) of the Charter of the United 
Nations constituting an act of aggression, and notification addressed to the Security 
Council under Article 51 does not legitimize it.</t>
  </si>
  <si>
    <t>I should be grateful if the present letter is circulated as a document of the 
Security Council.</t>
  </si>
  <si>
    <t>Letter dated 23 January 2024 from the Chair of the Security Council Committee pursuant to resolutions 1267 (1999) , 1989 (2011) and 2253 (2015) concerning Islamic State in Iraq and the Levant (Da’esh), Al-Qaida and associated individuals, groups, undertakings and entities addressed to the President of the Security Council</t>
  </si>
  <si>
    <t>I have the honour to transmit herewith the thirty-third report of the Analytical 
Support and Sanctions Monitoring Team pursuant to resolutions 
1526 (2004)
 and 
2253 (2015)
, which was submitted to the Security Council Committee pursuant to 
resolutions 
1267 (1999)
, 
1989 (2011)
 and 
2253 (2015)
 concerning Islamic State in 
Iraq and the Levant (Da’esh), Al-Qaida and associated individuals, groups, 
undertakings and entities, in accordance with paragraph (a) of annex I to resolution 
2610 (2021)
.</t>
  </si>
  <si>
    <t>I should be grateful if the attached report could be brought to the attention of 
the members of the Security Council and issued as a document of the Council.</t>
  </si>
  <si>
    <t>Chair of the Security Council Committee pursuant to 
resolutions 
1267 (1999)
, 
1989 (2011)
 and 
2253 (2015)
 concerning 
Islamic State in Iraq and the Levant (Da’esh), Al-Qaida and 
associated individuals, groups, undertakings and entities</t>
  </si>
  <si>
    <t>* Reissued for technical reasons on 19 February 2024.</t>
  </si>
  <si>
    <t>Letter dated 28 December 2023 from the Analytical Support and 
Sanctions Monitoring Team addressed to the Chair of the 
Security Council Committee pursuant to resolutions 1267 (1999), 
1989 (2011) and 2253 (2015) concerning Islamic State in Iraq and 
the Levant (Da’esh), Al-Qaida and associated individuals, groups, 
undertakings and entities</t>
  </si>
  <si>
    <t>I have the honour to refer to paragraph (a) of annex I to resolution 2610 (2021), 
by which the Security Council requested the Analytical Support and Sanctions 
Monitoring Team to submit, in writing, comprehensive, independent reports to the 
Security Council Committee pursuant to resolutions 1267 (1999), 1989 (2011) and 
2253 (2015) concerning Islamic State in Iraq and the Levant (Da’esh), Al-Qaida and 
associated individuals, groups, undertakings and entities, every six months, the first 
by 31 December 2021.</t>
  </si>
  <si>
    <t>I therefore transmit to you the Monitoring Team’s thirty-third comprehensive 
report, pursuant to annex I to resolution 2610 (2021). In formulating the report, the 
Monitoring Team considered information it received up to 16 December 2023. I also 
note that the document of reference is the English original.</t>
  </si>
  <si>
    <t>Thirty-third report of the Analytical Support and Sanctions 
Monitoring Team submitted pursuant to resolution 2610 (2021) 
concerning ISIL (Da’esh), Al-Qaida and associated individuals 
and entities</t>
  </si>
  <si>
    <t>The threat of terrorism from Islamic State in Iraq and the Levant (ISIL, 
QDe.115, hereinafter “ISIL (Da’esh)”), Al-Qaida (QDe.004) and their affiliates 
remains high in the conflict zones and neighbouring countries.</t>
  </si>
  <si>
    <t>Formal threat levels have risen in some other regions, including Europe.</t>
  </si>
  <si>
    <t>Where terrorist threat is suppressed, a risk of resurgence is identified in certain 
circumstances.</t>
  </si>
  <si>
    <t>Some shifts in terrorist tactics have been observed: a reduction in internecine 
fighting; a reduction in claims for attacks perpetrated; and, in some regions, a 
reduction in the number of attacks, offset by an increase in lethality.</t>
  </si>
  <si>
    <t>The death of ISIL (Da’esh) leader Abu al-Husain al-Husaini al-Qurashi has been 
confirmed. A three-month delay in the naming of his successor, Abu Hafs al-Hashimi 
al-Qurashi, is judged indicative of internal difficulties and security challenges. Some 
Member States assess that the extent of counter-terrorism pressure in the core conflict 
zone now raises the possibility that ISIL (Da’esh) could shift its leadership and centre 
of gravity away from Iraq and the Syrian Arab Republic.</t>
  </si>
  <si>
    <t>Al-Qaida’s communications efforts were enhanced and adapted quickly to seek 
to capitalize on events in Israel and Gaza since 7 October, demonstrating new agility. 
Al-Qaida in the Arabian Peninsula (AQAP, QDe.129) is particularly significant in this 
regard.</t>
  </si>
  <si>
    <t>In West Africa and the Sahel, violence and threat have escalated again, and the 
dynamics have become yet more complex. Some Member States are concerned that 
greater integration of terrorist groups in the region, and freedom of manoeuvre, raises 
the risk of a safe operating base developing from which they could project threat 
further, with implications for regional stability.</t>
  </si>
  <si>
    <t>Regionally focused groups, such as Tehrik-e Taliban Pakistan (TTP, QDe.132), 
enabled by a range of listed actors, pose a regional threat in South and Central Asia, 
with several attacks being supported from within Afghanistan. Activity by Islamic 
State in Iraq and the Levant-Khorasan (ISIL-K, QDe.161) in Afghanistan has reduced, 
but its ability to project threat in the region and beyond causes Member States 
concern.</t>
  </si>
  <si>
    <t>Contents 
Page 
I. 
Overview and evolution of the threat . . . . . . . . . . . . . . . . . . . . . . . . . . . . . . . . . . . . . . . . . . . . . .   
5 
II. 
Regional developments . . . . . . . . . . . . . . . . . . . . . . . . . . . . . . . . . . . . . . . . . . . . . . . . . . . . . . . . .   
6 
A. 
Africa . . . . . . . . . . . . . . . . . . . . . . . . . . . . . . . . . . . . . . . . . . . . . . . . . . . . . . . . . . . . . . . . . . .   
6 
B. 
Iraq and the Levant . . . . . . . . . . . . . . . . . . . . . . . . . . . . . . . . . . . . . . . . . . . . . . . . . . . . . . . .   
12 
C. 
Arabian Peninsula . . . . . . . . . . . . . . . . . . . . . . . . . . . . . . . . . . . . . . . . . . . . . . . . . . . . . . . . .   
14 
D. 
Europe . . . . . . . . . . . . . . . . . . . . . . . . . . . . . . . . . . . . . . . . . . . . . . . . . . . . . . . . . . . . . . . . . . .   
15 
E. 
Asia . . . . . . . . . . . . . . . . . . . . . . . . . . . . . . . . . . . . . . . . . . . . . . . . . . . . . . . . . . . . . . . . . . . . .   
16 
III. 
Impact assessment . . . . . . . . . . . . . . . . . . . . . . . . . . . . . . . . . . . . . . . . . . . . . . . . . . . . . . . . . . . . .   
19 
A. 
Resolutions 2199 (2015) and 2462 (2019) on the financing of terrorism . . . . . . . . . . . . . .   
19 
B. 
Resolution 2347 (2017) on cultural heritage . . . . . . . . . . . . . . . . . . . . . . . . . . . . . . . . . . . .   
20 
C. 
Resolution 2396 (2017) on foreign terrorist fighters, returnees and relocators . . . . . . . . .   
20 
IV. 
Implementation of sanctions measures . . . . . . . . . . . . . . . . . . . . . . . . . . . . . . . . . . . . . . . . . . . . .   
21 
A. 
Travel ban . . . . . . . . . . . . . . . . . . . . . . . . . . . . . . . . . . . . . . . . . . . . . . . . . . . . . . . . . . . . . . . .   
22 
B. 
Assets freeze. . . . . . . . . . . . . . . . . . . . . . . . . . . . . . . . . . . . . . . . . . . . . . . . . . . . . . . . . . . . . .   
22 
C. 
Arms embargo . . . . . . . . . . . . . . . . . . . . . . . . . . . . . . . . . . . . . . . . . . . . . . . . . . . . . . . . . . . .   
22 
V. 
Recommendations . . . . . . . . . . . . . . . . . . . . . . . . . . . . . . . . . . . . . . . . . . . . . . . . . . . . . . . . . . . . .   
23 
VI. 
Monitoring Team activities and feedback . . . . . . . . . . . . . . . . . . . . . . . . . . . . . . . . . . . . . . . . . . .   
23</t>
  </si>
  <si>
    <t>I. Overview and evolution of the threat</t>
  </si>
  <si>
    <t>1. 
Attrition of the ISIL (Da’esh) leadership continued with the death of Abu 
al-Husain al-Husaini al-Qurashi, first reported by Türkiye on 30 April and 
subsequently confirmed. It took ISIL (Da’esh) until early August to acknowledge the 
death and announce a successor, Abu Hafs al-Hashimi al-Qurashi, possibly indicating 
difficulties in the selection and appointment process and concern at ensuring his 
security. No Member State was confident of Abu Hafs’ identity or location; most 
judge it likely that he is an Arab and based in Iraq or the Syrian Arab Republic. 
Several Member States assessed that the level of attrition and security challenges 
makes a shift in the centre of gravity of ISIL (Da’esh) core away from Iraq or the 
Syrian Arab Republic possible. Africa and Afghanistan were viable locations for a 
new leader, with the former more likely. In considering the identity of Abu Hafs, one 
Member State raised an individual who was not an Arab. The trend of greater 
devolution and autonomy in the group and its affiliates continues. While the group is 
effectively suppressed in the Syrian Arab Republic and Iraq, the risk of resurgence 
remains should a large number of detainees return to the battlefield or counterterrorism pressure ease. 
2. 
Three broad tactical trends caused Member States concern. A localized détente 
has been established between Islamic State in the Greater Sahara (ISGS, QDe.163) 
and Jama’a Nusrat ul-Islam wa al-Muslimin (JNIM, QDe.159) in the Sahel, with both 
groups dissipating less effort in fighting each other and focusing resources on other 
targets. There were reflections of this in other theatres. In several areas, including the 
Sahel and West Africa, ISIL (Da’esh) now seems to be claiming attribution for 
significantly fewer attacks than it perpetrated. Interlocutors suspected that this was 
an effort to win the “hearts and minds” of local populations, recognizing the group’s 
dependencies. While empirical data are challenging to obtain, Member States noted a 
broad reduction in the number and pace of ISIL (Da’esh) attacks in the six months up 
to November but some increase in the lethality of attacks, indicating improved 
capabilities. Some regions have witnessed an increase in attacks since November. 
3. 
The evolution of threat in African conflict zones continues to cause Member 
States concern, particularly in West Africa and the Sahel, where a deficit in counterterrorism capabilities has been exploited by ISIL (Da’esh) and Al-Qaida-affiliated 
groups over many years. The situation is becoming ever more complex with the 
conflation of ethnic and regional disputes with the agenda and operations of these 
groups, bringing Tuareg and Fulani dynamics into play. It has become more difficult 
to disaggregate actors and threat in a way which would enable the ISIL (Da’esh) and 
Al-Qaida sanctions regime to achieve greater effect. Member States did not report 
significant inflows of foreign terrorist fighters from other theatres but noted that most 
such fighters were from neighbouring African States or were Africans from affiliated 
groups elsewhere on the continent. 
4. 
In Afghanistan, the challenges facing the Taliban, as the de facto authorities, in 
managing competing dimensions of terrorist threat and external pressure are 
significant. Simplistic analysis is unhelpful, and there is considerable obfuscation by 
listed entities. A diminution in attacks by ISIL-K probably reflected both the impact 
of the de facto authorities’ counter-terrorism efforts against their principal internal 
threat and a change in strategy directed by the group’s highly adaptable leader. The 
de facto authorities are also making efforts to constrain the activities of some other 
listed groups, but with mixed effect. There have been reports of tensions with senior 
Al-Qaida figures, who resent attempts at control, but the relationship remains strong, 
particularly with Al-Qaida in the Indian Subcontinent (AQIS), which has been 
permitted to provide support to TTP operations and to work to enhance TTP 
capabilities. None of the Al-Qaida-affiliated groups have recovered sophisticated</t>
  </si>
  <si>
    <t>external operations capability which would allow them to launch major operations at 
long range, and they are conscious of the sensitivities of their Taliban hosts. 
Nevertheless, they harbour global ambitions, and covert and calibrated efforts to 
rebuild capability were reported. The regional threat is clear, evidenced by a 
succession of attacks in the Islamic Republic of Iran and Pakistan and assessments of 
threat in the Central Asian States. The de facto authorities’ efforts against ISIL-K 
appear to be more focused on the internal threat posed to them than the external 
operations of the group. TTP and the new group Tehrik-e Jihad Pakistan (TJP, reported 
to be a front for TTP, possibly with support from Al-Qaida, providing plausible 
deniability) are able to operate from Afghan territory across borders. The extent to 
which this is becoming an Afghan issue, rather than one of foreign terrorist fighters, 
is significant. Several Member States reported that recruitment of Afghans to both 
TTP and ISIL-K was now substantial, with Afghans often being used for operations.  
5. 
The reporting period witnessed an improvement in the frequency, quality and 
volume of Al-Qaida media productions, which seemed designed to restore credibility, 
attract recruits and fill the void left by Al-Qaida’s inability to declare its new leader 
(S/2023/95, para. 7). The context has changed since the 7 October events in Israel and 
Gaza. Al-Qaida’s media response has been rapid and clear. Member States are 
concerned that it could exploit the situation to recover relevance and tap into popular 
dissent about the extent of civilian casualties, providing direction to those keen to act. 
The focus on the sanctity of the Aqsa Mosque is consistent with Al-Qaida’s narrative 
on the holy sites since its inception, and the group has been able to point to extensive 
writings on this and Palestinian issues by both Aiman al-Zawahiri (QDi.006) and 
Usama bin Laden (formerly QDi.008). Some communications have stressed an 
obligation for individuals to take action to the limits of their own ability. It is too 
early to judge the effectiveness and impact of this messaging, but Member States are 
concerned that the renewed narrative could inspire self-initiated attacks globally. 
6. 
The ISIL (Da’esh) communications response has been more cautious and 
calibrated. ISIL (Da’esh) remains firmly antipathetic to Hamas, whose members it 
considers apostates, and which it criticizes for participating in elections. ISIL 
(Da’esh) media output indicates that it also wants to tap into perceptions of legitimacy 
of the cause of the Aqsa Mosque and popular sentiment in the Islamic world and 
beyond but is finding this a more difficult balance than Al-Qaida. In consultations for 
the present report, no Member State reported knowledge of or involvement in the 
7 October attacks on the part of Al-Qaida or ISIL (Da’esh) members or affiliates. 
7. 
There were no significant developments reported in terms of new terrorist attack 
capabilities, but interlocutors noted a continued focus on development of unmanned 
aerial systems technology and its weaponization, particularly in the Syrian Arab 
Republic and Yemen, with a large-scale attack on a military graduation ceremony in 
Homs in October representing a new level of capability. While a Member State noted 
that media reporting of attempts to combine chemical or biological weapons 
capability with unmanned aerial systems was exaggerated, it provides a reminder of 
the need to monitor closely the groups’ ambition to develop chemical, biological and 
radiological capabilities.</t>
  </si>
  <si>
    <t>II. Regional developments</t>
  </si>
  <si>
    <t>Central and Southern Africa</t>
  </si>
  <si>
    <t>8. 
In Mozambique, Ahlu Sunna wal-Jama’a (ASWJ, not listed) and its leadership 
in Cabo Delgado Province were significantly degraded. Regional Member States</t>
  </si>
  <si>
    <t>estimate that ASWJ has 160 to 200 battle-hardened fighters. The Macomia district of 
Cabo Delgado Province remained the epicentre of the insurgency, with the largest 
concentration of ASWJ fighters located in bases in the Catupa forest. The districts 
most affected by ASWJ attacks were Macomia, Mocímboa da Praia and Muidumbe. 
Fatalities remained low, with sporadic upticks in violence corresponding to offensive 
operations targeting ASWJ and its leadership. During Operation “Golpe Duro II”, 
Mozambican and Southern African Development Community Mission in 
Mozambique (SAMIM) (S/2022/83, para. 9) forces killed the operational leader of 
ASWJ, Bonomade Machude Omar (alias Ibn Omar), and senior insurgent 
commanders Abu Kital and Ali Mahando.  
9. 
As a respected veteran leader with strategic vision and formal military training, 
Omar’s death is assessed to be a significant loss to ASWJ, given his intimate 
knowledge of the area and oversight of operations, communications and logistics for 
the group. Member States have noted his likely successor to be Farido Selemane 
Arune. Member States also noted the rise of Ulanga (Tanzanian national), a spiritual 
leader and cleric within ASWJ, observing that he could assume a leadership role in 
ASWJ.  
10. With Omar’s death and the relative silence from Abu Yasir Hassan (S/2023/549, 
para. 13), who has sought to disassociate ASWJ from ISIL following fundamental 
disagreements over reporting lines, finance, and leadership issues, Member States 
assess that it is unlikely that the weakened regional ISIL network will have any 
meaningful impact on ASWJ following the death of Bilal al-Sudani (ibid., para. 24). 
Regional Member States maintain that there is no clear evidence of “command and 
control orders” from ISIL over ASWJ.  
11. In the Democratic Republic of the Congo, Operation Shujaa continued to have 
an impact on the leadership of the Allied Democratic Forces (ADF, CDe.001); 
however, the group remains resilient. ADF is assessed to have 1,000 to 1,500 adult 
male fighters under the leadership of Seka Baluku (alias Musa Baluku, CDi.036). 
Operation Shujaa recently expanded its mandate to extend its area of operations. Well 
over 200 ADF combatants died during the Uganda People’s Defence Forces (UPDF) 
bombing campaign in September. In the past few months, several senior ADF 
commanders were injured in targeted attacks, including Baluku, Meddie Nkalubo, 
Abwakasi, Amigo and Musa Kamusi. UPDF also killed senior ADF commanders 
Fazul and Lubangakene. 
12. Member States reported that Meddie Nkalubo is alive, actively directing and 
participating in ADF attacks. Nkalubo is assessed to be in Mambasa, Ituri Province, 
with Baluku. Member States stated that Nkalubo was personally responsible for 
overseeing and funding the campaign to bomb Uganda; all nine bombs used and 
intercepted in Uganda since July were assembled in Kampala using chemicals 
available on the open market.  
13. Member States assess that Abwakasi was injured in September when UPDF 
targeted and killed Fazul, a Tanzanian ADF commander, who was with Abwakasi. 
Since his recovery, Abwakasi has tasked ADF operators with prioritizing the sourcing 
of medication, morphine and antibiotics. Abwakasi is currently in Beni with Amigo. 
Under the leadership of Abwakasi, ADF commander “Njovu” Kisambila Abdallah 1 
(not listed) carried out the attack on the school in Lhubiriha, Mpondwe, Uganda, on 
16 June resulting in 44 people killed, including 37 children, the attack on two foreign 
tourists, and three nearby attacks. 
14. Abwakasi’s unit was on a mission to attack Bwere Hospital near Mpondwe on 
17 October to obtain medical supplies and kidnap medical workers to assist with the 
__________________</t>
  </si>
  <si>
    <t>1  Directly following the attack on the tourists, he was arrested by Ugandan authorities.</t>
  </si>
  <si>
    <t>increased injuries among ADF leadership. Its reconnaissance spotted a UPDF 
contingent nearby and deviated from its original plan to instead target two foreign 
tourists from South Africa and the United Kingdom of Great Britain and Northern 
Ireland, shooting them near the gate of Queen Elizabeth National Park. This was the 
unit’s second attempt to target Bwere Hospital. The ADF cell responsible for the 
attacks was assessed to comprise eight fighters, including Abwakasi and Amigo, who 
provided strategic instruction from Kasindi and Beni, and Musa Kamusi and Njovu, 
who carried out the attacks in Mpondwe and Kasese. Ugandan authorities forensically 
linked the ballistics of the gun used to attack children at the Lhubiriha school with 
the gun used against the foreign tourists.</t>
  </si>
  <si>
    <t>East Africa</t>
  </si>
  <si>
    <t>15. In Somalia, the Federal Government continues to pursue its military offensive 
against Al-Shabaab (SOe.001). Member States assess that, despite suffering 
significant losses from targeted air strikes and military operations, Al-Shabaab 
remains resilient. Al-Shabaab’s financial and operational capacity remains 
undiminished, with an estimated 7,000 to 12,000 fighters. Al-Shabaab continues to 
generate an estimated $100 million each year, mostly from its illicit taxation in 
Mogadishu and southern Somalia.  
16. Al-Shabaab is preparing for the second phase of the Government’s offensive, 
which has now reached areas of the country where Al-Shabaab exercises control with 
stronger clan ties, such as Galmudug. Thus far, Al-Shabaab has absorbed most of the 
attacks by the Government. Member States assess that Al-Shabaab has the upper hand 
in the next phase of the Government’s offensive.  
17. September was the bloodiest month in terms of improvised explosive device and 
vehicle-borne improvised explosive device attacks by Al-Shabaab, with 14 attacks 
targeting high-level Somali government officials and army recruits and trainees.  
18. ISIL in Somalia has a presence in Puntland. The group, which is estimated to 
have from 100 to 150 fighters, does not have the capacity to control large terrain or 
undertake significant operations owing to continued attacks by Al-Shabaab. ISIL in 
Somalia hosts the Al-Karrar office (S/2022/547, para. 24), headed by the emir of ISIL 
in Somalia, Abdul Qadir Mumin (not listed).  
19. Several Member States assess that Bilal al-Sudani gave Al-Karrar prominence, 
noting that the disruption of this network significantly damaged its strategic role, 
limiting its coordination capacity. Bilal al-Sudani, a long-time Al-Qaida facilitator in 
East Africa and trusted money and material smuggler for Al-Qaida leadership in 
Africa, was a close associate of Abu Talha al-Sudani.2 After recruiting key spiritual 
leaders and veteran fighters over the past decades, Bilal al-Sudani tasked them with 
building a small close-knit network for ISIL in the region. The leaders he brought 
together in his network are credited with recruiting many fighters in the region. 
Regional Member States refer to him as the “irreplaceable Bilal al-Sudani”. 
20. Member States noted that it is a misnomer to identify the network operational 
in East and Central Africa as ISIL; rather, it is a network of veteran, battle-hardened 
fighters and religious figures who have, at some stage, all worked together; trusted 
collaborators who are well connected with smugglers and financiers and who are able 
to exploit these relationships across the region using their network to extort money 
and exploit resources for financial gain and control. ISIL is effectively leveraging 
these pre-existing networks in an attempt to build a viable structure in the region. 
__________________</t>
  </si>
  <si>
    <t>2  A senior Al-Qaida operative and trusted aide to Usama bin Laden.</t>
  </si>
  <si>
    <t>21. Member States continue to register concerns that terror groups are exploiting 
political instability and violence in the Sudan. A Member State reported that the leader 
of the ISIL cell in the Sudan, Abu Bakr al-Iraqi, is a very senior veteran leader of ISIL 
(Da’esh) in Iraq and an immediate blood relative of Abu Bakr al-Baghdadi. 
22. Despite the conflict, Member States warn that the Sudan remains an ISIL 
facilitation hub used by North African fighters for onward transfer to southern Libya, 
Mali and West Africa.</t>
  </si>
  <si>
    <t>West Africa</t>
  </si>
  <si>
    <t>23. Islamic State West Africa Province (ISWAP, QDe.162) and Jama’atu Ahlis 
Sunna Lidda’awati Wal-Jihad (Boko Haram, QDe.138) remained active in countries 
neighbouring Lake Chad. ISWAP fighters were reported to number between 4,000 
and 7,000, with some Member States indicating that Abu Musab al-Barnawi (not 
listed) was still the leader of the group. One Member State noted that Abu Bakr ibn 
Muhammad ibn Ali al-Mainuki (not listed) had replaced Abu Musab as the head of 
the ISIL Al-Furqan office. 
24. ISWAP attacks declined over the past year owing to increased military 
offensives by national and regional forces, as well as continued clashes with Boko 
Haram fighters. It nonetheless remained the most active ISIL affiliate in the region, 
with the ability to carry out complex attacks outside its conventional areas of 
operation. Clashes with Boko Haram occurred primarily in areas occupied by Boko 
Haram’s Bakura faction on the shores of Lake Chad and within the Sambisa forest in 
Borno State. The fighting was attributed to competition over territory and the 
defection of fighters.  
25. Boko Haram’s leadership status remained unclear following the death of 
Abubakar Mohammed Shekau (QDi.322) in 2021; the group had yet to declare 
renewed allegiance to either ISIL or Al-Qaida. Boko Haram was reported to be 
divided, with the most active faction operating from the north-west of Lake Chad, led 
by Bakura (not listed). The group has about 1,000 fighters. 
26. The Boko Haram faction led by Aliyu Ngulde (not listed) operated within the 
Mandara mountains, on the Cameroon-Nigeria border, with 500 to 1,000 fighters. The 
group was responsible for attacks in northern Cameroon, where it engaged in raids 
for provision of food and medicine. The Adamu Saddiqu (not listed) faction, which 
previously operated in north-western Nigeria, was also active in north-central Nigeria 
but was reported to be involved in criminal activities including banditry. 
27. Despite pledging allegiance to JNIM in late 2021 and receiving funds from the 
group, Ansarul Muslimina fi Biladis Sudan (Ansaru, QDe.142) has been unable to 
support JNIM operationally. It faced challenges establishing itself due to competition 
from criminal groups in the north-west and north-central regions of Nigeria.  
28. In the Sahel, several Member States report that reduced stabilization capacities 
following the departure of international forces have contributed to a confluence of 
interests of terrorist groups, thereby potentially escalating instability in the region. 3 
29. There is a long history of a waxing and waning relationship between JNIM and 
its predecessors and separatist groups in northern Mali. They have increasingly been 
fighting alongside each other in recent months and are perceived to be aligned, despite 
the absence of a formal alliance. Some Member States have noted the risk that a 
consequence of the current northern offensive by the Malian Armed Forces and their 
__________________</t>
  </si>
  <si>
    <t>3  The Monitoring Team sent several requests for information and visits to Sahel countries during 
the reporting period but did not receive any substantive responses. The Team was not able to visit 
the region, as the requests were not approved by relevant States, with one exception.</t>
  </si>
  <si>
    <t>allies, which has targeted separatist positions, could be a deepening of the relationship 
with JNIM or a formal alliance. JNIM might also be able to recruit separatists from 
these groups.  
30. The relative freedom of movement enjoyed by JNIM and ISGS raises concerns 
about an increase in attacks, particularly against Malian forces and their auxiliaries, 
targeting logistical convoys and isolating key northern localities now controlled by 
the Malian Armed Forces. The latter does not yet control significant portions of the 
rural areas in the north where these groups operate, recruit, equip, and finance 
themselves.  
31. Meanwhile, some Member States noted the continued narrative of JNIM that 
focused on national and foreign forces. In recent months, JNIM communicated its 
intention to target the Malian Armed Forces and, notably, the Wagner private security 
company, primarily to gain favour with local populations. As during the French 
presence, JNIM specifically targets foreign forces supporting local security forces. It 
also seeks to exploit humanitarian-related needs resulting from the departure of the 
United Nations mission previously supplying regional populations of the central and 
northern regions. 
32. In the central part of the country, Katiba Macina (not listed), the main offensive 
apparatus of JNIM, reduced its operations around the capital, Bamako. Meanwhile, 
the recent focus of the Malian Armed Forces on the north enabled it to resume 
operations around Bamako, leading to a deterioration of security in this region. 
33. A localized détente between ISGS and JNIM raises concerns about the possible 
establishment of a terrorist sanctuary. By implicitly dividing the territories where they 
operate, these groups can concentrate on targeting security forces and continue to 
embed within local communities. This is a worrying trend, as it enables them to 
conduct attacks and facilitate operations beyond borders of neighbouring countries. 
Unlike the previous strategy of terror, ISGS in Mali is pursuing a new strategy to 
reinforce its acceptance among the population, thus increasing its influence, funding, 
and recruitment capabilities. 
34. JNIM expanded its presence in Burkina Faso, doubling since 2022 and 
consolidating in the south where it attacked security forces and civilian populations. 
With its access to borders of littoral countries (Ghana, Togo and Benin), its continued 
expansion has encircled Ouagadougou, with large natural parks forming a continuous 
chain extending to the Niger and Nigeria, which could provide important tactical 
benefits. Its strategy is comparable to that implemented in Mali, involving the 
isolation of villages, guerrilla attacks, ambushes on convoys, and pillaging of 
barracks and camps of security forces and the Volontaires pour la défense de la patrie 
to replenish its arsenal of weapons. 
35. Furthermore, JNIM, through Ansarul Islam (not listed), employs similar 
strategies as in Mali to enhance acceptance among populations. It instrumentalizes 
possible abuses to isolate certain communities from the rest of society. It imposes 
taxes on residents in exchange for protection or social ascent for young recruits, 
thereby ensuring funding in addition to equipment obtained during attacks on security 
force bases. 
36. The Niger experienced a notable increase in violence since the unconstitutional 
change of government in July, as ISGS regained ground through complex attacks 
against both security forces and civilian populations. Unlike its strategy in Mali, ISGS 
was extremely violent, taking advantage of the weakened counter-terrorism 
capabilities of the Niger, especially along the border with Nigeria. Member States 
assessed that ISGS might exploit these weaknesses to strengthen its logistical corridor 
to Nigeria, enabling it to secure supplies and potentially recruit from other</t>
  </si>
  <si>
    <t>communities. ISGS could also exercise better control of its personnel with the 
termination of the terrorist reintegration programme due to the unconstitutional 
change of government. 
37. Even without a formal alliance between ISWAP and ISGS, ISGS expansion of 
territorial control could result in an area of instability from Mali to Nigeria, resulting 
in the potential establishment of sanctuaries for strengthened integration of terrorist 
groups. Member States expressed concern that freedom to manoeuvre could lead to 
the formation of a terrorist hub enabling capabilities to project the threat beyond the 
region. This possibility is constrained currently by local objectives and agendas of 
the involved terrorist groups but could emerge if the threat is not checked by effective 
counter-terrorism pressure.</t>
  </si>
  <si>
    <t>North Africa</t>
  </si>
  <si>
    <t>38. Al-Qaida and ISIL (Da’esh) in North Africa faced significant counter-terrorism 
pressure, which largely contained the threat. Al-Qaida in the Islamic Maghreb 
(AQIM, QDe.014) had a limited number of local supporters; among its ranks were 
fighters from Algeria, Egypt, Morocco and Tunisia. 
39. The capabilities of Ansar Bayt al-Maqdis (not listed) were effectively 
constrained by Egyptian security forces. Its strength was assessed to be a few hundred 
fighters. One Member State described the group as eliminated, with few elements 
remaining as fugitive extremists seeking refuge in desert areas. Some Member States 
reported its relocation to west of the Sinai, closer to the Suez Canal, where its 
operations were more opportunistic than based on a long-term strategic plan.  
40. One Member State reported the strength of Ansar al-Shari’a in Tunisia (AAS-T, 
QDe.143) to be from 120 to 140 fighters located in the remote mountainous area 
bordering Algeria, supported by a network of local accomplices. 
41. Morocco experienced a resurgence of the lone actor phenomenon, with the 
situation in the Sahel inspiring numerous individuals to build operational 
relationships with ISGS. A cell comprising four individuals was dismantled in 
October, with one individual attempting to join groups in the Sahel. 
42. Islamic State in Iraq and the Levant – Libya (ISIL-Libya, QDe.165) continued 
to operate in remote areas of south-western Libya: Murzuk, Qatrun, Umm al-Aranib, 
Ghudwa, the city of Sabha, and Haruj al-Aswad mountains. One Member State noted 
that ISIL-Libya fighters travelled to areas controlled by the Tebu, and some members 
of the Tebu provided protection to ISIL-Libya fighters up to Kalanga Mountains near 
the Chad-Libya border, the gold mining areas in Libya and the Libya-Niger border. 
ISIL-Libya members from Tebu tribes and their leader, Abdul Salam Darak Allah (not 
listed), limited their movements to desert and mountainous areas to prevent detection. 
Some Member States assessed the group’s strength at 150 to 400 active fighters but 
reported that they did not conduct terrorist attacks. Among its ranks are foreign 
terrorist fighters from Chad, Nigeria and the Sudan. One Member State reported that 
the leaders of the “Army of the Sahara” (S/2023/95, para. 35) sought to increase 
revenues through the illegal extraction of hydrocarbons and trafficking of mineral 
resources. During the reporting period, the Libyan Intelligence Service dismantled an 
ISIL cell led by Sudanese elements who facilitated the transportation of individuals 
from the Sudan and Chad towards Libya for transit to other destinations. Another 
connected cell which handled the associated financial transactions was also 
dismantled.  
43. Al-Qaida in Libya is reported to secure transportation routes to cities for transit 
or as hideouts. Its members collaborated with some Tuareg individuals residing in the 
south-west, near the borders with Algeria and the Niger. Its presence was detected</t>
  </si>
  <si>
    <t>around the cities of Awbari, Ghat and Uwaynat, and the border with Algeria, from 
Ghadamis to the Salvador triangle passing through the Akakus Mountains. One 
Member State noted that Al-Qaida utilized southern Libya to transport fighters to 
Al-Qaida in Mali. 
44. Member States reported that the situation in Libya has permitted an increase in 
the smuggling of drugs, weapons and migrants towards the Sahel. ISIL-Libya and 
Al-Qaida in Libya were increasingly involved in these networks to finance operations, 
including in the Fezzan region.</t>
  </si>
  <si>
    <t>B. Iraq and the Levant</t>
  </si>
  <si>
    <t>45. ISIL (Da’esh) core continues to operate as a low-intensity insurgency with 
covert terrorist cells residing mostly in remote and rural areas. Its military capabilities 
have been degraded, but it persists as a threat as it adapts to counter-terrorism pressure 
by exploiting security loopholes. The ISIL (Da’esh) combined strength in Iraq and 
the Syrian Arab Republic is between 3,000 and 5,000 fighters.  
46. On 3 August, ISIL (Da’esh) announced a new leader, Abu Hafs al-Hashimi 
al-Qurashi, months after the killing of his predecessor, Abu al-Husain al-Husaini 
al-Qurashi. Member States attribute the delayed acknowledgement to internal ISIL 
divisions concerning the successor. Leadership changes also included a new 
spokesperson, who succeeded Abu Umar al-Muhajir after his capture by Hay’at Tahrir 
al-Sham (HTS, QDe.137) in March 2023. Türkiye disrupted locally several ISIL 
(Da’esh) attacks directed by the leader to avenge Abu al-Husain’s death, some 
undertaken by ISIL-K-related individuals.  
47. The General Directorate of Provinces underwent reorganization after the death of 
Abu Sara al-Iraqi in February 2023 (S/2023/549, para. 45). One Member State noted 
the inclusion of the Bilad al-Rafidayn (formerly Iraq) office under the “Ard alMubaraka” (formerly Sham) office, led by Abdallah Makki Muslih al-Rafi’i (Iraqi, alias 
Abu Khadija, not listed). Al-Rafi’i also plays an important role in the Delegated 
Committee.  
48. In Iraq, ISIL (Da’esh) operations remained largely constrained owing to counterterrorism pressure. Iraqi forces succeeded in targeting operatives and disrupting sleeper 
cells and guest house networks, but the group persists in conducting periodic attacks 
and replenishing leadership ranks. It maintained its leadership, management and 
provincial structures, led by Jasim Khalaf Dawud Ramiz al-Mazroui’i (alias Abu Abd 
al-Qader, not listed), and appointed new governors for Salah al-Din and northern 
Baghdad ISIL provinces following the elimination of their predecessors by Iraqi forces. 
ISIL (Da’esh) also overhauled its communications and security architecture with the 
aim of limiting leadership losses and preventing infiltration.  
49. ISIL (Da’esh) continues to concentrate operations around the outskirts of 
Baghdad (especially Tarmiya) and the governorates of Kirkuk, Diyala, Salah al-Din 
and Ninawa, using small, decentralized cells. Kirkuk and areas around the Hamrin 
Mountains and Wadi al-Shay remain the group’s main areas of operations owing to 
perceived gaps in security by Iraqi and Peshmerga forces. Attacks are carried out 
primarily with light weapons and explosive devices against government and security 
officials, community leaders, civilians and military facilities. 
50. In the border areas west of Anbar Governorate, ISIL (Da’esh) activities 
displayed renewed momentum with a presence of 160 to 200 ISIL (Da’esh) fighters, 
including the deputy leader in Iraq, Ahmad Hamed Hussein al-Ithawi (alias Abu 
Muslim, not listed). It continued its attacks, including in Rutbah, establishing 
temporary checkpoints to make its presence felt and attacking military facilities. ISIL</t>
  </si>
  <si>
    <t>cells continue to shelter in remote areas of western Anbar, including in Wadi Hawran, 
and near the Iraqi-Syrian borders, where sporadic attacks continue. 
51. In the Syrian Arab Republic, ISIL (Da’esh) has intensified attacks since 
November. The central desert (Badia) serves as a logistics and operations hub with 
500 to 600 fighters forming a triangle linking Suwayda’, Homs and Dayr al-Zawr 
Governorates. ISIL (Da’esh) conducted sporadic attacks, including in Sukhnah in the 
desert of Homs Governorate and in Rusafah in Raqqah Governorate. The group also 
launched an attack in August in the town of Ma’dan Atiq in Raqqah, briefly 
controlling the town.  
52. Exploiting tensions between Syrian Democratic Forces (SDF) and local tribes 
that emerged in August, ISIL (Da’esh) was able to free some leaders and operatives 
held in SDF-controlled prisons, intensify recruitment and expand the presence of 
small mobile cells along the Syrian-Iraqi borders, specifically Mayadin in Dayr 
al-Zawr Governorate and Markadah in Hasakah Governorate. ISIL continues to take 
advantage of the porous Iraqi-Syrian border, with several ISIL leaders and operatives 
able to infiltrate into Iraq, specifically to Jazirah region in Ninawa Governorate.  
53. In the south, ISIL (Da’esh) maintains around 20 active cells totalling 250 to 300 
fighters in Dar’a and Suwayda’, some opportunistically collaborating with other 
armed factions in the area. The group underreported its attacks and aims to expand 
towards the outskirts of Damascus to establish a stronger foothold. Besides ISIL 
(Da’esh), HTS and Hurras al-Din (HAD, not listed) have also established a footprint 
around Qunaytirah and Dar’a. 
54. To avoid HTS offensives, ISIL moved some leaders and operatives from the northwest towards Badia. As the largest terrorist group exerting effective control in the northwest, HTS presides over a collection of armed factions, such as Ahrar al-Sham and 
Ansar al-Tawhid (both not listed), comprising approximately 15,000 fighters and 
administrative operatives. There is high mobility of individuals between factions.  
55. Internal divisions within HTS are significant. Foreign terrorist fighters now 
account for a smaller portion, as many are disgruntled that their objectives are no 
longer in line with the group’s operational and political agenda; new local recruits 
have taken their place. The HTS leader, Abu Mohammed al-Jawlani (QDi.317), 
sought to strengthen his authority by systematically arresting competitors/ 
challengers, such as Maysar Ali Musa Abdallah al-Juburi (QDi.337), detained in 
August. Exploiting unrest in the north-east, HTS deployed military forces to the town 
of Kafr Jannah in the Afrin countryside to control the Hamran crossing. HTS 
maintains the most developed unmanned aerial systems capability among terrorist 
groups in the area, with several Member States assessing that the attack on the 
military graduation ceremony in Homs on 5 October was conducted by HTS or its 
allied factions. Its annual revenues are estimated in the tens of millions of dollars, 
mostly from its controlled territory. 
56. The Eastern Turkistan Islamic Movement (QDe.088), also known as the Turkistan 
Islamic Party (ETIM/TIP), in the Syrian Arab Republic is estimated to have between 
1,000 and 2,600 fighters operating mainly in Idlib, Aleppo and Latakia. The group is 
allied with and supported by HTS to serve as the primary combatant force against the 
Syrian Arab Army in Idlib. In October, they collaborated in launching attacks against 
Syrian government forces in Latakia. The group receives financial support from HTS 
and operates businesses to generate funds. ETIM/TIP is led by Commander Kaiwusair 
in the Syrian Arab Republic; however, Abdul Haq (QDi.268), who is based in 
Afghanistan, remains the overall leader. The Syrian branch reportedly provides support 
to the group in Afghanistan. One Member State reported that ETIM/TIP received 
firearm and tactical training by the “Yurtugh Tactical” unit in Idlib; its weaponry is 
assessed to include light weapons, mortars, anti-tank missiles and portable anti-aircraft</t>
  </si>
  <si>
    <t>systems. The Syrian branch is also equipped with heavy weapons such as rocket 
launchers, howitzers, anti-aircraft guns, tanks and armoured vehicles. 
57. HAD continues to suffer financial challenges. Sami al-Uraydi (not listed), the 
group’s Sharia leader, handles additional military and administrative issues and is 
closer to becoming the de facto deputy to the HAD leader, Samir Hijazi (not listed). 
Cooperating with HAD, Ansar al-Islam (QDe.098) shares resources and training 
facilities and comprises 250 to 300 fighters in the north-western Syrian Arab 
Republic. Ansar al-Islam and the HTS-aligned Khatiba al-Tawhid wal-Jihad (KTJ, 
QDe.168) are among the most active groups in southern Idlib, Hama and Latakia. 
58. ISIL (Da’esh) core exploits any cessation or diversion of counter-terrorism 
pressure to resurge, capitalizing on local and regional geopolitical dynamics. ISIL 
(Da’esh)-related violence poses a heightened risk of spillover to neighbouring 
countries; Member States repeatedly highlight the threat posed by ISIL and Al-Qaidaaffiliated elements in the southern Syrian Arab Republic and the possibility of 
terrorist attacks projecting across borders.</t>
  </si>
  <si>
    <t>C. Arabian Peninsula</t>
  </si>
  <si>
    <t>59. Al-Qaida in the Arabian Peninsula (AQAP, QDe.129) persists as a threat despite 
facing constant operational and financial challenges due to counter-terrorism pressure 
and successive leadership losses. Although in decline, AQAP remains the most effective 
terrorist group in Yemen with intent to conduct operations in the region and beyond. 
60. AQAP has significantly reinvigorated its media strategy and content, 
capitalizing on international events including Qur’an burnings and the 7 October 
attacks to incite lone actors globally. Some Member States attributed this 
modernization to the appointment of Jawad al-Abi and Musab al-Adani (both not 
listed) as leaders of the media wing following the killing of Hamad bin Hamoud 
al-Tamimi in February 2023. 
61. AQAP resumed publication of the Sada al-Malahem magazine in September, 
issued more frequent editions of Ummah Wahidah and released an interview with its 
leader, Khaled Batarfi (not listed). Frequent media appearances by Shura Council 
members Saad ben Atef al-Awlaki (not listed) and Ibrahim Ahmed Mahmud al-Qawsi 
(alias Khubayb al-Sudani, not listed), were notable. Multiple unofficial media outlets 
announced the formation of an alliance to promote Al-Qaida media across branches 
and establish cohesive messaging. 
62. Al-Qaida further tightened control over AQAP, especially through the son of 
Sayf al-Adl (QDi.001), Khaled Mohammed Salahaldin Zidane (not listed), who 
resides in Yemen and is close to AQAP senior leadership. Khaled delivers Al-Qaida 
directives and plays a critical role in recruitment, media and managing AQAP internal 
strife. His travels to southern Yemen have intensified since mid-August, with his 
movements protected by the security leader, Ibrahim al-Banna (not listed).  
63. AQAP continued to direct operational and human resources to the south, 
particularly Shabwa and Abyan, the group’s current military centre of gravity. 
Operations targeted mainly leaders of counter-terrorism campaigns. AQAP members, 
including prominent explosives experts, continue to reside in Wadi Omran in Abyan, 
despite counter-terrorism efforts to purge the group from the area. AQAP attacks 
became less frequent and more reactive. Besides standard tactics, AQAP used 
weaponized drones in early July in Shabwa. It developed unmanned aerial systems 
capabilities, establishing a specialized drone unit, with operational training from the 
Houthis. It prioritizes liberating its prisoners to replenish ranks; in September, the 
Houthis released several AQAP members and explosives experts. The AQAP</t>
  </si>
  <si>
    <t>abduction cell increased activity, especially in kidnapping foreign employees of 
international organizations for ransom. Threatening maritime security remains an 
unfulfilled ambition for AQAP. 
64. Ma’rib Governorate, particularly the Husun al-Jalal area, serves as a safe haven 
for AQAP leaders. AQAP fighters number around 3,000, primarily in Abyan (mostly 
Mudiyah and Mahfad), Ma’rib and areas in Hadramawt. Shabwa became one of the 
main sanctuaries for members and leaders, particularly the Khawrah al-Dayan, 
Musayn’ah and Wadi al-Rafad areas. One Member State noted a small presence in 
Mahrah Governorate near the border with Oman. 
65. Islamic State in Iraq and the Levant – Yemen (ISIL-Yemen, QDe.166) activities 
remain constrained. In August, fewer than a dozen members pledged allegiance to the 
new ISIL (Da’esh) leader. No attacks were claimed over the reporting period, but the 
group maintained logistical links with other branches, especially Somalia. Fighters 
number between 50 and 100, mostly in Ma’rib Governorate, with some cells in Wadi 
Hadramawt. The leadership cadre includes Mithaq Thabit Haytham, alias Abu Gharib 
al-Radfani, ISIL-Yemen governor (not listed), and Khaled Ahmed Abu Faraj, alias 
Abu Ayoub (not listed). Member States remained concerned about the risk of the 
revival of ISIL-Yemen.</t>
  </si>
  <si>
    <t>66. Formal terrorist threat levels have risen across Europe following fatal attacks in 
late 2023 in France and Belgium, in addition to numerous non-lethal terrorist 
incidents and arrests in several European countries. The murder of a teacher in Arras, 
France, in October illustrated triggering elements for self-initiated attacks: the 
prevalence of grievances against European values, and perceived blasphemy. Attacks 
by autonomous actors against soft targets in public places, using unsophisticated 
weapons, remain the primary modus operandi. 
67. Developments since the 7 October attacks and Qur’an-burning incidents have 
mobilized efforts to radicalize and recruit new followers within Muslim communities 
in Europe. Al-Qaida’s propaganda supporting Hamas amplified its persistent call for 
violence in support of its cause. The publications of ISIL, while more cautious, 
exacerbated religious intolerance, and it focused on capitalizing on the situation in Gaza 
to mobilize potential lone actors to commit attacks but distanced itself from Hamas.  
68. European investigations illustrated the global and interconnected nature of ISIL 
financial facilitation, with several Member States assessing Türkiye as a logistical 
hub for ISIL-K operations in Europe. One Member State reported a case involving a 
complex terrorism financing scheme for the recruitment and travel of foreign terrorist 
fighters to Afghanistan through electronic wallets that received over $2 million in 
donations on the Tron blockchain from more than 20 Western countries. The scheme 
was operated by an organized criminal network of Tajik individuals led by 
Khukumatov Shamil Dodihudoevich (alias Abu Miskin, not listed), who was arrested 
in Istanbul, Türkiye, in late June. 
69. In a renewed trend (S/2020/717, para. 57), some individuals of North Caucasus 
and Central Asian origin travelling from Afghanistan or Ukraine towards Europe 
represent an opportunity for ISIL-K, which seeks to project violent attacks in the 
West. Member States noted the existence of current and unfinished operational plots 
on European soil conducted by ISIL-K. In July, seven Tajik, Turkmen and Kyrgyz 
individuals linked to ISIL-K were arrested in North Rhine-Westphalia, Germany, 
while planning to conduct high-profile terrorist attacks for which they were obtaining 
necessary weapons and possible targets.</t>
  </si>
  <si>
    <t>70. Member States highlighted the risk posed by terrorists released from prisons who 
reinvent themselves as recruiters to form home-grown cells in Europe to conduct 
terrorist plots. Most are individuals skilled in radicalization and directly linked to 
central commands in conflict zones. In October, the Spanish National Police arrested 
Mustafá Maya Amaya (not listed), known as “the biggest recruiter in Europe”, allegedly 
for involvement in establishing a cell with former foreign terrorist fighters to conduct 
terrorist acts on European soil. He was convicted in 2018 for leading a terrorist network 
to recruit ISIL and Al-Qaida fighters and sending them to conflict zones. 
71. Member States noted with grave concern the growing number of minors 
involved in violent radicalization processes through social media, online gaming 
platforms, alternative Internet platforms and encrypted chat apps. In November, the 
Spanish Civil Guard dismantled one of the largest ISIL indoctrination structures run 
by two minors who created video game communication platforms as unofficial 
channels and radicalized over 50 minors preselected in Internet forums and other 
online environments.</t>
  </si>
  <si>
    <t>Central and South Asia</t>
  </si>
  <si>
    <t>72. Member States continue to report that the high concentration of terrorist groups 
in Afghanistan undermines the security situation in the region. The greatest threat 
within Afghanistan still comes from ISIL-K, with its ability to project into the region 
and beyond. 
73. The relationship between the Taliban and Al-Qaida remains close, and the latter 
maintains a holding pattern in Afghanistan under Taliban patronage. Regional States 
assess that the presence of Al-Qaida senior figures in the country has not changed and 
that the group continues to pose a threat in the region, and potentially beyond. The 
Taliban continues to seek to reduce the visibility of these relationships. Some Taliban 
operational commanders share ideology and modus operandi with Al-Qaida, rooted 
in history of joint terrorist activities and personal relations, but not its more global 
ambition. The de facto authorities’ efforts to constrain some Al-Qaida activities have 
reportedly caused tensions between the Taliban and Al-Qaida. Remaining, longstanding Al-Qaida figures in Afghanistan are not likely to be able to provide strategic 
direction to the broader organization, and the group cannot at present project 
sophisticated attacks at long range. One Member State noted the number of senior 
Al-Qaida figures in Afghanistan, with historical ties to the group, to be fewer than a 
dozen.  
74. Several Member States noted individuals travelling to provide liaison between 
Al-Qaida’s de facto leader, Sayf al-Adl, in the Islamic Republic of Iran and senior 
Al-Qaida figures in Afghanistan, including Abdul Rahman al-Ghamdi (not listed). 
Another Member State refutes the presence of any Al-Qaida personnel in the Islamic 
Republic of Iran. Six new Al-Qaida operatives were reported to have moved to eastern 
Afghanistan to join Katiba Umar Faruq under the leadership of Abu Ikhlas al-Masri.4 
75. Al-Qaida was reported to have established up to eight new training camps in 
Afghanistan, including four in Ghazni, Laghman, Parwan and Uruzgan Provinces, 
with a new base to stockpile weaponry in the Panjshir Valley. Some camps might be 
temporary. Hakim al-Masri (not listed), based in Kunar Province, is responsible for 
the training camps and conducting suicide bomber training for TTP. Five Al-Qaida 
madrasas operate in Laghman, Kunar, Nangarhar, Nuristan and Parwan Provinces. 
The group maintains safe houses to facilitate the movement between Afghanistan and 
__________________</t>
  </si>
  <si>
    <t>4  There are reports that Abu Ikhlas might be in some form of Taliban custody.</t>
  </si>
  <si>
    <t>the Islamic Republic of Iran in the Provinces of Herat, Farah and Helmand, with 
additional safe house locations in Kabul. 
76. Member States assessed that, despite the recent loss of territory, casualties, and 
high attrition among senior and mid-tier leadership figures, ISIL-K continued to pose 
a major threat in Afghanistan and the region. Overall, ISIL-K targeting patterns were 
directed first against the Shia, then the Taliban, and ultimately civilians. ISIL-K 
attacks decreased as a consequence of counter-terrorism pressure exerted by the 
Taliban and its good level of infiltration into ISIL-K ranks. ISIL-K has also 
significantly penetrated the Taliban. While the Taliban claimed to have defeated 
ISIL-K, terrorist attacks continued and the Taliban leadership to some extent 
remained divided over approaches in dealing with both the group and Salafist 
communities sympathetic to it. The recently created Batah Unit within the Taliban 
General Directorate of Intelligence aims to ensure that educated ISIL-K prisoners 
abandon Salafist ideology and embrace Deobandism.  
77. In contrast, ISIL-K adopted a more inclusive recruitment strategy, welcoming 
non-Salafists and focusing on attracting disillusioned Taliban and foreign fighters. 
ISIL-K increased its appeal within Tajik networks. Khukumatov Shamil Dodihudoevich 
(alias Abu Miskin) is the moderator of the ISIL-K Telegram channel “Mustakim 
Khurasan” and one of the most active propagandists and high-ranking recruiters.  
78. Several Member States confirmed that Sanaullah Ghafari (alias Shahab 
al-Muhajir, QDi.431) is still alive and remains the ISIL-K leader, reportedly located 
in Kunar Province. Ghafari was likely targeted while exiting a Jamaat-ul-Ahrar 
(QDe.152) training centre in Kunar, possibly leaving him injured. 
79. TTP was further strengthened and emboldened, increasing attacks with a 
broader degree of autonomy to manoeuvre. The Taliban are generally sympathetic to 
TTP aims. Besides supplying weapons and equipment, Taliban rank and file, Al-Qaida 
core and AQIS fighters assisted TTP forces in cross-border attacks. Despite Taliban 
instructing TTP fighters not to participate in operations outside Afghanistan, many 
had done so with no apparent consequence. Some Taliban members also joined TTP, 
perceiving a religious obligation to provide support. Interlocutors reported that TTP 
members and their families receive regular aid packages from the Taliban. A new TTP 
base was established in mid-2023 in Khyber Pakhtunkhwa, Pakistan, where 66 TTP 
individuals trained as suicide bombers. A notable development is the increase of 
Afghan nationals in the TTP ranks.  
80. Al-Qaida core and AQIS continue to provide training, ideological guidance and 
support to TTP. In July, Al-Qaida reportedly issued orders for all vehicles used by the 
group to be gifted to TTP owing to fear of being targeted by the United States of 
America. With the consent of senior Al-Qaida leaders, AQIS selected approximately 
15 commanders to assist TTP with attacks in Pakistan. In September, AQIS reportedly 
supplied armed fighters during the TTP attack in Chitral, Pakistan. TTP morale 
increased following international attention on the September attack. Aside from 
anti-Pakistan operations, TTP reportedly conducts assassinations of Taliban defecting 
to ISIL-K. 
81. The short-term detention of 70 to 200 TTP members and the relocation of 
personnel northward away from the border areas by the Taliban were assessed as 
deflecting pressure from Pakistan to contain TTP. 
82. TJP announced its existence on 23 February 2023. Reportedly, it is a front, 
providing TTP with plausible deniability, to alleviate the pressure from Pakistan on 
the Taliban. Abdullah Yaghistani (not listed) leads the group, and its spokesperson is 
Mullah Qasim. TJP conducted several attacks in 2023, including one against Pakistani</t>
  </si>
  <si>
    <t>security forces in Khyber Pakhtunkhwa on 12 December 2023. TTP media further 
amplifies TJP attacks.  
83. The status of the Islamic Movement of Uzbekistan (IMU, QDe.010), the Islamic 
Jihad Union (QDe.119) and Khatiba Imam al-Bukhari (QDe.158) in Afghanistan 
remain unchanged (S/2023/370, para. 59). One Member State reported that funding 
of Jamaat Ansarullah (JA, not listed) comes from the Taliban and Al-Qaida. JA 
fighters are the main force of Lashkar-e Mansoori, the Taliban special battalion of 
suicide bombers. Recently, several JA commanders reportedly joined ISIL-K ranks in 
Nangarhar and Kunar Provinces. 
84. ETIM/TIP, after relocation from Badakhshan Province, is now headquartered in 
Baghlan Province, with operational networks extending to multiple provinces. The 
group focuses on training youth in reserve forces and increases female recruitment 
and training. Regional States expressed continuing concern for its collaboration with 
other terrorist groups, especially TTP, in recruitment, training, planning attacks and 
posing a regional threat. One Member State reported Al-Qaida core providing training 
and ideological guidance to ETIM/TIP. Exploiting ETIM/TIP grievances at being 
restrained by the Taliban, ISIL-K is recruiting its members. Some fighters are reported 
to have already defected to ISIL-K, while the majority of the group remain allied with 
Al-Qaida. Member States registered concern that fighters might use acquired Afghan 
passports to infiltrate regional countries. Funding sources include zakat, extortion, 
kidnapping, drug trafficking and underground money exchanges. 
85. One Member State assessed the strength of Majeed Brigade (MB, not listed) at 
60 to 80 fighters, with recruitment focusing on female suicide bombers. A couple of 
Member States reported MB cooperation with TTP and ISIL-K in training, weapons 
acquisition, intelligence-sharing and joint operations, although several other Member 
States sought additional information in this regard. MB claimed several attacks 
targeting Pakistan law enforcement agencies and Chinese personnel in Pakistan 
during the reporting period. 
86. Jaysh al-Adl (not listed) claimed an attack which killed 11 Iranian police 
officers in Sistan and Baluchistan Province in the Islamic Republic of Iran on 
15 December 2023.</t>
  </si>
  <si>
    <t>South-East Asia</t>
  </si>
  <si>
    <t>87. While counter-terrorism pressure was largely effective in containing threats in 
most South-East Asian countries, the sizeable number of terrorist organizations 
operating in the region, combined with returning or repatriated fighters, represents a 
persistent threat which could resurge. Terrorist activities decreased in Malaysia and 
Indonesia owing to actions of security forces, but the Philippines confronted 
increasing attacks, as demonstrated by an Islamic State in Iraq and the Levant in 
South-East Asia (ISIL-SEA, QDe.169) strike on 3 December on a religious service 
held in a university gymnasium in Marawi City. Member States assess that ISILaligned groups might continue opportunistic attacks, especially in the southern 
Philippines. The drivers of radicalization largely entail local issues, although support 
and linkages with global ideologies of ISIL (Da’esh) and Al-Qaida exist. Terrorist 
threats are likely to increase around upcoming elections in 2024 and 2025. 
88. ISIL-SEA is decentralized, with no overall command and control through the 
emir, but retains the capability to respond rapidly to counter-terrorism operations, as 
demonstrated by attacks in retaliation for the killing of former emir Abu Zacharia in 
June 2023. Information on the identity of the group’s new leader and the appointment 
of one of the commanders of the Bangsamoro Islamic Freedom Fighters, Ismael 
Abdulmalik (alias Abu Turaife, not listed), as the new ISIL-SEA emir is unconfirmed. 
Reports of his surrender or death remain unclear.</t>
  </si>
  <si>
    <t>89. ISIL core maintains ties with groups in Mindanao, which is concerning, since 
sustained support could improve the capability of ISIL to conduct attacks in the 
Philippines. 
90. Philippine authorities arrested several members of the Dawlah Islamiyah-Maute 
Group (not listed). Two widows of group leaders were domestically designated as 
terrorists for their activities. The losses and seizure of weapons and explosives caches 
led to the surrender of some fighters. 
91. The threat from Abu Sayyaf Group (ASG, QDe.001) has been degraded, but it 
retains the capability to conduct attacks, primarily using improvised explosive 
devices. On 2 December, Philippine security services killed one of the ASG leaders 
and a bomb maker, Mudzimar Sawadjaan, and 20 other ASG fighters in Basilan. 
92. Member States expressed concern at the potential resurgence of Jemaah 
Islamiyah (JI, QDe.092) and Jamaah Ansharut Daulah (JAD, QDe.164) in Indonesia. 
The growth of online propaganda, training, and recruitment activities suggest ongoing 
radicalization among JAD and JI sympathizers. The pro-ISIL JAD is consolidating 
internally, operating with small, decentralized cells connected through social media. 
Imminent attacks appear unlikely, but the group is reportedly strengthening its 
internal network. JI continued to promote the creation of a State in South-East Asia 
governed by sharia law, attempting to infiltrate government institutions and recruit 
public servants, including law enforcement officials. The group is funded by 
donations facilitated by JI cells operating in Indonesia.</t>
  </si>
  <si>
    <t>III. Impact assessment</t>
  </si>
  <si>
    <t>A. Resolutions 2199 (2015) and 2462 (2019) on the financing 
of terrorism</t>
  </si>
  <si>
    <t>93. Al-Qaida, ISIL (Da’esh) and affiliates finance themselves through a range of 
mechanisms, from traditional sources (kidnapping for ransom, robbery, and taxation) 
to newer forms (fundraising via social media, crowdfunding, cryptocurrencies, and 
gaming platforms) to raise and transfer funds. While reports note increasing use of 
cryptocurrencies, the bulk of transactions are still through traditional channels such 
as cash couriers and hawala. One Member State noted that ISIL used a digital 
directory for identifying hawaladars regionally. 
94. As noted previously, ISIL core’s revenue continues to decline. Member States 
report available reserves at $10 million to $25 million. Costs continue to outpace 
revenue, with payments to members and families of dead or imprisoned fighters 
remaining the largest expenses. Some Member States reported ISIL finances since 
January 2023 to be more dispersed after Bilal al-Sudani’s death, with fewer internal 
transfers, but the Al-Karrar office remained important to revenue generation. 
95. Most ISIL-affiliated groups are financially autonomous. Some affiliates use 
social media to raise funds through cryptocurrencies. A pro-ISIL media group, 
Meydan Medya, appealed to donors, directing the use of Monero coin. Other ISIL 
outlets also appealed for Monero in more than 20 languages. 
96. In December, the Spanish National Police dismantled an ISIL (Da’esh) network 
with branches in Afghanistan, the Middle East, the Sahel, the Maghreb and Europe, 
accused of laundering funds and moving €200,000 worth of cryptocurrencies to conduct 
attacks in Europe. Thirteen individuals were arrested, and two imminent attacks 
thwarted, in this complex counter-terrorism investigation supported by 12 countries.</t>
  </si>
  <si>
    <t>97. ISWAP generated funds locally from criminal activities, taxation of fishermen 
and traffickers, cattle rustling, kidnapping for ransom, and farming activities such as 
growing red chillis for sale to countries neighbouring Lake Chad. Reports of poaching 
(mostly ivory) in Benin, the Niger and Nigeria were noted. Despite both Boko Haram 
and ISWAP being able to raise their own funds, their fighters were not well paid, and 
consequently they were unable to attract foreign fighters.  
98. ISIL-K continued to benefit from financial support from affiliates. While the 
Taliban exerted some pressure on TTP through control of funds, the de facto authorities 
reportedly provided 3.5 million afghanis ($50,500) to the leader, Noor Wali Mehsud 
(QDi.427), monthly, with the instruction that he garner further sources of revenue.  
99. Member States note Al-Qaida’s use of cryptocurrency to raise and move funds. 
The Republic of Korea imprisoned two Central Asian individuals for soliciting funds 
for KTJ in the Syrian Arab Republic using cryptocurrencies (stablecoins). Funds sent 
totalling $12,000 were used mostly for purchasing weapons and ammunitions. 
100. With regard to Al-Qaida affiliates, Al-Shabaab continues its sophisticated 
revenue collection system, with Mogadishu and southern Somalia remaining its 
biggest tax base. Its $100 million annual revenues are derived through a 
comprehensive taxation system, and it exploits the collection of zakat, using targeted 
lifestyle audits of wealthy businessmen. 
101. AQAP faces financial challenges and is unable at times to pay members or 
finance operations. In addition to robbery, arms smuggling, counterfeiting, selling 
petroleum derivatives and extorting local business to pay for protection as primary 
sources of income, the AQAP abduction cell increased kidnapping-for-ransom 
operations in Yemen, especially targeting foreign employees of international 
organizations. The sale and purchase of land on real estate markets are noted as a 
means of income. 
102. The significant local capacity of JNIM allows it to levy taxes, extort funds and 
carry out abductions. The group is well financed mostly from local funding sources, 
including by taxing or operating artisanal mines mainly in Burkina Faso and through 
cattle rustling within the Sahel region. AQIM is involved in arms and drug smuggling, 
illegal migration, and taxation.</t>
  </si>
  <si>
    <t>B. Resolution 2347 (2017) on cultural heritage</t>
  </si>
  <si>
    <t>103. Although connections between transnational organized criminal networks and 
terrorist organizations have been observed in the illicit trafficking of cultural property, 
reported cases were exclusively linked to organized crime. It is unclear whether ISIL 
(Da’esh) retains access to cached cultural artefacts in the Syrian Arab Republic and 
Iraq, from which it might seek to generate revenue in the future. 
104. In Yemen, Wadi Omran in Abyan Governorate has served as a primary AQAP 
training area. One Member State reported that, upon the initial takeover of the valley, 
AQAP discovered historical artefacts and subsequently sold them in Shabwa 
Governorate for unspecified foreign currencies.</t>
  </si>
  <si>
    <t>C. Resolution 2396 (2017) on foreign terrorist fighters, returnees 
and relocators</t>
  </si>
  <si>
    <t>105. While steady progress continues in repatriation efforts from camps in the northeastern Syrian Arab Republic, including a significant batch of returnees to 
Kyrgyzstan, progress continues to be slow and there has been no significant shift in</t>
  </si>
  <si>
    <t>the situation outlined in the thirty-second report of the Monitoring Team 
(S/2023/549). At the current rate of repatriation, the risks associated with camps and 
prisons, described by one Member State as “the largest concentration of terrorist 
fighters in the world”, will persist for several years. Some Member States have 
registered concern about the capacity of capable national authorities in some regions 
to manage a significant increase in the pace or volume of returns securely. 
106. ISIL (Da’esh) remains focused on recovering personnel from prisons through 
attacks or other means, to backfill both leadership roles and rank-and-file fighters, as 
evidenced by one recent disruption of an ISIL (Da’esh) cell responsible for planning 
attacks against prisons in the Syrian Arab Republic. 
107. There have been occasional reports of movement by individual foreign terrorist 
fighters, but these have been ad hominem, with some noting fighters of North African 
origin wanting to move from the Syrian Arab Republic and Iraq to Africa, closer to 
their roots. Member States have not reported large-scale or directed flows of fighters 
from the Syrian Arab Republic and Iraq to destinations in Africa or Afghanistan. One 
contributing State noted that HTS had grown in numbers but had compensated for a 
decline in foreign terrorist fighters by recruiting from local communities.  
108. One theme which has emerged in discussion with Member States has been the 
regional nature of foreign terrorist fighters in the conflict zones in Africa. Such 
fighters tend to hold the nationality of neighbouring States or to have travelled from 
another conflict zone on the continent in support of an affiliated group. It was not 
clear whether such travel was commonly directed by leadership groups. A large 
number of foreign terrorist fighters in Somalia are East African nationals, although 
they seldom rise to senior positions in Al-Shabaab or ISIL (Da’esh) there. Thirty 
foreign terrorist fighters of several African nationalities have previously been 
detained in south-western Libya. In terms of the movement of personnel, individuals 
can exploit long and relatively porous borders, and facilities and routes used by 
transnational organized criminals for various forms of smuggling. 
109. Member States have also pointed out that nationality can be a secondary 
component of identity in parts of Africa and South Asia, with ethnic or tribal identity 
being a greater determinant of behaviour and of movement across borders in support of 
a perceived common cause. For example, the interplay between Fulani identity and the 
activities of sanctioned groups in the Sahel is addressed elsewhere in the present report.</t>
  </si>
  <si>
    <t>IV. Implementation of sanctions measures</t>
  </si>
  <si>
    <t>110. For United Nations sanctions to be implemented effectively, the ISIL (Da’esh) 
and Al-Qaida sanctions list must be accurate and up to date and changes made in a 
timely manner so that Member States can reflect sanctions in their domestic lists for 
compliance by relevant national authorities and the private sector. Neither the 
Committee nor the Monitoring Team received many replies to requests for 
information about listed entities and individuals, and the Team notes the importance 
of such engagement for sanctions implementation. 
111. The Monitoring Team continues to provide technical assistance to Member 
States in the listing and delisting process. In 2023, four names (three individuals and 
one entity) were added to the ISIL (Da’esh) and Al-Qaida sanctions list and two names 
delisted.  
112. To keep the ISIL (Da’esh) and Al-Qaida sanctions list current and accurate, the 
Monitoring Team conducted the annual review exercise as well as the data validation 
project approved by the Committee to identify inconsistencies in the list entries and</t>
  </si>
  <si>
    <t>narrative summaries. Eighty-five names were reviewed in 2023 and 22 amendments 
approved by the Committee.</t>
  </si>
  <si>
    <t>A. Travel ban</t>
  </si>
  <si>
    <t>113. During the reporting period, no travel ban exemption requests were submitted 
to the Committee, and no information was received from Member States regarding 
attempted travel or interdiction of individuals designated on the ISIL (Da’esh) and 
Al-Qaida sanctions list.</t>
  </si>
  <si>
    <t>B. Assets freeze</t>
  </si>
  <si>
    <t>114. During the reporting period, the Committee received and approved six requests 
for assets freeze exemptions, five of which are for basic expenses and one for 
extraordinary expenses.</t>
  </si>
  <si>
    <t>C. Arms embargo</t>
  </si>
  <si>
    <t>115. Member States continue to express concern about the proliferation of weapons 
in Afghanistan, the Middle East and Africa, in particular the increased use of 
unmanned aerial systems and improvised explosive devices. 
116. Several Member States reported continued proliferation of weapons from 
stockpiles left by former coalition partners in Afghanistan. In one case Taliban 
commanders were reported to have provided TTP with significant quantities of 
weaponry, including M24 sniper rifles, M4 carbines with Trijicon ACOG scopes, and 
M16A4 rifles with thermal scopes. Weapons and equipment, particularly night vision 
capability, continued to be reported as adding lethality to TTP attacks on Pakistani 
security forces. A Member State highlighted that TJP used such weapons and 
equipment in the attack on the Mianwali airfield, in Pakistan, on 4 November. 
117. It was reported that senior TTP leaders were issued weapons permits for 15 
weapons each, while subcommanders received five permits. Support to TTP strengthens 
its alliance with the Taliban, discouraging potential defections to ISIL-K. Member 
States also reported that ISIL-K sought and obtained such weapons from TTP.  
118. A Member State reported that fighters crossed the Afghan border to attack Tajik 
targets in Dushanbe, using weapons and equipment supplied to the former 
Government of Afghanistan by the United States and the North Atlantic Treaty 
Organization, including high-yield grenades, tactical radio communication sets, 
night-vision equipment and sophisticated improvised explosive device components.  
119. Member States report that use of unmanned aerial systems is increasing, with 
groups sourcing components through local markets and commercially. Both ISIL and 
Al-Qaida use unmanned aerial systems technologies. Member States report that 
AQAP now possesses several unmanned aerial systems and has established a 
specialized unmanned aerial systems unit with capacity to operate and weaponize 
them. In the Syrian Arab Republic, HTS has robust indigenous unmanned aerial 
systems capabilities with components procured mostly through Türkiye. A Member 
State reports that, in the Syrian Arab Republic, ETIM/TIP has established a “Falcon 
unmanned aerial system squadron” with reconnaissance, suicide attack and bombing 
capabilities deployed in multiple operations. In Afghanistan, ETIM/TIP also has 
specialized technical teams and drone manufacturing facilities producing multiple 
rotary-wing drones which have been successfully tested with M16 rifles.</t>
  </si>
  <si>
    <t>120. In Africa, usage of improvised explosive devices is increasing. In the 
Democratic Republic of the Congo, the improvised explosive device techniques of 
ADF continue to advance with increased capacity and sophistication, with a notable 
increase in incidents in Kampala. In Mozambique, ASWJ deployed increased 
numbers of improvised explosive devices against regional forces with at least one 
such device triggered via remote control. In Somalia, Al-Shabaab launched landside 
attacks near Aden Adde International Airport using 107-mm rockets that some 
Member States assess were raided during its attack on the African Union Transition 
Mission in Somalia base in Bulo Marer in May.</t>
  </si>
  <si>
    <t>V. Recommendations</t>
  </si>
  <si>
    <t>121. The Monitoring Team continues to stress the importance of Member States 
sharing additional information to update list entries and narrative summaries without 
delay in accordance with their national legislation, and in support of annual review 
and data validation processes (S/2023/549, para. 107). 
122. The Monitoring Team proposes that the Committee mandate the Team, working 
together with the Secretariat and other sanctions committees’ panels of experts if 
required, to study and assess the scope to update the standard form for the listing of 
individuals and entities under the ISIL (Da’esh) and Al-Qaida regime, and to consider 
what tools might support more effective list management. The Team should report its 
findings back to the Committee in due course for further consideration by the 
Committee.</t>
  </si>
  <si>
    <t>VI. Monitoring Team activities and feedback</t>
  </si>
  <si>
    <t>123. The Monitoring Team notes that reliable data on the numbers of fighters aligned 
with groups affiliated with Al-Qaida and ISIL (Da’esh) are difficult to obtain, 
particularly from conflict zones. In some theatres, individuals can be aligned with 
more than one group. The figures used in the present report reflect either consensus 
or a range of estimates made by contributing Member States, with a potential margin 
of error. Where possible, the Team sought to disaggregate fighters from family 
members or other affiliates. 
124. The Monitoring Team engaged a wide range of Member States in the preparation 
of the present report, including in New York, through visits and in written exchanges. 
The Team made a concerted outreach effort to African Member States, meeting in 
person with 22 States from Southern, Central and East Africa, all of which provided 
contributions, and 10 from North and West Africa. The Team continued to seek 
information relevant to its mandate and to explain and promote the sanctions regime 
through participation in meetings with relevant international and regional 
organizations, the private sector and civil society, and a wide range of United Nations 
entities and panels of experts supporting Security Council committees. The 
Monitoring Team is grateful for the assistance and support it received. 
125. The Monitoring Team welcomes feedback on the present report at 
1267mt@un.org.</t>
  </si>
  <si>
    <t>Letter dated 17 January 2024 from the Permanent Representative of the Russian Federation to the United Nations addressed to the Secretary-General and the President of the Security Council</t>
  </si>
  <si>
    <t>I would like to bring to your attention the note verbale dated 16 January 2024 
from the Permanent Mission of the Russian Federation to the International 
Organizations in Vienna addressed to the secretariat of the International Atomic 
Energy Agency regarding the Russian efforts aimed at social and economic 
development and improvement of public life in Energodar where the Zaporozhskaya 
nuclear power plant is located (see annex).*</t>
  </si>
  <si>
    <t>Annex to the letter dated 17 January 2024 from the Permanent 
Representative of the Russian Federation to the United Nations 
addressed to the Secretary-General and the President of the 
Security Council</t>
  </si>
  <si>
    <t>Credentials of the alternate representative of Malta on the Security Council: Report of the Secretary-General</t>
  </si>
  <si>
    <t>Pursuant to rule 15 of the provisional rules of procedure of the Security Council, 
the Secretary-General wishes to report that he has received a letter dated 1 May 2023 
from the Permanent Representative of Malta to the United Nations stating that 
Mr. Ciarán Finlay has been appointed alternate representative of Malta on the 
Security Council.</t>
  </si>
  <si>
    <t>Identical letters dated 16 January 2024 from the Chargé d’affaires a.i. of the Permanent Mission of Iraq to the United Nations addressed to the Secretary-General and the President of the Security Council</t>
  </si>
  <si>
    <t>On instructions from my Government, and with reference to the rules of 
international law, the Charter of the United Nations and relevant international norms, 
I annex herewith a letter from His Excellency Fuad Mohammad Hussein, Deputy 
Prime Minister and Minister for Foreign Affairs of the Republic of Iraq (see annex), 
regarding an attack on Iraqi territory perpetrated on 15 January 2024 by the Islamic 
Republic of Iran, in the course of which ballistic missiles were launched at a number 
of peaceful residential locations in the city of Erbil in the Republic of Iraq, killing 
innocent civilians and damaging public and private property.</t>
  </si>
  <si>
    <t>I should be grateful if you would have the present letter and its annex issued as 
a document of the Security Council.</t>
  </si>
  <si>
    <t>Annex to the identical letters dated 16 January 2024 from the 
Chargé d’affaires a.i. of the Permanent Mission of Iraq to the 
United Nations addressed to the Secretary-General and the 
President of the Security Council</t>
  </si>
  <si>
    <t>On 15 January 2024, Iraq underwent a foreign attack that led to a large number 
of innocent civilian casualties, as well as damage to public and private property. The 
Islamic Republic of Iran launched ballistic missiles at a number of peaceful 
residential locations in the city of Erbil under false pretexts and allegations. In this 
connection, my Government would like to state the following:</t>
  </si>
  <si>
    <t>• Iraq stresses that this attack constitutes a flagrant violation of the sovereignty 
and territorial integrity of Iraq and the security of the Iraqi people. It is an affront 
to the principles of good-neighbourliness and undermines the security of the 
entire region. I should also like to point out that Iran previously launched a 
similar attack against Iraq when it bombarded the city of Erbil in March 2022, 
under the same flimsy pretexts.</t>
  </si>
  <si>
    <t>• Claims about the presence on Iraqi territory of parties hostile to the Iranian side 
can in no way justify launching ballistic missiles, which constitutes aggression 
against the sovereignty of a neighbouring country and United Nations Member 
State.</t>
  </si>
  <si>
    <t>• Iraq and Iran have bilateral relations at the popular and official levels. That 
requires the Iranian side to consult with Iraq on any calls for concern that the 
Iranian side might have about threats to its national security. Iraq is committed 
to the principles of good neighbourliness in accordance with the provisions of 
international law.</t>
  </si>
  <si>
    <t>• Iraq reserves the right to seek all its legal and moral rights in the wake of such 
attacks in accordance with approved international laws and legislation.</t>
  </si>
  <si>
    <t>• Iraq calls on the Secretary-General and the President of the Security Council, 
each in accordance with their mandate, to ask the Government of the Islamic 
Republic of Iran to desist from such attacks, abide by the rules of good 
neighbourliness and respect the sovereignty of Iraq.</t>
  </si>
  <si>
    <t>I should be grateful if the present letter could be circulated as a document of the 
United Nations.</t>
  </si>
  <si>
    <t>Credentials of the alternate representatives of Ghana on the Security Council: Report of the Secretary-General</t>
  </si>
  <si>
    <t>Pursuant to rule 15 of the provisional rules of procedure of the Security Council, 
the Secretary-General wishes to report that he has received a letter dated 9 January 
2023 from the Permanent Representative of Ghana to the United Nations stating that 
Mr. John Osei Bonsu, Mrs. Nana Akua Barnor, Mrs. Ama Anima Corquaye, Brigadier 
General Samuel Yeboah Asare and Ms. Edna Stephanie Williams have been appointed 
alternate representatives of Ghana on the Security Council.</t>
  </si>
  <si>
    <t>Pursuant to rule 15 of the provisional rules of procedure of the Security Council, 
the Secretary-General wishes to report that he has received a letter dated 3 August 
2023 from the Permanent Representative of Ghana to the United Nations stating that 
Ms. Miriam Aba Arhin, Deputy Director at the Ministry of Foreign Affairs and 
Regional Integration, would represent Ghana at the 9392nd meeting of the Security 
Council, held on 3 August 2023.</t>
  </si>
  <si>
    <t>Further to our prior letters, including the latest dated 4 December 2023 
(
S/2023/953
), I wish to strongly reject the baseless allegations made against the armed 
forces of the Islamic Republic of Iran in the letter dated 29 December 2023 from the 
Chargé d’affaires a.i. of the United States Mission to the United Nations addressed to 
the President of the Security Council (
S/2023/1070
).</t>
  </si>
  <si>
    <t>The Islamic Republic of Iran emphasizes once more that no group affiliated with 
its armed forces, whether in Syria, Iraq or elsewhere, operates under its direct control 
or on its behalf. Consequently, Iran is not responsible for the actions of any individual 
or group within the region.</t>
  </si>
  <si>
    <t>The United States’ continuous unlawful actions in flagrant violation of 
international law and the Charter of the United Nations in the region, in particular in 
the Syrian Arab Republic, are evident and cannot be concealed or justified through 
spreading misinformation and unfounded allegations against Iran.</t>
  </si>
  <si>
    <t>I should be grateful if you would have the present letter circulated as a document 
of the Security Council. 
(
Signed
) Amir Saeid 
Iravani</t>
  </si>
  <si>
    <t>Letter dated 16 January 2024 from the Permanent Representative of the Islamic Republic of Iran to the United Nations addressed to the President of the Security Council</t>
  </si>
  <si>
    <t>Upon instructions from my Government, and further to our letter dated 
3 January 2024 (
S/2024/14
), I wish to inform you that the Islamic Republic of Iran, 
as one of the main victims of terrorism, has, in the exercise of its inherent right of 
self-defence under international law and the Charter of the United Nations, 
undertaken anti-terrorist operations. These operations include targeted attacks against 
the bases and facilities of terrorist groups situated in Syria and Iraq. In this regard, I 
would like to emphasize the following:</t>
  </si>
  <si>
    <t>1. 
In the early hours of 16 January 2024, simultaneous anti-terrorism 
operations were carried out by the firing of several ballistic missiles, precisely 
targeting facilities of Da’esh and Hay’at Tahrir al-Sham, two designated terrorist 
organizations, in Idlib and the region under occupation of the terrorist group in the 
north-east of the Syrian Arab Republic. In addition, an intelligence unit used by 
anti-Iranian terrorist groups associated with the Israeli regime in Erbil, Iraqi 
Kurdistan Region, was targeted. The facility has served as a base for intelligence and 
sabotage operations in Iran.</t>
  </si>
  <si>
    <t>2. 
Iran’s anti-terrorism operations were undertaken in response to the recent 
heartbreaking terrorist attacks in Kerman, Iran on 3 January 2024, which resulted in 
the martyrdom of over 100 innocent civilians, including children and women, with 
many others sustaining injuries (see 
S/2024/14
). The Da’esh-affiliated groups 
claimed responsibility. Fortunately, the reprehensible attacks in Kerman received 
strong and unanimous condemnation by the members of the Security Council.</t>
  </si>
  <si>
    <t>3. 
The operations were necessary and proportionate, precisely targeting bases 
of terrorist groups and fully respecting Iran’s international obligations, especially 
international humanitarian law.</t>
  </si>
  <si>
    <t>4. 
The Islamic Republic of Iran reiterates, once again, its unwavering 
commitment to fully respect the national sovereignty, independence, unity and 
territorial integrity of the Republic of Iraq and the Syrian Arab Republic. As a 
responsible member of the United Nations, the Islamic Republic of Iran reaffirms its 
adherence to the purposes and principles of the Charter of the United Nations. 
Furthermore, Iran reiterates its inherent rights, as recognized by international law, to 
safeguard its sovereignty, its national security and its citizens against any threats or 
attacks. This commitment reflects Iran’s resolve to protect its interests and maintain 
peace and security within its borders.</t>
  </si>
  <si>
    <t>Letter dated 23 January 2024 from the Permanent Representative of Ukraine to the United Nations addressed to the Secretary-General</t>
  </si>
  <si>
    <t>Today, the Russian Federation has resorted to another massive missile strike, 
launching 44 missiles on cities, towns and villages across Ukraine, which resulted in 
new casualties among the civilian population and the destruction of civilian 
infrastructure.</t>
  </si>
  <si>
    <t>In Kharkiv, the Russian Federation’s strike hit ordinary residential areas, killing 
at least 8 local residents, including an 8-year-old girl; 60 other civilians, including 
6 children, were injured. The Russian missiles also destroyed or damaged civilian 
infrastructure facilities, including multistorey residential buildings.</t>
  </si>
  <si>
    <t>In Kyiv, the Russian military targeted residential areas, injuring 22 local 
residents, including 4 children; 28 civilian facilities, in particular residential 
buildings, medical and education facilities, one of the buildings of the KyivPasazhyrskyi railway station, a plant and a sports complex building, were damaged.</t>
  </si>
  <si>
    <t>In Kyiv region, the Russian Federation hit the town of Vyshneve, the villages of 
Kriukivshchyna and Sviatopetrivske, injuring at least three civilians and destroying 
residential buildings.</t>
  </si>
  <si>
    <t>In Dnipropetrovsk region, the Russian Federation’s armed forces shelled the city 
of Pavlohrad (one civilian was killed and another injured; a plant, a local gymnasium, 
a music school and 8 apartment buildings were damaged) and the village of Bohuslav, 
where 33 private buildings were damaged as a result of the attack.</t>
  </si>
  <si>
    <t>Credentials of the alternate representative of Ghana on the Security Council</t>
  </si>
  <si>
    <t>Pursuant to rule 15 of the provisional rules of procedure of the Security Council, 
the Secretary-General wishes to report that he has received a letter dated 26 May 2022 
from the Permanent Representative of Ghana to the United Nations stating that 
Mr. Hafiz Issahaku has been appointed alternate representative of Ghana on the 
Security Council.</t>
  </si>
  <si>
    <t>Identical letters dated 20 December 2023 from the Chargé d’affaires a.i. of the Permanent Mission of Lebanon to the United Nations addressed to the Secretary-General and the President of the Security Council</t>
  </si>
  <si>
    <t>committed during the month of November 2023 (see annex).*</t>
  </si>
  <si>
    <t>Counsellor 
Chargé d’affaires a.i.</t>
  </si>
  <si>
    <t>Annex to the identical letters dated 20 December 2023 from the 
Chargé d’affaires a.i. of the Permanent Mission of Lebanon to the 
United Nations addressed to the Secretary-General and the 
President of the Security Council</t>
  </si>
  <si>
    <t>Land violations committed in November 2023</t>
  </si>
  <si>
    <t>Date 
Time 
Nature of violation 
1 November 
1225 
The Israeli enemy directed several bursts of gunfire towards Lebanese 
territorial waters opposite Ra’s al-Naqurah. 
1255 
The Israeli enemy directed several bursts of light and medium weapon fire 
at a wooded area in Lebanese territory on the outskirts of the town of Ayta 
al-Sha‘b, without injuring anyone. 
1320 
The Israeli enemy fired two shells from a Merkava tank towards 
residential neighbourhoods in the town of Ayta al-Sha‘b.  
1350 
The Israeli enemy fired shells from two Merkava tanks at residential 
neighbourhoods in the towns of Ayta al-Sha‘b and Bayt Lif, without 
injuring anyone. 
1400 
The Israeli enemy fired two shells from a Merkava tank towards the 
perimeter of United Nations Interim Force in Lebanon (UNIFIL) post 
UNP5–66 on the outskirts of the town of Qawzah, damaging the post’s 
wall and some vehicles but without injuring anyone. 
1405 
The Israeli enemy fired 24 mortar shells at the outskirts of the town of 
Aytarun, striking a chicken farm. 
1410 
The Israeli enemy, from its position in Malikiyah, fired a Merkava tank 
shell at a Poclain bulldozer that was on the outskirts of the town of 
Aytarun.  
The Israeli enemy fired five 155-mm flare shells that fell in the olive 
groves in the area of Qil‘a, on the outskirts of the town of Blida, causing a 
fire to erupt in those groves and 10 landmines to explode. The enemy also 
fired one 155-mm artillery shell that fell on the outskirts of the town of 
Mays al-Jabal, striking a house but without injuring anyone.  
1500 
The Israeli enemy fired two 155-mm artillery shells that fell on the 
outskirts of the town of Mays al-Jabal, in the areas of Khallat al-Magharah 
and Dabbakah, without injuring anyone. 
1535 
The Israeli enemy fired twelve 155-mm explosive shells that fell on the 
outskirts of the towns of Ramiyah and Bayt Lif, without injuring anyone. 
1615 
The Israeli enemy fired 10 artillery shells that fell on the outskirts of the 
towns of Marwahin, Yarin and Jubbayn. 
1645 
The Israeli enemy fired two 155-mm explosive shells that fell on the 
outskirts of the town of Qawzah. 
1715 
The Israeli enemy fired nine 155-mm explosive shells that fell on the 
outskirts of the town of Qawzah.</t>
  </si>
  <si>
    <t>Date 
Time 
Nature of violation 
1905 
The Israeli enemy fired three 155-mm explosive shells that fell on the 
outskirts of the town of Ramiyah. 
1925 
The Israeli enemy fired two 155-mm explosive shells that fell on the 
outskirts of the towns of Ramiyah and Bayt Lif. 
2145 
The Israeli enemy fired several bursts of light and medium weapon gun 
fire towards Hursh Tall al-Rahib, opposite the town of Ayta al-Sha‘b. 
The Israeli enemy directed several bursts of light and medium machinegun fire towards a wooded area opposite the town of Rumaysh. 
2 November 
0126 
The Israeli enemy fired five explosive shells that fell on the outskirts of 
the town of Ramiyah. 
0225 
The Israeli enemy directed several bursts of gunfire towards the banks of 
the Wazzani River, without injuring anyone. 
0300 
The Israeli enemy fired several shells that fell on the outskirts of the 
towns of Ahmadiyah and Dallafah. 
0400 
The Israeli enemy fired several flare shells and 10 artillery shells that fell 
on the outskirts of the towns of Alma al-Sha‘b and Labbunah. 
The Israeli enemy fired 11 flare shells that fell on the outskirts of the town 
of Aytarun and 3 flare shells the fell in the area of Ghasunah, on the 
outskirts of the town of Blida. 
The Israeli enemy fired three flare shells and five explosive shells that fell 
on the outskirts of the towns of Ramiyah and Bayt Lif, as well as three 
flare shells that fell near residential neighbourhoods in the town of 
Rumaysh, without injuring anyone. 
0405 
The Israeli enemy fired 28 flare shells that fell in the towns of Yarun, 
Blida, Mays al-Jabal and Hula.  
0415 
The Israeli enemy fired nine flare shells that fell on the outskirts of the 
town of Ayta al-Sha‘b and three flare shells that fell in on the outskirts of 
the town of Ramiyah. 
0440 
The Israeli enemy fired five flare shells that fell on the outskirts of the 
town of Yarun and three flare shells that fell on the outskirts of the town 
of Marun al-Ra’s. 
0730 
The Israeli enemy fired some 10 shells that fell on the outskirts of the 
town of Tayr Harfa. 
0835 
The Israeli enemy fired one flare shell that fell in the area of Khallat 
Wardah, on the outskirts of the town of Ayta al-Sha‘b.  
0840 
The Israeli enemy fired 12 shells that that fell in Tallat Abu Laban and in 
residential neighbourhoods in the town of Ayta al-Sha‘b, without injuring 
anyone. 
0900 
The Israeli enemy fired three explosive shells that fell on the area of Jabal 
Blat, on the outskirts of the town of Marwahin.</t>
  </si>
  <si>
    <t>Date 
Time 
Nature of violation 
1110 
The Israeli enemy fired some 30 rounds towards Lebanese territory in the 
vicinity of point TP36, opposite the town of Udaysah. 
The Israeli enemy fired eight explosive shells that fell on the outskirts of 
Bayt Lif, without injuring anyone. 
1140 
The Israeli enemy fired some 10 shells that fell on the outskirts of the 
towns of Naqurah, Alma al-Sha‘b and Tayr Harfa. 
1140 
and 
1150 
The Israeli enemy fired three 155-mm shells at the outskirts of the town of 
Fardis, one of which fell in the garden of a civilian house, without 
injuring anyone. 
1326 
The Israeli enemy fired four explosive shells and several bursts of light 
and medium weapon fire towards the area of Khallat Wardah, on the 
outskirts of the town of Ayta al-Sha‘b. 
1435 
The Israeli enemy directed several bursts of medium weapon fire towards 
the town of Aytarun. 
1530 
The Israeli enemy fired several shells that fell on the outskirts of the 
towns of Naqurah, Jubbayn, Duhayrah, Bustan, Labbunah, Alma al-Sha‘b, 
Tayr Harfa and Marwahin, causing fire to erupt in wooded areas of 
Labbunah and Naqurah. The enemy also fired several shells towards 
Lebanese territorial waters. 
The Israeli enemy fired 150 155-mm artillery shells, 6 Merkava tank 
shells and 2 mortar shells that fell in the towns of Yarun, Marun al-Ra’s, 
Aytarun, Blida, Mays al-Jabal, Hula, Markaba and Udaysah. The enemy 
also fire 2 flare shells. 
1540 
The Israeli enemy fired several explosive and phosphorus shells that fell 
in the towns of Hula, Tallusah, Khiyam, Kafr Kila, Wadi Hunin, Udaysah 
and Markaba, striking three houses in the towns of Markaba, Kafr Kila 
and Khiyam, and wounding one civilian. 
1545 
The Israeli enemy fired 50 explosive shells that fell in a reserve on the 
outskirts of the town of Aytarun and its environs. In addition, 2 explosive 
shells fell on a road leading to a Lebanese army post and 10 explosive 
shells fell in the area of Jabal al-Tayyarat, in the town of Yarun, and in the 
vicinity of post UNP6–50 belonging to the Irish-Polish battalion of 
UNIFIL. As a result, one house on the outskirts of the town was struck. 
The enemy also fired 4 explosive shells that fell in a public park in the 
town of Marun al-Ra’s. 
The Israeli enemy fired six explosive shells that fell on the outskirts of the 
towns of Ramiyah and Bayt Lif. 
1600 
The Israeli enemy fired four phosphorus shells that fell in Wadi Hunin, 
one of which struck a house at the bottom of the valley and set it ablaze.  
1605 
and 
1645 
The Israeli enemy fired some 50 shells that fell on the outskirts of the 
town of Kafr Shuba. 
1640 
In addition, the Israeli enemy directed several bursts of gunfire towards 
Lebanese territory opposite Ra’s al-Naqurah.</t>
  </si>
  <si>
    <t>Date 
Time 
Nature of violation 
1645 
The enemy fired one shell towards an unpopulated mountainous area on 
the outskirts of the town of Yuhmur al-Shaqif, without injuring anyone. 
1650 
The Israeli enemy fired one explosive shell that fell on the Ramiyah 
highway and 15 explosive shells that fell on the outskirts of the town of 
Hanin. 
1720 
The Israeli enemy fired five explosive shells that fell in Jabal Blat, on the 
outskirts of the towns of Ramiyah and Marwahin, and three explosive 
shells that fell on the outskirts of the town of Qawzah. 
1730 
The Israeli enemy fired four explosive shells that fell near a public school 
on the outskirts of the town of Rashaf, 
1730 
and 
1800 
The Israeli enemy fired two flare shells that fell in the Bastra Farms, on 
the outskirts of the town of Kafr Shuba. 
1740 
The Israeli enemy fired some 50 explosive shells that fell in a reserve in 
the town of Aytarun, 24 explosive shells that fell in a public park in the 
town of Marun al-Ra’s and 65 explosive shells that fell in a wooded area 
on the outskirts of the town of Yarun. 
1755 
The Israeli enemy directed bursts of light and medium machine-gun fire 
towards a wooded area in the town of Rumaysh. 
1805 
The Israeli enemy fired two shells that fell near two houses in the town of 
Halta. 
1830 
The Israeli enemy targeted agricultural land on the outskirts of the town of 
Wazzani. 
1835 
The Israeli enemy fired 20 shells that fell on the outskirts of the town of 
Wazzani, without injuring anyone. 
1840 
The Israeli enemy directed several bursts of gunfire and fired “launcher” 
shells and one flare shell, all of which fell in Lebanese territory on the 
outskirts of the town of Udaysah. 
1845 
The Israeli enemy fired two explosive shells that fell in a wooded area on 
the outskirts of the town of Rumaysh. 
1910 
The Israeli enemy fired two flare shells that fell on the outskirts of the 
town of Aytarun. 
1935 
The Israeli enemy fired 16 155-mm artillery shells that fell on the 
outskirts of the towns of Blida and Aytarun. 
2025 
The Israeli enemy fired three explosive shells that fell on the outskirts of 
Ayta al-Sha‘b. 
2100 
The Israeli enemy fired 16 explosive shells that fell in Wadi Qatmun, on 
the outskirts of the town of Rumaysh. 
2110 
The Israeli enemy fired six explosive shells that fell in the areas of 
Jamilah and Ghasunah, on the outskirts of the town of Blida.</t>
  </si>
  <si>
    <t>Date 
Time 
Nature of violation 
3 November 
0040 
The Israeli enemy fired four 155-mm artillery shells towards the outskirts 
of the town of Kafr Shuba. 
0200 
The Israeli enemy directed several bursts of gunfire towards a Lebanese 
army post in Maysat, on the outskirts of the town of Kafr Shuba. Four 
rounds struck the post’s water tank, without injuring anyone. 
0610 
The Israeli enemy fired four 155-mm explosive shells that fell on the 
outskirts of the town of Ramiyah and one 155-mm explosive shell that fell 
in Wadi Qatmun, on the outskirts of the town of Rumaysh. 
0730 
The Israeli enemy fired several artillery shells that fell on the outskirts of 
the towns of Naqurah, Duhayrah, Tayr Harfa, Alma al-Sha‘b and Jubbayn. 
0800 
The Israeli enemy fired one flare shell that fell in Sahl al-Khiyam. 
0910 
The Israeli enemy fired twelve 155-mm artillery shells that fell in the 
towns of Ramiyah and Bayt Lif. 
0920 
The Israeli enemy fired twenty-two 155-mm artillery shells that fell on the 
eastern outskirts of the town of Ayta al-Sha‘b. 
1210 
The Israeli enemy fired nine 155-mm artillery shells that fell on the 
eastern outskirts of the town of Ayta al-Sha‘b. 
1250 
The Israeli enemy fired five 155-mm artillery shells that fell in the area of 
Harmun, on the outskirts of the towns of Rumaysh and Yarun. 
1345 
The Israeli enemy fired 10 artillery shells that fell in the area of Ra’s alNaqurah and on the outskirts of the towns of Bustan and Marwahin. 
1445 
The Israeli enemy, from its position in Biyad, fired five shells from a 
Merkava tank that fell in Ghasunah area, on the outskirts of the town of 
Blida. 
1452 
The Israeli enemy fired two mortar shells that fell on the outskirts of the 
towns of Mays al-Jabal and Blida, in the Tawfah area. 
1510 
The Israeli enemy fired twenty-four 155-mm artillery shells that fell on 
the outskirts of the towns of Ayta al-Sha‘b and Rumaysh. 
1600 
The Israeli enemy directed several bursts of gunfire towards a Lebanese 
army post in Jall al-Dayr, on the outskirts of the town of Aytarun. Several 
bullets hit the berm, but no one was injured. 
The Israeli enemy fired five 155-mm artillery shells that fell on the 
outskirts of the town of Ramiyah. 
1615 
The Israeli enemy fired nine 155-mm artillery shells that fell in Wadi 
Qatmun, on the outskirts of the town of Rumaysh. 
1615 
The Israeli enemy fired eight artillery shells that fell in Ra’s al-Naqurah 
and in the area of Labbunah. 
4 November 
0130 
The Israeli enemy fired three shells that fell on the outskirts of the town of 
Jubbayn.  
0745 
The Israeli enemy fired one shell towards Ra’s al-Naqurah.</t>
  </si>
  <si>
    <t>Date 
Time 
Nature of violation 
1020 
The Israeli enemy fired artillery shells that fell on the outskirts of the 
towns of Naqurah, Yarin, Jubbayn, Duhayrah, Marwahin, Alma al-Sha‘b 
and Bustan, as well as the area of Labbunah, causing fires to erupt. 
1100 
The Israeli enemy fired seven 155-mm artillery shells that fell on the 
outskirts of the town of Ayta al-Sha‘b. 
The Israeli enemy fired twenty 155-mm shells that fell in the areas of 
Mahafir and Shaqah, on the outskirts of the town of Aytarun. 
1115 
The Israeli enemy fired seven 155-mm explosive shells that fell on the 
outskirts of the town of Ramiyah. 
1120 
The Israeli enemy fired three shells that fell in the town of Kafr Kila, 
damaging several houses, two shells that fell in Tallat Uwaydah, on the 
outskirts of the town of Kafr Kila, and another two shells that fell in the 
northern side of the town. The enemy then fired four shells that fell in the 
area of Hamamis, on the outskirts of the town of Khiyam. The enemy also 
fired two shells towards a Lebanese army tower on the outskirts of the 
town of Sarda, injuring one soldier, and eight shells that fell in the area of 
Tallat al-Athiyah, on the outskirts of the town of Dayr Mimas. 
1125 
The Israeli enemy fired twelve 155-mm explosive shells that fell on the 
outskirts of the town of Ayta al-Sha‘b. 
1145 
The Israeli enemy fired twenty-five 155-mm explosive shells at Buq‘ah, 
on the outskirts of the town of Yarun. 
1200 
The Israeli enemy fired seven 155-mm explosive shells at the town of 
Ayta al-Sha‘b. 
1200 
The Israeli enemy fired four artillery shells that fell on the outskirts of the 
towns of Rashayya al-Fukhkhar and Habbariyah. 
1205 
The Israeli enemy fired one 155-mm artillery shell that fell on the 
outskirts of the towns of Ramiyah and Qawzah. 
1255 
The Israeli enemy fired six artillery shells that fell on the outskirts of the 
town of Hula, striking a house but without injuring anyone. 
1310 
The Israeli enemy fired three 155-mm explosive shells that fell on the 
outskirts of the town of Ayta al-Sha‘b. At the same time, the enemy 
directed several bursts of light and medium machine-gun fire from its 
position towards the area of Khallat Wardah, on the outskirts of the 
aforementioned town. 
1325 
The Israeli enemy fired four 155-mm explosive shells that fell in the Tufa 
area, on the outskirts of the towns of Blida and Mays al-Jabal, causing a 
fire to erupt. 
1340 
The Israeli enemy fired five artillery shells, four of which fell on the 
outskirts of the town of Markaba, striking a house but without injuring 
anyone. The other shell fell near the post of the Indonesian battalion of 
UNIFIL, without injuring anyone.</t>
  </si>
  <si>
    <t>Date 
Time 
Nature of violation 
1500 
The Israeli enemy directed several bursts of light and medium weapon fire 
from its position opposite the town of Rumaysh towards the outskirts of 
the town of Ayta al-Sha‘b. 
1520 
The Israeli enemy fired one 155-mm explosive shell towards a house on 
the outskirts of the town of Blida, causing material damage to the house. 
1550 
The Israeli enemy fired 10 flare shells that fell over the Bastra area, on the 
outskirts of the town of Kafr Shuba. 
1825 
The Israeli enemy fired artillery shells at the outskirts of the towns of Tayr 
Harfa, Jubbayn and Shihin. 
1930 
The Israeli enemy fired ten 155-mm artillery shells that fell in Wadi 
Qatmun, on the outskirts of the town of Rumaysh. 
2000 
The Israeli enemy fired four shells that fell on the outskirts of the town of 
Bustan, causing fires to erupt. 
2020 
The Israeli enemy fired two flare shells that fell in Lebanese territory, 
opposite Ra’s al-Naqurah. 
The Israeli enemy directed several bursts of light and medium machinegun fire from its position towards the outskirts of the town of Ayta alSha‘b. The enemy also fired three flare shells that fell in Lebanese 
territory, on the outskirts of the town of Qawzah. 
2310 
The Israeli enemy fired several bursts of gunfire towards the outskirts of 
the town of Udaysah. 
2335 
The Israeli enemy fired two flare shells, one of which fell in Sahl alKhiyam and the other on the outskirts of the town of Sarda. 
5 November 
0025 
The Israeli enemy fired four flare shells that fell on the outskirts of the 
towns of Naqurah and Yarin. 
0630 
The Israeli enemy fired ten 155-mm shells that fell on the outskirts of the 
town of Ramiyah. The enemy also discharged bursts of gunfire from 
medium machine guns. 
0745 
The Israeli enemy fired three shells that fell on the outskirts of the town of 
Ramiyah. 
0947 
The Israeli enemy fired two 155-mm artillery shells at Wadi Qatmun, on 
the outskirts of the town of Rumaysh. 
1130 
The Israeli enemy fired ten 155-mm artillery shells at the reserve of the 
town of Aytarun and directed bursts of medium machine gun fire towards 
two Lebanese army posts, without injuring anyone. 
1202 
The Israeli enemy released a suspicious, balloon-shaped object opposite 
the town of Yarun. The object crossed the line of withdrawal (the Blue 
Line) and flew at high altitude over a Lebanese army post before leaving 
towards occupied territory.</t>
  </si>
  <si>
    <t>Date 
Time 
Nature of violation 
1225 
The Israeli enemy fired eight 155-mm artillery shells that fell next to a 
Lebanese army post on the outskirts of the town of Aytarun. The post’s 
dirt berm was struck and the post building was damaged. The enemy also 
directed bursts of gunfire towards an emplacement, without injuring 
anyone. 
1310 
The Israeli directed several bursts of light and medium machine-gun fire 
towards point TP36, opposite the town of Udaysah. 
1350 
The Israeli enemy fired four 155-mm artillery shells towards an area next 
to a Lebanese army post on the outskirts of the town of Marwahin. 
The Israeli enemy fired artillery shells towards the outskirts of the towns 
of Marwahin, Duhuyrah, Tayr Harfa and Jubbayn, causing casualties on 
the outskirts of the town of Tayr Harfa. 
1410 
The Israeli enemy fired thirty 155-mm artillery shells, twenty-five 155mm phosphorus shells and eight tank shells at the areas of Ghasunah and 
Khirbat Shu‘ayb, on the outskirts of the town of Blida, and at the area of 
the wall on the outskirts of the towns of Blida and Mays al-Jabal, striking 
some houses. 
1545 
The Israeli enemy fired 20 shells at the area of Labbunah. 
1650 
The Israeli enemy fired two tank shells and two 155-mm artillery shells 
that fell in residential neighbourhoods in the town of Ayta al-Sha‘b. 
1740 
The Israeli enemy fired four flare shells over the outskirts of the town of 
Rumaysh that fell in Lebanese territory. 
1850 
The Israeli enemy fired six flare shells that fell in the area of Asi, on the 
outskirts of the town of Mays al-Jabal. 
1850 
The Israeli enemy fired one flare shell that fell near point TP36(2), on the 
outskirts of the town of Udaysah, in Lebanese territory. 
1910 
and 
1930 
The Israeli enemy fired two flare shells that fell in the areas of Riba‘ alTibn and Summaqah, on the outskirts of the town of Kafr Shuba. 
1950 
The Israeli enemy directed several bursts of gunfire towards Wadi Hunin, 
in Lebanese territory. 
2010 
The Israeli enemy fired two artillery shells that fell on the outskirts of the 
town of Markaba, near the post of the Nepalese battalion of UNIFIL. 
2100 
The Israeli enemy directed bursts of medium machine gun fire towards 
Lebanese territory, striking a Lebanese army tower in the area of Ra’s 
al- Naqurah, without injuring anyone.  
2200 
The Israeli enemy fired two flare shells over the outskirts of the town of 
Alma al-Sha‘b and one flare shell over the outskirts of Labbunah.  
2215 
The Israeli enemy fired two flare shells that fell on the outskirts of Ayta 
al-Sha‘b.</t>
  </si>
  <si>
    <t>Date 
Time 
Nature of violation 
6 November 
0730 
The Israeli enemy fired some 10 shells that fell on the outskirts of the 
towns of Tayr Harfa and Jubbayn. 
0940 
The Israeli enemy fired five shells that fell on the outskirts of the towns of 
Naqurah and Labbunah. 
1445 
The Israeli enemy fired one shell that fell in the area of Birkat Risha, on 
the outskirts of the town of Bustan. 
1550 
The Israeli enemy fired some 10 shells that fell on the outskirts of the 
towns of Marwahin and Shihin. 
1600 
The Israeli enemy fired 11 explosive shells that fell on the outskirts of the 
towns of Ramiyah and Bayt Lif. 
1635 
The Israeli enemy fired 15 explosive shells that fell in a reserve on the 
outskirts of the towns of Marun al-Ra’s and Aytarun, without injuring 
anyone. 
The Israeli enemy fired seven explosive shells that fell on the outskirts of 
the town of Aytarun, without injuring anyone. 
The Israeli enemy fired eight explosive shells that fell in the area of Abu 
Mindil, on the outskirts of the town of Blida, without injuring anyone. 
The Israeli enemy fired eleven shells that fell on residential 
neighbourhoods in the town of Blida, damaging several houses without 
injuring anyone. 
1645 
The Israeli enemy fired four explosive shells and nine mortar shells that 
fell on the outskirts of the towns of Ayta al-Sha‘b and Rumaysh, without 
injuring anyone. 
1647 
The Israeli enemy fired three mortar shells that fell in the area of 
Samukhiyah, near a Lebanese army post on the outskirts of the town of 
Rumaysh, without injuring anyone. 
1655 
The Israeli enemy fired four explosive shells that fell in the area of the 
cemetery of the town of Ramiyah. 
1700 
The Israeli enemy fired two artillery shells that fell in the area of Jabal 
Blat, on the outskirts of the towns of Marwahin and Ramiyah. 
The Israeli enemy fired five shells that fell between the towns of Bustan 
and Marwahin. The enemy also directed several bursts of gunfire from its 
position opposite Ra’s al-Naqurah, striking a Lebanese army tower but 
without injuring anyone. 
1910 
The Israeli enemy fired some 30 artillery shells that fell in the area of 
Labbunah. 
1915 
The Israeli enemy fired 10 artillery shells, 8 of which fell in the area of 
Khallat Wardah, on the outskirts of the town of Ayta al-Sha‘b. 
1945 
The Israeli enemy fired several flare shells over Lebanese territory in the 
area of Ra’s al-Naqurah.</t>
  </si>
  <si>
    <t>Date 
Time 
Nature of violation 
7 November 
0700 
The Israeli enemy fired two artillery shells that fell between of the towns 
of Tayr Harfa and Jubbayn. 
0755 
The Israeli enemy, from its position in Biyad, fired a shell towards 
residential neighbourhoods in the town of Blida, damaging several houses 
but without injuring anyone. 
1100 
The Israeli enemy, from its position in southern Ramiyah, fired four 
155- mm artillery shells that fell in woods in the area of Khallat Wardah, 
on the outskirts of the town of Ayta al-Sha‘b, near a Lebanese army post. 
One of the shells fell between some homes in the aforementioned town. 
1110 
The Israeli enemy fired five artillery shells that fell in the area of 
Labbunah. 
1140 
The Israeli enemy directed several bursts of light and medium machinegun fire towards the woods on the outskirts of the town of Ayta al-Sha‘b. 
1240 
The Israeli enemy fired two 155-mm artillery shells that fell on the 
outskirts of the town of Haddatha, south of position UNP6–41 of the 
Force Commander’s Reserve unit of UNIFIL, without injuring anyone. 
1245 
The Israeli enemy fired several artillery shells that fell on the outskirts of 
the towns of Bustan, Marwahin and Yarin. 
1420 
The Israeli enemy directed several bursts of light and medium machinegun fire towards the woods on the outskirts of the town of Ayta al-Sha‘b. 
1625 
The Israeli enemy directed several bursts of gunfire towards the outskirts 
of the town of Mays al-Jabal. 
1640 
The Israeli enemy fired 15 shells that fell on the outskirts of the towns of 
Dallafah, Ahmadiyah and Barghuz. 
1700 
The Israeli enemy fired eight artillery shells that fell on the banks of the 
Litani River, in the area of Khardali, without injuring anyone. 
1710 
The Israeli enemy fired several artillery shells that fell in the area of 
Labbunah. 
2055 
The Israeli enemy fired eight 155-mm artillery shells and seven shells 
from a Merkava tank that fell in the woodland extending from Khallat 
Wardah to the Lebanese army outpost, causing material damage to the 
some of the rooms of the aforementioned post. Two of the shells fell on 
houses in the town of Ayta al-Sha‘b, damaging some of them but without 
injuring anyone. 
2100 
The Israeli enemy fired several artillery shells that fell on the outskirts of 
the towns of Bustan, Marwahin and Labbunah. 
2230 
The enemy fired several artillery and incendiary shells that fell in the 
areas of Labbunah and Ra’s al-Naqurah, causing fires to erupt in several 
places. 
2315 
The Israeli enemy, from its position in Hanita, directed several bursts of 
gunfire at the outskirts of the town of Alma al-Sha‘b.</t>
  </si>
  <si>
    <t>Date 
Time 
Nature of violation 
8 November 
0010 
and 
0030 
The Israeli enemy fired several gun rounds at a Lebanese army 
watchtower in the area of Ra’s al-Naqurah, without injuring anyone. 
0055 
The Israeli enemy fired two shells that fell on the outskirts of the town of 
Blida. The enemy also fired a shell that fell on the outskirts of the town of 
Aytarun, near a Lebanese army post, without injuring anyone. 
0630 
The Israeli enemy fired fifteen 40-mm shells that fell in Birkat al-Shaqah 
and its surroundings, opposite a Lebanese army post on the outskirts of 
the town of Aytarun, without injuring anyone. 
1100 
The Israeli enemy fired two 155-mm shells that fell in the area of Shaqif, 
on the outskirts of the town of Kafr Shuba. 
1100 
and 
1215 
The Israeli enemy fired several flare shells that fell in the area of 
Labbunah and on the outskirts of the towns of Naqurah and Alma alSha‘b. 
1125 
The Israeli enemy fired twenty-three 155-mm explosive shells and nine 
shells from a Merkava tank that fell on the outskirts of the town of Ayta 
al-Sha‘b. The enemy also fired eight 155-mm explosive shells that fell on 
the outskirts of the town of Bayt Lif, fourteen 155-mm explosive shells 
and two shells from a Merkava tank that fell on the outskirts of the town 
of Qawzah. 
1155 
The Israeli enemy fired three shells from a tank that fell near shops on the 
main road of Mays al-Jabal.  
1234 
The Israeli enemy fired two shells that fell in the football stadium in the 
town of Hula, setting it ablaze. 
1236 
The Israeli enemy fired a shell that fell on the stairs of a house in the town 
of Hula, without exploding.  
1300 
The Israeli enemy fired six 155-mm explosive shells that fell on the 
outskirts of the town of Blida, four 155-mm explosive shells that fell on 
the outskirts of the town of Mays al-Jabal and seven 155-mm explosive 
shells that fell on the outskirts of the town of Muhaybib, near residential 
neighbourhoods.  
1330 
The Israeli enemy fired 20 phosphorus, flare and explosive shells, with 7 
falling in the area of Halta, 7 in the area of Shanuh, 5 in the area of Izra’il 
and 1 in the area of Bastra, on the outskirts of the town of Kafr Shuba. 
1400 
The Israeli enemy fired twenty-five 155-mm explosive shells and six flare 
shells that fell in a wooded area on the outskirts of the town of Yarun. The 
enemy also fired twenty-five 155-mm explosive shells and seven 155-mm 
phosphorus shells that fell near a Lebanese army post. In addition, the 
enemy fired twenty 155-mm explosive shells and twelve 155-mm 
phosphorus shells that fell near a Lebanese army post on the outskirts of 
the town of Yarun. One shell struck the town’s mosque. 
1545 
The Israeli enemy fired several artillery shells that fell on the outskirts of 
the towns of Alma al-Sha‘b and Duhayrah.</t>
  </si>
  <si>
    <t>Date 
Time 
Nature of violation 
1810 
The Israeli enemy directed bursts of medium weapon fire at a Lebanese 
army watchtower in the area of Ra’s al-Naqurah, striking the tower but 
without injuring anyone. 
1900 
The Israeli enemy fired several artillery shells that fell on the outskirts of 
the towns of Yarin and Duhayrah.  
1925 
The Israeli enemy fired two artillery shells that fell in the area of Ibil alQamh, in the town of Sarda.  
1939 
The Israeli enemy fired two 155-mm artillery shells that fell in Wadi 
Qatmun, on the outskirts of the town of Rumaysh. 
1955 
The Israeli enemy fired a missile from occupied Palestinian territory that 
fell on the outskirts of the town of Sarda.  
2010 
The Israeli enemy directed several bursts of medium machine gun fire 
towards Lebanese territory on the outskirts of the town of Rumaysh. 
2115 
The Israeli enemy directed several bursts of medium machine-gun fire 
towards Lebanese territory opposite the town of Ramiyah. 
2235 
The Israeli enemy fired several artillery shells that fell in the area of 
Labbunah. 
9 November 
0545 
The Israeli enemy directed bursts of gunfire at a Lebanese army 
watchtower in the area of Ra’s al-Naqurah, without injuring anyone. 
0800 
The Israeli enemy directed bursts of gunfire towards Lebanese territory on 
the outskirts of the town of Udaysah, without injuring anyone. 
0851 
The Israeli enemy fired eight artillery shells that fell in the town of 
Ramiyah. 
0930 
The Israeli enemy directed bursts of gunfire towards Lebanese territorial 
waters opposite Ra’s al-Naqurah. 
1135 
The Israeli enemy fired eleven 155-mm artillery shells that fell in Wadi 
Qatmun, two 155-mm artillery shells that fell in Wadi Sa‘sa‘ on the 
outskirts of the town of Rumaysh and one 155-mm artillery shell that fell 
on the outskirts of the towns of Ayta al-Sha‘b and Rumaysh. 
1140 
The Israeli enemy directed bursts of gunfire towards the town of Aytarun 
and fired eighteen 155-mm artillery shells that fell on the outskirts of the 
towns of Mays al-Jabal and Hula. 
1158 
The Israeli enemy fired one shell from a Merkava tank that fell on the 
outskirts of the towns of Muhaybib and Blida. 
1218 
The Israeli enemy fired two shells from a Merkava tank and two mortar 
shells that fell on the outskirts of the towns of Blida and Aytarun. 
1220 
The Israeli enemy fired forty-four 155-mm shells that fell on the outskirts 
of the towns of Ramiyah and Bayt Lif. 
1335 
The Israeli enemy fired an artillery shell that fell in a concrete factory in 
the area of Tall al-Nahas, without injuring anyone.</t>
  </si>
  <si>
    <t>Date 
Time 
Nature of violation 
1335 
The Israeli enemy fired two flare shells that fell on the outskirts of the 
town of Udaysah. 
1345 
The Israeli enemy fired four 155-mm artillery shells that fell on the 
outskirts of the town of Habbariyah. 
1420 
The Israeli enemy fired three 155-mm artillery shells that fell in Wadi 
Samukhah, on the outskirts of the town of Rumaysh. 
1425 
The Israeli enemy fired 10 artillery shells, 6 of which fell on the outskirts 
of the town of Hula and 4 of which fell in Wadi Hunin, on the outskirts of 
the town of Markaba. 
1430 
The Israeli enemy fired five artillery shells and directed several bursts of 
fire towards Ra’s al-Naqurah, striking a Lebanese army guard post but 
without injuring anyone. 
1443 
The Israeli enemy fired one shell from a Merkava tank towards the 
Aytarun reserve. 
1455 
In addition, the Israeli enemy directed bursts of gunfire towards Lebanese 
territory in the area of Wadi Hunin, opposite Markaba. 
1505 
The Israeli enemy fired 37 artillery shells, 4 of which fell in the area of 
Uwaydah, on the outskirts of the town of Udaysah; 2 of which fell on the 
outskirts of the town of Burj al-Muluk, next to Manazil; 7 of which fell in 
Sahl al-Khiyam; 5 of which fell in the area of the “triangle” on the 
outskirts of the town of Khiyam; 6 of which fell in the area of Hamamis, 
on the outskirts of the town of Khiyam; 6 of which fell on the outskirts of 
the town of Khiyam, next to Manazil; 2 in the area of Buwaydah, on the 
outskirts of the town of Marji‘yun; 2 on the outskirts of the town of Sarda, 
striking a Lebanese army tower; and 3 on the outskirts of the town of 
Wazzani, damaging a house but without injuring anyone. 
The Israeli enemy fired one artillery shell and a shell from Merkava tank 
that fell on a Lebanese army observation post in the town of Hula. 
1540 
The Israeli enemy fired two shells from a Merkava tank and twenty-four 
155-mm artillery shells that fell on the outskirts of the towns of Mays alJabal and Hula, damaging some houses and a hospital. The enemy also 
directed bursts of gunfire towards a Lebanese army post. 
1542 
The Israeli enemy fired twenty-three 155-mm explosive shells that fell on 
the outskirts of the town of Ramiyah, five 155-mm explosive shells that 
fell near post UNP5–45 of the Ghanaian battalion of UNIFIL and twelve 
155-mm explosive shells that fell on the outskirts of the towns of Ramiyah 
and Bayt Lif. 
1545 
The Israeli enemy fired artillery shells that fell on the outskirts of the 
towns of Jubbayn, Yarin and Marwahin.  
1600 
The Israeli enemy fired seven 155-mm artillery shells that fell on the 
outskirts of the towns of Udaysah and Markaba. 
1708 
The Israeli enemy fired two 155-mm artillery shells that fell in Wadi 
al- Saluqi.</t>
  </si>
  <si>
    <t>Date 
Time 
Nature of violation 
1800 
The Israeli enemy fired twelve 155-mm artillery shells that fell in the 
Yarun reserve. 
1930 
The Israeli enemy fired eleven 155-mm artillery shells that fell on the 
outskirts of the towns of Bayt Lif and Ramiyah. 
1945 
The Israeli enemy fired two flare shells that fell on the outskirts of the 
town of Mays al-Jabal. 
2045 
The Israeli enemy fired two artillery shells that fell in the area of 
Hamamis, on the outskirts of the town of Khiyam. 
2100 
The Israeli enemy fired artillery shells that fell on the outskirts of the 
towns of Naqurah, Tayr Harfa, Jubbayn, Biyadah, Yarin and Alma alSha‘b. 
The Israeli enemy fired ten Merkava tank shells that fell on the outskirts 
of the town of Markaba. 
2100 
and 
2125 
The Israeli enemy fired 20 artillery shells that fell in the hills of 
Labbunah.  
2110 
The Israeli enemy fired eighteen 155-mm artillery shells that fell on the 
outskirts of the towns of Ramiyah and Bayt Lif. 
2115 
The Israeli enemy fired 13 artillery shells, 10 of which fell on the banks of 
the river on the outskirts of the town of Barghaz, 2 of which fell in the 
area of Bastra and 1 of which fell in the area of Majidiyah. 
2120 
The Israeli enemy fired seven artillery shells that fell between the Jurayn 
farm, on the outskirts of the town of Marji‘yun, and the Litani River, 
without injuring anyone. 
2300 
The Israeli enemy fired artillery shells that fell on the outskirts of the 
towns of Bustan, Duhayrah and Yarin. 
10 November 
0730 
The Israeli enemy fired several artillery shells that fell on the outskirts of 
the towns of Yarin and Zallutiyah. 
0850 
The Israeli enemy fired eight explosive shells that fell on the outskirts of 
the towns of Ramiyah and Bayt Lif. 
0955 
The Israeli enemy fired several shells that fell in the area of Labbunah. 
1140 
The Israeli enemy fired 10 phosphorus shells that fell on the outskirts of 
the towns of Mays al-Jabal and Hula. 
1240 
The Israeli enemy fired four artillery shells that fell in the area of 
Uwaydah, on the outskirts of the town of Kafr Kila, without injuring 
anyone. 
1240 
and 
1250 
The Israeli enemy fired five artillery shells that fell in the area of Tallat 
al- Hamamis.</t>
  </si>
  <si>
    <t>Date 
Time 
Nature of violation 
1245 
The Israeli enemy fired several artillery shells that fell in the areas of 
Labbunah and Ra’s al-Naqurah, causing fires to erupt in some places. The 
enemy also directed several bursts of gunfire towards Lebanese territory 
in the area of Ra’s al-Naqurah, striking a Lebanese army observation 
tower but without injuring anyone, and towards Lebanese territorial 
waters. 
1310 
The Israeli enemy directed bursts of gunfire towards Lebanese territory on 
the perimeter of point TP36, on the outskirts of the town of Udaysah, 
without injuring anyone. 
1330 
The Israeli enemy fired a flare shell that fell near UNIFIL post UNP9–64, 
near the Wazzani bridge. 
1420 
The Israeli enemy fired several artillery shells that fell on the outskirts of 
the towns of Marwahin, Bustan, Umm al-Tut, Jubbayn, Shihin, Tayr 
Harfa, Yarin and Labbunah, without injuring anyone. 
1455 
The Israeli enemy fired 26 artillery shells that fell on the outskirts of the 
towns of Bustan and Duhayrah. 
The Israeli enemy fired two shells from a Merkava tank that fell on the 
dirt road leading to Birkat Risha. 
1500 
and 
1517 
The Israeli enemy fired 21 shells from a Merkava tank that fell on the 
outskirts of the town of Yarin and in the vicinity of the towns of Jubbayn, 
Tayr Harfa and Yarin. 
1505 
The Israeli enemy fired one phosphorus shell that fell on Lebanese army 
observation post in the town of Hula, without injuring anyone. 
1515 
The Israeli enemy fired three artillery shells that fell on the outskirts of 
the town of Markaba. The enemy also fired two phosphorus shells that fell 
in the area of Wadi Hunin, on the outskirts of the aforementioned town, 
without injuring anyone.  
1530 
The Israeli enemy fired four artillery shells, one of which fell near a 
Lebanese army tower on the outskirts of the town of Sarda, while the 
other shells fell in the vicinity of a Lebanese army observation point on 
the outskirts of the town of Wazzani, without injuring anyone. 
1540 
The Israeli enemy fired three artillery shells that fell in the area of 
Wazzani. 
1600 
The Israeli enemy fired three phosphorus shells that fell on the outskirts of 
the towns of Udaysah and Markaba, without injuring anyone. 
1620 
The Israeli enemy fired six artillery shells that fell in the area of Wadi 
Hunin, on the outskirts of the town of Markaba, without injuring anyone. 
1645 
The Israeli enemy directed several bursts of gunfire towards Lebanese 
territory in the area of Ra’s al-Naqurah, striking a Lebanese army 
watchtower but without injuring anyone. The enemy also directed several 
bursts of gunfire towards Lebanese territorial waters. 
1720 
The Israeli enemy fired 15 artillery shells that fell in the area of Wadi 
al- Saluqi, on the outskirts of the town of Hula, without injuring anyone.</t>
  </si>
  <si>
    <t>Date 
Time 
Nature of violation 
1910 
The Israeli enemy fired several artillery shells that fell on the outskirts of 
the towns of Tayr Harfa and Majdal Zun. 
1915 
The Israeli enemy fired six artillery shells that fell in Wadi Hasan, which 
lies between Jubbayn and Majdal Zun. 
11 November 
0630 
The Israeli enemy fired several artillery shells that fell on the outskirts of 
the towns of Tayr Harfa and Yarin. 
0850 
The Israeli enemy fired 15 shells that fell in Lebanese territory as follows: 
3 on the outskirts of the towns of Kafr Kila and Dayr Mimas, 6 on the 
western outskirts of the town of Markaba, 3 in the area of Abbad, on the 
outskirts of the town of Hula, and 3 in Wadi al-Saluqi. 
1015 
The Israeli enemy fired seven 155-mm artillery shells that fell in the 
Bastra farm, Wadi Khansa and the area of Sahra’ on the outskirts of the 
town of Kafr Shuba. The enemy also fired four shells that fell in the area 
of Khuraybah, on the outskirts of the town of Rashayya al-Fukhkhar. 
1020 
The Israeli enemy fired several artillery shells that fell in the area of 
Labbunah. 
1040 
The Israeli enemy fired several artillery shells that fell on the outskirts of 
the towns of Bustan, Yarin, Marwahin, Majdal Zun, Tayr Harfa and 
Jubbayn. 
2350 
The Israeli enemy fired four shells towards the perimeter of Jabal alTayyarat, specifically the area that lies between a Lebanese army post and 
post UNP6–50 of the Irish-Polish contingent of UNIFIL, on the outskirts 
of the town of Yarun. 
12 November 
0400 
The Israeli enemy fired several artillery shells that fell on the outskirts of 
Labbunah. 
0500 
The Israeli enemy fired 14 flare shells, 2 of which fell in the area of 
Khallat Wardah and 12 of which fell in Hursh Tallat al-Rahib, on the 
outskirts of the town of Ayta al-Sha‘b. 
0600 
The Israeli enemy fired six 155-mm artillery shells that fell on the 
outskirts of the town of Yarun. 
0845 
The Israeli enemy fired four 155-mm artillery shells that fell in the 
Aytarun reserve, on the outskirts of the town of Marun al-Ra’s. 
0850 
The Israeli enemy fired several artillery shells that fell on the outskirts of 
the towns of Tayr Harfa, Duhayrah and Shihin without injuring anyone. 
0900 
The Israeli enemy fired 35 artillery and phosphorus shells, 10 of which 
fell in the area of Riba‘ al-Tibn, 5 in the area of Sahra’, 5 in the area of 
Wadi Najmah, on the outskirts of the town of Kafr Shuba, and 15 in the 
area of Wadi Shab‘a.  
1100 
The Israeli enemy fired five 155-mm artillery shells, four of which fell in 
the area of Riba‘ al-Tibn and one of which fell in Wadi Najma, on the 
outskirts of the town of Kafr Shuba.</t>
  </si>
  <si>
    <t>Date 
Time 
Nature of violation 
1110 
The Israeli enemy fired nine 155-mm artillery shells that fell on the 
outskirts of the towns of Ramiyah and Bayt Lif. 
1115 
The Israeli enemy fired six mortar shells that fell on the outskirts of the 
towns of Rumaysh and Ayta al-Sha‘b. 
1200 
The Israeli enemy directed artillery fire at two houses opposite the town 
of Yarun, wounding two persons. 
1215 
and 
1508 
The Israeli enemy fired 50 phosphorus shells that fell on the outskirts of 
the town of Yarun. 
1225 
The Israeli enemy fired eighty 155-mm phosphorus shells that fell in a 
wooded area in the town of Yarun; fifteen 155-mm phosphorus shells and 
twenty 155-mm artillery shells that fell in Tallat Jabal al-Tayyarat; and 
twenty-five 155-mm artillery shells that fell in the area of Khallat Fayiq, 
on the outskirts of the town of Yarun. 
1230 
The Israeli enemy fired eight 155-mm artillery shells that fell on the 
outskirts of the towns of Ramiyah and Bayt Lif. 
1245 
The Israeli enemy fired seventeen 155-mm artillery shells, 10 of which 
fell in a reserve between Aytarun and Marun al-Ra’s and 7 of which fell in 
the area of Qil‘a, on the outskirts of the town of Blida. 
1300 
The Israeli enemy fired thirty 155-mm phosphorus shells and ten 155-mm 
artillery shells that fell in the areas of Karkazan, Kurum al-Shiraqi and 
Kurum al-Marah, on the outskirts of the town of Mays Al-Jabal. The 
enemy also fired twenty 155-mm phosphorus shells that fell in some 
neighbourhoods of the aforementioned town, damaging several houses but 
without injuring anyone. 
The Israeli enemy fired some 50 fifty artillery shells that fell on the 
outskirts of the towns of Bustan, Yarin, Shihin, Jubbayn, Marwahin and 
Tayr Harfa, striking a house but without injuring anyone. 
1335 
The Israeli enemy fired two mortar shells that fell on the outskirts of the 
town of Ramiyah. 
1340 
The Israeli enemy fired two mortar shells that fell on the outskirts of the 
towns of Ayta al-Sha‘b and Rumaysh, without injuring anyone. 
1350 
The Israeli enemy fired three 155-mm artillery shells that fell on the 
outskirts of the towns of Dabal, Rumaysh and Ayta al-Sha‘b, without 
injuring anyone. 
1353 
The Israeli enemy fired one phosphorus shell that fell near some homes in 
the town of Ramiyah. 
1400 
The Israeli enemy fired eleven 155-mm artillery shells that fell on the 
outskirts of the towns of Bayt Lif and Ramiyah, in the Salihani area, 
behind Jabal Blat, without injuring anyone.</t>
  </si>
  <si>
    <t>Date 
Time 
Nature of violation 
1405 
The Israeli enemy fired one 155-mm phosphorus shell that fell in a 
residential neighbourhood of the town of Ramiyah, without injuring 
anyone, and three 155-mm artillery shells that fell in the wooded areas 
between the towns of Rumaysh, Dabal, Ayn Ibil and Hunin, and near a 
hospital in Ayn Ibil. 
1410 
The Israeli enemy fired seven phosphorus shells that fell in the town of 
Hula, and two phosphorus shells and six explosive shells that fell in the 
area of Abbad, on the outskirts of the town of Hula, setting a civilian 
vehicle ablaze but without injuring anyone. 
1420 
The Israeli enemy fired eight artillery shells that fell on residential 
neighbourhoods in the town of Ayta al-Sha‘b, damaging several houses 
without injuring anyone. 
The Israeli enemy fired 30 artillery shells that fell in woodlands in the 
area of Khallat Wardah and Hadab, on the outskirts of the town of Ayta 
al- Sha‘b. 
1425 
The Israeli enemy fired six 155-mm artillery shells that fell in woodlands 
in the area of Khallat Wardah and Hadab, on the outskirts of the town of 
Ayta al-Sha‘b. 
1430 
The Israeli enemy fired ten 155-mm phosphorus shells that fell in the area 
of Kasayir; six 155-mm artillery shells and eight 155-mm phosphorus 
shells that fell in the area of Kurum al-Marah; and ten 155-mm artillery 
shells fell next to the public hospital in Mays al-Jabal. 
1445 
The Israeli enemy fired six 155-mm phosphorus shells that fell in the 
areas of Qil‘a, Khirbat Shu‘ayb and Ghasunah, on the outskirts of the 
town of Blida. The enemy also fired three 155-mm artillery shells that fell 
in the Aytarun reserve and Marun al-Ra’s. 
1545 
The Israeli enemy fired fourteen 155-mm phosphorus shells that fell in the 
wooded area of the town of Yarun. 
1550 
The Israeli enemy fired some 20 artillery shells that fell on the outskirts of 
the town Naqurah, as well as in the Labbunah area. 
1600 
The Israeli enemy directed several bursts of gunfire towards Lebanese 
territory on the perimeter of point TP36, on the outskirts of the town of 
Udaysah. 
1700 
The Israeli enemy fired eight artillery shells that fell in the area of Sahl 
al- Khiyam. 
2110 
The Israeli enemy fired two flare shells that fell in a wooded area near a 
Lebanese army post on the outskirts of the town of Rumaysh. The enemy 
also directed bursts of gunfire towards the wooded area of the town of 
Rumaysh. 
2220 
The Israeli enemy fired two flare shells over a Lebanese army post 
opposite the town of Rumaysh. The flare shells fell in Lebanese territory. 
13 November 
0145 
The Israeli enemy fired two flare shells over a Lebanese army position 
that fell in Lebanese territory, on the outskirts the town of Rumaysh.</t>
  </si>
  <si>
    <t>Date 
Time 
Nature of violation 
0655 
The Israeli enemy fired four shells from a Merkava tank towards the 
outskirts of the towns of Qawzah and Ramiyah. 
0700 
The Israeli enemy directed several bursts of medium weapon fire towards 
Lebanese territory on the outskirts of the town of Kafr Shuba. 
0735 
The Israeli enemy fired four artillery shells towards a wooded area located 
between Khallat Wardah Hadab, on the outskirts of the town of Ayta 
al- Sha‘b, causing fires to erupt. 
0800 
The Israeli enemy fired some 20 artillery shells towards the outskirts of 
the towns of Jubbayn, Yarin and Naqurah, as well as the area of Labbunah 
1030 
The Israeli enemy fired artillery shells at the outskirts of the towns of Tayr 
Harfa, Naqurah, Alma al-Sha‘b and Duhayrah. 
1040 
The Israeli enemy fired four 155-mm artillery shells at the outskirts of the 
town of Ramiyah. 
1045 
The Israeli enemy directed bursts of light and medium machine-gun fire 
towards the town of Blida, without injuring anyone. 
The Israeli enemy fired a shell from a Merkava tank over Lebanese army 
observation position in the town of Ayta al-Sha‘b, without injuring 
anyone. 
1050 
The Israeli enemy directed bursts of light and medium machine-gun fire 
towards Hursh al-Rahib, on the outskirts of the town of Ayta al-Sha‘b. 
1055 
The Israeli enemy twelve 155-mm artillery shells that fell in the vicinity 
of the stadium in Ayta al-Sha‘b; twenty-four 155-mm phosphorus shells 
that fell in a wooded area located between Khallat Wardah and Hadab; 
four 155-mm explosive shells that fell in the wooded area between points 
BP13/1 and BP13/2, on the outskirts of the town of Ayta al-Sha‘b; and two 
155-mm flare shells and one 155-mm artillery shell that fell on the 
outskirts of the town Ramiyah. 
1100 
The Israeli directed artillery fire towards the area of Qil‘a, on the outskirts 
of the town of Blida, and the area of Tufah, on the outskirts of the towns 
of Mays al-Jabal and Muhaybib. 
1130 
The Israeli enemy fired three artillery shells that fell in the area of Wadi 
Hunin. The enemy also directed bursts of gunfire towards that area. 
1215 
The Israeli enemy fired twenty-seven 155-mm artillery shells towards the 
outskirts of the towns of Ramiyah and Bayt Lif. No one was injured. 
1245 
The Israeli enemy fired some 20 artillery shells that fell on the outskirts of 
the towns of Tayr Harfa and Jubbayn. 
1250 
The Israeli enemy fired seven 155-mm phosphorus shells that fell in 
Hursh Tall al-Rahib, on the outskirts of the town of Ayta al-Sha‘b; twelve 
155-mm explosive shells that fell in the vicinity of a post belonging to an 
environmental association; and one 155-mm flare shell that fell in Khallat 
Wardah, on the outskirts of the town of Ayta al-Sha‘b, without injuring 
anyone.</t>
  </si>
  <si>
    <t>Date 
Time 
Nature of violation 
1310 
The Israeli enemy fired eight 155-mm flare shells that fell in woodlands 
near post UNP5–42 of the Ghanaian battalion of UNIFIL, on the outskirts 
of the town of Ramiyah. The enemy also fired two more flare shells, one 
of which fell between the houses situated next to the mosque and the 
police station in the aforementioned town, without injuring anyone. 
1325 
The Israeli enemy fired twenty 155-mm artillery shells towards the area of 
Labbunah and the outskirts of Tayr Harfa. 
1330 
The Israeli enemy fired two shells from a Merkava tank that fell in the 
area of Abbad, on the outskirts of the town of Hula. 
The Israeli enemy fired eight 155-mm artillery shells that fell on 
residential homes in the town of Ayta al-Sha‘b, damaging houses but 
without injuring anyone. 
1355 
The Israeli enemy fired nine 155-mm artillery shells that fell in a reserve 
between Aytarun and Marun al-Ra’s, without injuring anyone. 
1420 
The Israeli enemy fired seven 155-mm artillery shells towards Hursh 
al- Rahib, on the outskirts of the town of Ayta al-Sha‘b. 
1440 
The Israeli enemy fired twelve 155-mm flare shells that fell in woodlands 
near point BP10/1, on the outskirts of the town of Ramiyah, causing a fire 
to erupt. 
1442 
 The Israeli enemy fired four 155-mm shells and eight flare shells that fell 
in the area of Wadi Qatmun and Wadi Sa‘sa‘, on the outskirts of the town 
of Rumaysh. 
1455 
The Israeli enemy directed bursts of light and medium machine-gun fire 
towards Lebanese territory opposite the town of Ramiyah. 
1500 
The Israeli enemy targeted the outskirts of the town of Kafr Shuba with 
the following: 3 shells that fell in the Bastra farm, 8 shells that fell in the 
area of Khallat Zuhayr, 15 shells that fell in the area of Shanuh and Riba‘ 
al-Tibn, 4 flare shells that fell in the Shanuh farm and 5 shells that fell in 
the town of Habbariyah. 
1505 
The Israeli enemy fired three 155-mm artillery shells, two of which fell 
between the area of Salihani and Jabal Blat, while the other fell near a 
Lebanese army post and a building belonging to a local television channel, 
without injuring anyone. 
1530 
The Israeli enemy fired four flare shells that fell in residential 
neighbourhoods of the town of Ramiyah, without injuring anyone. 
1610 
The Israeli enemy fired three shells from a Merkava tank that fell in the 
town of Ayta al-Sha‘b and two shells from a Merkava tank that fell near a 
Lebanese army post in the Abu al-Laban neighbourhood of the town of 
Ayta al-Sha‘b, without injuring anyone. 
1625 
The Israeli enemy fired twelve 155-mm artillery shells that fell between a 
Lebanese army post and Tallat Harmun, on the outskirts of the town of 
Yarun.</t>
  </si>
  <si>
    <t>Date 
Time 
Nature of violation 
1640 
The Israeli enemy fired four artillery shells that fell in an open area on the 
southern outskirts of the town of Khiyam, without injuring anyone. 
1700 
The Israeli enemy directed bursts of light and medium machine-gun fire 
towards Tarbikha, on the outskirts of the town of Ramiyah. 
The Israeli enemy directed bursts of gunfire towards Lebanese territorial 
waters opposite Ra’s al-Naqurah.  
1810 
The Israeli enemy fired five artillery shells that fell in the area of 
Labbunah. 
2115 
The Israeli enemy fired a flare shell that crossed the line of withdrawal 
and fell in Lebanese territory, opposite the town of Mays al-Jabal. 
2120 
The Israeli enemy fired flare shells, some of which fell on the outskirts of 
the towns of Alma al-Sha‘b and Duharyrah. In addition, the enemy fired 
artillery shells at the outskirts of the towns of Tayr Harfa, Jubbayn, 
Duharyrah and Labbunah. 
14 November 
0140 
The Israeli enemy fired several artillery shells that fell on the outskirts of 
the towns of Naqurah, Tayr Harfa and Labbunah. 
0530 
The Israeli enemy fired five artillery shells that fell in the area of 
Labbunah. 
0700 
The Israeli enemy fired one artillery shell that fell in the area of 
Labbunah. 
1100 
The Israeli enemy fired six artillery shells that fell on the outskirts of the 
town of Markaba, three in the direction of Rabb Thalathin and three in the 
direction of Bani Hayyan. 
1130 
The Israeli enemy fired several artillery shells that fell in the area of 
Labbunah and on the outskirts of the towns of Tayr Harfa, Duhayrah, 
Jubbayn, Bustan and Yarin, striking two houses in the town of Tayr Harfa 
but without injuring anyone. 
1145 
The Israeli enemy directed several bursts of medium weapon fire towards 
the town of Blida. The enemy also fired one shell that fell in the area of 
Khirbat Shu‘ayb, on the outskirts of the town of Blida, three shells that 
fell on the outskirts of the town of Aytarun and five explosive shells that 
fell on the outskirts of the towns of Blida and Muhaybib. 
1200 
The Israeli enemy fired seven explosive shells that fell in the area of 
Duba, on the outskirts of the town of Mays al-Jabal. 
1230 
The enemy fired 30 shells that fell in the areas of Zuqaq and Matit, on the 
outskirts of the town of Aytarun. 
1250 
The Israeli enemy fired 18 explosive shells that fell in a wooded area in 
the town of Yarun, 3 explosive shells that fell in Tallat Harmun, 5 
explosive shells that fell in residential neighbourhoods on the outskirts of 
the town of Yarun and 1 explosive shell that fell in the centre of the town 
of Marun al-Ra’s.</t>
  </si>
  <si>
    <t>Date 
Time 
Nature of violation 
1256 
The Israeli enemy fired eight explosive shells that fell on the outskirts of 
Ayta al-Sha‘b. 
1300 
The Israeli enemy directed several bursts of gunfire towards the area of 
Labbunah. 
1345 
The Israeli enemy fired eight explosive shells that fell on the outskirts of 
the town of Ayta al-Sha‘b and six explosive shells that fell in the area of 
Samukhiyah, on the outskirts of the town of Rumaysh. 
1415 
The Israeli enemy directed several bursts of light and medium machinegun fire towards Dahr al-Jamal, on the outskirts of the town of Ramiyah, 
and towards Khallat Wardah, on the outskirts of the town of Ayta al-Sha‘b. 
1430 
The Israeli enemy fired nine explosive shells, seven of which fell on the 
outskirts of the town of Rabb Thalathin and two of which fell in the area 
of Wadi al-Saluqi, on the outskirts of the town of Hula. 
1510 
The Israeli enemy directed several bursts of gunfire towards the towns of 
Markaba and Udaysah. In addition, the enemy fired three shells, two of 
which fell in the area of Uwaydah, damaging a house, and one of which 
fell in the area of Mahafir, on the outskirts of the town of Udaysah. 
1520 
The Israeli enemy directed several bursts of gunfire towards the area of 
Labbunah. 
1530 
The Israeli enemy fired three shells that fell on the outskirts of the town of 
Hula. 
1545 
The Israeli enemy directed several bursts of light and medium machinegun fire towards the woods opposite the town of Rumaysh. 
The Israeli enemy fired some 10 shells that fell in the area of Labbunah 
and on the outskirts of the towns of Tayr Harfa, Majdal Zun, Yarun and 
Jubbayn. 
The Israeli enemy fired two shells, one of which fell in the vicinity of 
Marj Park in the town of Hula, while the other fell in the area of Abbad, 
on the outskirts of the town of Hula. 
1600 
The Israeli enemy fired two explosive shells that fell in the area of Nab‘ 
Ibil, on the outskirts of the town of Ibil al-Saqi.  
1648 
The Israeli enemy directed several bursts of light and medium machinegun fire towards the town of Ramiyah. The enemy also fired eight mortar 
shells that fell on the outskirts of the aforementioned town. 
1700 
The Israeli enemy fired several shells that fell on the outskirts of the 
towns of Jubbayn, Yarin and Duhayrah. 
1740 
The Israeli enemy fired several shells that fell in the areas of Naqurah and 
Labbunah. 
2010 
The Israeli enemy fired some 50 artillery shells, which fell on the 
outskirts of the towns of Tayr Harfa, Duhayrah, Jubbayn, Alma al-Sha‘b 
and Labbunah.</t>
  </si>
  <si>
    <t>Date 
Time 
Nature of violation 
2120 
The Israeli enemy fired several flare shells that fell on the outskirts of the 
town of Alma al-Sha‘b and on the Labbunah area. 
15 November 
0615 
The Israeli enemy fired approximately 50 artillery shells, which fell on the 
outskirts of the towns of Duhayrah, Yarin, Jubbayn and Tayr Harfa. 
0700 
The Israeli enemy fired two flare shells that fell in the area of Khallat 
Wardah, on the outskirts of the town of Ayta al-Sha‘b. 
0705 
The Israeli enemy fired seven artillery shells, four of which fell in Sahl alKhiyam and three of which fell in Tallat Hamamis. 
1036 
The Israeli enemy fired six artillery shells that fell behind Jabal Blat, on 
the outskirts of the town of Ramiyah. 
1103 
The Israeli enemy directed bursts of light and medium weapon fire 
towards the outskirts of the town of Ayta al-Sha‘b. 
The Israeli enemy fired two artillery shells that fell in Jabal Blat, on the 
outskirts of the town of Ramiyah. 
1115 
The Israeli enemy fired some 30 artillery shells, which fell on the 
outskirts of the towns of Tayr Harfa, Marwahin, Alma al-Sha‘b and 
Duhayrah. 
1243 
The Israeli enemy fired 28 artillery shells that fell in Hursh al-Rahib, on 
the outskirts of the town of Ayta al-Sha‘b.  
1253 
The Israeli enemy fired eight artillery shells that fell on the outskirts of 
the town of Ayta al-Sha‘b. 
1325 
The Israeli enemy fired 10 artillery shells that fell in the area of 
Ghasunah, on the outskirts of the town of Blida, 1 of which fell near 
residential neighbourhoods, while 7 of the shells fell on the outskirts of 
the town and 2 of the shells fell in the area of Bu Manadil, on the outskirts 
of the towns of Aytarun and Blida. 
1343 
The Israeli enemy fired four artillery shells that fell in Wadi Qatmun, on 
the outskirts of the town of Rumaysh. 
1400 
The Israeli enemy fired artillery shells that fell on the outskirts of the 
towns of Naqurah and Marwahin and in the Labbunah area. 
1410 
The Israeli enemy fired 33 artillery shells, of which 17 fell on the 
outskirts of the town of Hula, in an open area in the direction of the town 
of Markaba; 1 in an open area on the western outskirts of the town of 
Hula; 4 in the area of Wadi Hunin, in an open area on the outskirts of the 
town of Markaba; 2 in the area of Uwaydah, in an open area on the 
outskirts of the town of Udaysah; 2 near houses in the town of Burj alMuluk; 5 in the area of Hawsh, in an open area on the outskirts of the 
town of Burj al-Muluk; and 2 on the outskirts of the town of Sarda, 
striking a Lebanese army tower without injuring anyone. 
The Israeli enemy directed several bursts of gunfire towards Lebanese 
territory on the outskirts of the town of Udaysah, without injuring anyone.</t>
  </si>
  <si>
    <t>Date 
Time 
Nature of violation 
1415 
The Israeli enemy fired four 155-mm artillery shells that fell in the area of 
Khuraybah, on the outskirts of the town of Rashayya al-Fukhkhar; two 
shells that fell in Tallat Muhammad Jum‘ah, on the outskirts of the town 
of Kafr Shuba; four 155-mm phosphorus shells that fell in the area of Ayn, 
on the outskirts of the town of Kafr Shuba; and four flare shells that fell in 
the area of Aridat al-Birkah, on the outskirts of the aforementioned town. 
The Israeli enemy fired 23 artillery shells that fell on the outskirts of the 
town of Ramiyah. 
1420 
The Israeli enemy fired 20 artillery shells that fell on the outskirts of 
Ramiyah. 
1425 
The Israeli enemy directed several bursts of light and medium weapon fire 
towards Lebanese territory, opposite the town of Ayta al-Sha‘b. 
1500 
The Israeli enemy fired one artillery shell that fell in the area of Ra’s alDahr, on the outskirts of the town of Mays al-Jabal. 
1505 
The Israeli enemy fired six artillery shells that fell in Wadi al-Saluqi, on 
the outskirts of the towns of Shaqra and Hula. 
1540 
The Israeli enemy fired five artillery shells that fell between houses in the 
town of Ayta al-Sha‘b. 
1600 
The Israeli enemy fired eight mortar shells that fell on the outskirts of 
Ayta al-Sha‘b. 
1630 
The Israeli enemy fired artillery shells that fell in the area of Labbunah 
and on the outskirts of the towns of Alma al-Sha‘b, Jubbayn, Duhayrah, 
Yarin, Bustan, Tayr Harfa, Marwahin and Naqurah.  
1635 
The Israeli enemy fired one shell from a Merkava tank that fell in the 
town of Qawzah.  
1645 
The Israeli enemy fired two artillery shells that struck the mast of a local 
radio station in Jabal Blat, in the town of Marwahin. 
The Israeli enemy fired five artillery shells that fell on a house in the town 
of Qawzah, damaging a nearby Lebanese army post. 
1715 
The Israeli enemy fired five phosphorus shells that fell in the vicinity of 
post UNP1–31 in the town of Labbunah, and eight shells from a Merkava 
tank that fell in the heights of Labbunah. 
1815 
The Israeli enemy fired an artillery shell that fell near the post of an 
environmental society that is situated next to point AP015, in the area of 
Ra’s al-Naqurah, setting it on fire. 
1910 
The Israeli enemy fired three artillery shells that fell between the towns of 
Qawzah and Bayt Lif. 
2100 
The Israeli enemy fired one flare shell that fell on the outskirts of the 
town of Yarun. 
2130 
The Israeli enemy directed several bursts of light and medium weapon fire 
towards the outskirts of the town of Ramiyah.</t>
  </si>
  <si>
    <t>Date 
Time 
Nature of violation 
16 November 
0045 
The Israeli enemy fired artillery shells at the outskirts of the towns of Tayr 
Harfa, Jubbayn, Shihin and Alma al-Sha‘b. 
0100 
The Israeli enemy fired four shells that fell in the area of Tallat 
al- Hamamis, on the outskirts of the town of Khiyam. 
0515 
The Israeli enemy fired a flare shell that fell on the outskirts of the town 
of Aytarun. The enemy also directed bursts of medium machine-gun fire 
towards the outskirts of the aforementioned town. 
0750 
The Israeli enemy fired one 155-mm explosive shell that fell in a wooded 
area on the outskirts of the towns of Ramiyah and Bayt Lif. 
0940 
and 
1015 
The Israeli enemy fired seven artillery shells that fell in an open area in 
Sahl al-Khiyam. 
1010 
The Israeli enemy fired several artillery shells at the outskirts of the towns 
of Naqurah and Alma al-Sha‘b. 
1035 
The Israeli enemy directed bursts of gunfire towards the outskirts of the 
town of Alma al-Sha‘b. 
1045 
The Israeli enemy fired five 155-mm explosive shells, three of which were 
fired towards the area of Ra’s al-Zahr and two towards the area of 
Karkazan, on the outskirts of the town of Mays al-Jabal. 
1100 
The Israeli enemy fired two artillery shells that fell in an olive grove in 
the town of Kafr Kila, near point B82. 
1115 
The Israeli enemy fired 22 artillery shells, all of which fell in Lebanese 
territory: 2 in an open area in Hamamis, in the town of Khiyam; 4 in an 
open area in Sahl al-Khiyam; 2 in an open area in Tall al-Nahas; 7 in Kafr 
Kila, in the direction of Uwaydah, of which 1 struck a house; 5 in an open 
area in Udaysah, in the direction of Uwaydah; and 2 in Tayyibah. The 
enemy also fired 10 shells from a tank that fell on the southern side of 
Khiyam. 
1140 
The Israeli enemy fired five artillery shells that fell in the area of 
Labbunah. 
1200 
The Israeli enemy fired four artillery shells at the outskirts of the towns of 
Duhayrah and Alma al-Sha‘b. 
1205 
The Israeli enemy fired ten 155-mm explosive shells that fell on the 
outskirts of the towns of Ramiyah and Bayt Lif. The enemy also fired five 
155-mm shells at residential neighbourhoods in the town of Ayta al-Sha‘b. 
1230 
The Israeli enemy fired four shells from a tank towards the area of Qil‘a, 
on the outskirts of the town of Blida; thirty 155-mm explosive shells 
towards the outskirts of the town of Muhaybib that struck residential 
neighbourhoods; and three 155-mm shells that fell in the flag square, on 
the outskirts of the town of Aytarun.</t>
  </si>
  <si>
    <t>Date 
Time 
Nature of violation 
1350 
The Israeli enemy fired ten 155-mm shells that fell as follows: four in the 
area of Riba‘ al-Tin; two in Dahr al-Shaqif; and four in the area of 
Sawwan, on the outskirts of the town of Kafr Shuba, without injuring 
anyone. 
1440 
The Israeli enemy fired four 155-mm explosive shells that fell on the 
outskirts of the towns of Ramiyah and Bayt Lif. 
1500 
The Israeli enemy fired five 155-mm explosive shells towards the post of 
an environmental society situated between Tallat Harmun and the road 
leading to post UNP6–50 of the Irish-Polish battalion of UNIFIL in the 
town of Yarun. 
1615 
The Israeli enemy fired several artillery shells that fell in the area of 
Labbunah and on the outskirts of the towns of Naqurah and Alma 
al- Sha‘b. 
1630 
The Israeli enemy fired four 155-mm explosive shells that fell on the 
outskirts of the town of Ayta al-Sha‘b, and one shell that fell on the 
outskirts of the town of Dabal. 
1830 
The Israeli enemy fired one flare shell that fell in Lebanese territory. 
1910 
The Israeli enemy fired two artillery shells that fell in an open area in the 
district of Hamamis, on the outskirts of the town of Khiyam. 
2015 
The Israeli enemy fired four flare shells that fell on the outskirts of the 
towns of Jubbayn and Tayr Harfa. 
The Israeli enemy fired three shells that fell on the outskirts of the town of 
Aytarun. 
2045 
The Israeli enemy fired five 155-mm explosive shells that fell on the 
outskirts of the town of Marun al-Ra’s. 
2215 
The Israeli enemy fired seven 155-mm shells that fell on the outskirts of 
the towns of Ramiyah and Bayt Lif, and five 155-mm explosive shells that 
fell on the outskirts of the town of Ramiyah, in the direction of Jabal Blat. 
2340 
The Israeli enemy fired four 155-mm explosive shells that fell on the 
outskirts of the town of Ramiyah, in the direction of Jabal Blat. 
17 November 
0040 
The Israeli enemy fired fifteen 155-mm artillery shells, one of which fell 
near a Lebanese army post, while the rest fell on a reserve that is situated 
between Aytarun and Maron al-Ra’s. 
0140 
and 
0300 
The Israeli enemy fired 16 artillery shells and 12 flare shells that fell in 
Lebanese territory, in an open area of Sahl al-Khiyam. 
0530 
The Israeli enemy fired five artillery shells that fell in the area of 
Labbunah, on the outskirts of the town of Naqurah. 
0845 
The Israeli enemy fired three artillery shells that fell on the outskirts of 
the towns of Tayr Harfa and Yarin.</t>
  </si>
  <si>
    <t>Date 
Time 
Nature of violation 
0850 
The Israeli enemy directed several bursts of light and medium machinegun fire towards the outskirts of the town of Ramiyah. 
The Israeli enemy fired three 155-mm artillery shells that fell on the 
outskirts of the towns of Ramiyah and Bayt Lif, and another 3 three 
155- mm artillery shells fell on the post of an environmental association 
that is situated near to a Lebanese army post on the outskirts of the town 
of Ayta al-Sha‘b. 
1030 
The Israeli enemy fired two 155-mm artillery shells that fell in the area of 
the Sharaqi vineyards, on the outskirts of the town of Mays al-Jabal. 
1050 
In addition, the Israeli enemy directed several bursts of gunfire towards 
Lebanese territory opposite the town of Bustan. 
The Israeli enemy fired some 50 artillery shells, which fell on the 
outskirts of the towns of Tayr Harfa, Jubbayn, Shihin, Yarin, Duhayrah 
and Alma al-Sha‘b, as well as in the Labbunah area. 
1130 
The Israeli enemy fired eight artillery shells that fell between the Aytarun 
reserve and Jabal Blat. 
1320 
The Israeli enemy fired some 30 artillery shells, which fell on the 
outskirts of the towns of Tayr Harfa, Jubbayn and Duhayrah, as well as in 
the Labbunah area. 
1415 
The Israeli enemy fired one flare shell that fell on the outskirts of the 
town of Mays al-Jabal. 
1420 
The Israeli enemy fired three tank shells that fell in Wadi Qatmun, near a 
Lebanese army post on the outskirts of the town of Rumaysh, and six 
155- mm artillery shells on the outskirts of the town of Ayta al-Sha‘b, of 
which two fell near residential neighbourhoods. 
1430 
The Israeli enemy fired nine shells from a tank that fell on a tile factory 
near point B82, on the outskirts of the town of Kafr Kila. 
1505 
The Israeli enemy fired two 155-mm artillery shells that fell between 
Khallat Wardah and a Lebanese army post, damaging post. The enemy 
also directed several bursts of light and medium machine-gun fire towards 
the outskirts of the town of Ayta al-Sha‘b. 
1540 
The Israeli enemy fired 10 artillery shells, 4 of which fell in the area of 
Ruwaysah and 6 of which fell in the area of Abbad.  
1625 
The Israeli enemy fired 10 artillery shells that fell on the outskirts of the 
town of Tayr Harfa. 
The Israeli enemy fired seven artillery shells that fell near residential 
neighbourhoods in the town of Ayta al-Sha‘b. 
1630 
The Israeli enemy fired six artillery shells that fell on the outskirts of the 
town of Udaysah, in the direction of Wadi Hunin.</t>
  </si>
  <si>
    <t>Date 
Time 
Nature of violation 
1640 
The Israeli enemy fired a tank shell at a Lebanese army tower on the 
outskirts of the town of Sarda. 
The Israeli enemy fired 26 phosphorus shells that fell in the area of 
Karkazan, on the outskirts of the town of Mays al-Jabal. 
1730 
The Israeli enemy fired eight phosphorus shells that fell on the outskirts of 
the town of Udaysah, in the direction of Wadi Hunin, igniting a fire. 
1755 
The Israeli enemy fired two 155-mm artillery shells that fell on a house in 
the area of Ra’s al-Dahr, on the outskirts of the town of Mays al-Jabal, 
setting it on fire but without injuring anyone. 
1820 
The Israeli enemy fired two artillery shells that fell on a house in the town 
of Kafr Kila, setting it on fire but without injuring anyone. 
1830 
The Israeli enemy fired three 155-mm artillery shells that fell in a reserve 
between Marun al-Ra’s and Aytarun. The enemy also fired one missile and 
four 155-mm artillery shells towards the outskirts of the town of Aytarun. 
1905 
The Israeli enemy fired two 155-mm explosive shells that fell on the 
outskirts of the town of Rashayya al-Fukhkhar and four explosive shells 
that fell on the outskirts of the town of Ibil al-Saqi. The Israeli enemy also 
directed several bursts of medium machine-gun fire towards the outskirts 
of the town of Kafr Shuba. 
1920 
The Israeli enemy fired four artillery shells that fell in the olive groves on 
the outskirts of Ibil al-Saqi. 
2030 
The Israeli enemy fired 14 artillery shells that fell in the western part of 
Wadi al-Saluqi, on the outskirts of the town of Hula. 
2045 
The Israeli enemy fired ten 155-mm artillery shells that fell in the area of 
Jabal Blat, on the outskirts of the town of Ramiyah. 
2215 
The Israeli enemy fired five artillery shells that fell in Sahl al-Khiyam, on 
the outskirts of the town of Burj al-Muluk. 
18 November 
0430 
The Israeli enemy fired five shells that fell in the areas of Ra’s al-Naqurah 
and Labbunah. 
0700 
The Israeli enemy fired three shells that fell near homes in the Kasayir 
neighbourhood in the town of Bayt Lif, without injuring anyone. 
0830 
The Israeli enemy fired one artillery shell that fell on the outskirts of the 
town of Kafr Kila, in the olive grove opposite point B82. 
1030 
The Israeli enemy fired 15 shells that fell on the outskirts of the towns of 
Bustan, Jubbayn, Yarin and Marwahin. 
1040 
The Israeli enemy fired six shells that fell in the area of Abbad, on the 
outskirts of the town of Hula. 
1330 
The Israeli enemy fired approximately 40 shells, which fell on the 
outskirts of the towns of Naqurah, Jubbayn, Tayr Harfa, Shihin, Yarin and 
Labbunah.</t>
  </si>
  <si>
    <t>Date 
Time 
Nature of violation 
1430 
The Israeli enemy fired two explosive shells that fell on the wooded area 
on the outskirts of the town of Yarun. 
1435 
Four shells were fired from an Israeli enemy Merkava tank towards the 
post of an environmental society on the outskirts of the town of Mays 
al- Jabal. 
1505 
The Israeli enemy fired a shell towards a house on the outskirts of the 
town of Mays al-Jabal, causing material damage to the house but without 
injuring anyone. 
1520 
The Israeli enemy directed several bursts of gunfire towards the outskirts 
of the town of Duhayrah. 
1530 
The Israeli enemy fired 15 explosive shells that fell on the outskirts of the 
town of Blida, in the locality of Muhaybib in the Qil‘a area, without 
injuring anyone. 
1610 
The Israeli enemy fired 10 shells that fell on the outskirts of the towns of 
Dayr Mimas, Khiyam, Udaysah and Tayyibah. 
1650 
From Malikiyah position opposite the town of Aytarun, three shells were 
fired from a Merkava tank towards the outskirts of the town. In addition, 
the enemy fired two explosive shells towards residential neighbourhoods 
in the town of Muhaybib, causing material damage to several houses, and 
four explosive shells towards the area of Qil‘a, on the outskirts of the 
town of Blida. 
1753 
The Israeli enemy fired one explosive shell that fell in the area of Jabal 
Blat, on the outskirts of the towns of Ramiyah and Marwahin. 
1758 
The Israeli enemy fired three flare shells over a wooded area in the town 
of Qawzah. All three shells crossed over the line of withdrawal (Blue 
Line) and fell in the wooded area. 
1850 
The Israeli enemy fired three artillery shells that fell on the outskirts of 
the town of Markaba, near post OP MAR of the Nepalese battalion of 
UNIFIL. 
1900 
The Israeli enemy fired some 30 shells towards the outskirts of the towns 
of Naqurah, Zibqin, Alma al-Sha‘b and Labbunah. 
1920 
The Israeli enemy fired four shells from a Merkava tank that fell on the 
outskirts of the town of Blida. 
1930 
The Israeli enemy fired two shells that fell in the area of Wadi al-Saluqi, 
on the outskirts of the town of Hula. 
2045 
The Israeli enemy fired some 25 shells that fell in the area of Labbunah, 
causing fires to break out in some places. 
2112 
The Israeli enemy fired 10 shells towards Wadi Qatmun, on the outskirts 
of the town of Rumaysh. 
2150 
The Israeli enemy fired four shells that fell on the outskirts of the towns 
of Dayr Mimas, Marji‘yun and Qulay‘ah (the Khardali area).</t>
  </si>
  <si>
    <t>Date 
Time 
Nature of violation 
2227 
The Israeli enemy directed several bursts of gunfire towards Wadi 
Qatmun, on the outskirts of the town of Rumaysh. 
2230 
The Israeli enemy fired four shells that fell on the outskirts of the towns 
of Jubbayn, Dayr Mimas and Kafr Kila 
2255 
The Israeli enemy fired four shells that fell on the outskirts of the town of 
Qulay‘ah (the Khardali area). 
2300 
The Israeli enemy directed several bursts of gunfire towards the woods on 
the outskirts of the town of Rumaysh. 
19 November 
0130 
The Israeli enemy directed several bursts of light and medium machinegun fire at a Lebanese army post on the outskirts of the town of Yarun, 
causing material damage but without injuring anyone. 
0630 
The enemy fired two artillery shells that fell on a house on the outskirts of 
the town of Yarun, causing material damage but without injuring anyone. 
The enemy also fired two artillery shells that fell on the road leading to 
the Lebanese army post on the outskirts of the town of Yarun, and another 
four artillery shells that fell in a public park on the outskirts of the town of 
Marun al-Ra’s. 
The Israeli enemy fired approximately 40 artillery shells, which fell on the 
outskirts of the towns of Duhayrah, Jubbayn, Tayr Harfa, Yarin and Ra’s 
al-Naqurah, as well as in the Labbunah area.  
0730 
The Israeli enemy fired nine artillery shells that fell in the area of 
Khardali, on the outskirts of the town of Qulay‘ah; near a building on the 
outskirts of the town of Tayyibah; and in the area of Hamamis, on the 
outskirts of the town of Khiyam. 
0800 
The Israeli enemy fired 7 artillery shells that fell on the outskirts of the 
towns of Bayt Lif and Qawzah; 18 artillery shells that fell in residential 
neighbourhoods in the town of Ramiyah, damaging some houses but 
without injuring anyone; 2 artillery shells that fell in the area between the 
towns of Dabal and Ayta al-Sha‘b; 5 artillery shells, one of which fell near 
a Lebanese army post without injuring anyone, while the rest fell in Jabal 
Blat and on the building of a local television channel, on the outskirts of 
the towns of Ramiyah and Marwahin; 1 artillery shell that fell on the 
outskirts of the town of Qawzah; and 1 artillery shell that fell on the 
outskirts of the town of Ayta al-Sha‘b. 
0850 
The Israeli enemy directed several bursts of gunfire towards Lebanese 
territory on the outskirts of the town of Duhayrah. 
0905 
The Israeli enemy directed several bursts of gunfire towards Lebanese 
territory on the outskirts of the town of Kafr Kila. 
1015 
The Israeli enemy directed several bursts of gunfire towards the area of 
the town of Labbunah. 
1030 
The Israeli enemy fired three artillery shells that fell on the outskirts of 
the town of Aytarun.</t>
  </si>
  <si>
    <t>Date 
Time 
Nature of violation 
1100 
The Israeli enemy fired four artillery shells that fell in residential 
neighbourhoods in the town of Ramiyah, damaging some houses, and two 
shells that fell near a Lebanese army checkpoint in the aforementioned 
town, without injuring anyone. 
1119 
The Israeli enemy directed several bursts of medium machine-gun fire 
towards the wooded area between Khallat Wardah and Hadab, on the 
outskirts of the towns of Ayta al-Sha‘b and Qawzah. 
1127 
The Israeli enemy fired 10 mortar shells that fell the wooded area between 
Khallat Wardah and Hadab, on the outskirts of the town of Ayta al-Sha‘b. 
1140 
The Israeli enemy fired four artillery shells that fell on the outskirts of the 
towns of Hula and Markaba. 
1155 
The Israeli enemy fired 13 mortar shells that fell on the outskirts of the 
town of Aytarun and directed several bursts of light and medium machinegun fire towards the outskirts of the town. 
The Israeli enemy fired one artillery shell that fell in the olive groves near 
point B82, on the outskirts of the town of Kafr Kila. 
1158 
The Israeli enemy fired three artillery shells that fell on the outskirts of 
Ayta al-Sha‘b. 
1200 
The Israeli enemy directed several bursts of gunfire towards the area of 
the town of Bustan. 
1210 
The Israeli enemy fired artillery several shells that fell on the outskirts of 
the towns of Naqurah, Duhayrah, Alma al-Sha‘b, Tayr Harfa, Jubbayn, 
Yarin and Shihin, as well as the Labbunah area. 
1217 
The Israeli enemy fired five artillery shells that fell in Jabal Blat, on the 
outskirts of the towns of Ramiyah and Marwahin, damaging a Lebanese 
army post but without injuring anyone. 
1230 
The Israeli enemy directed several bursts of light and medium machinegun fire towards the outskirts of the town of Yarun. 
1308 
The Israeli enemy fired one artillery shell that fell near a mosque in the 
town of Yarun, without injuring anyone. 
1310 
The Israeli enemy fired six artillery shells that fell in the areas of Kurum 
al-Sharaqi and Kurum al-Marah; two artillery shells that fell in the area of 
Karkazan; and two artillery shells that fell in the area of Marj, on the 
outskirts of the town of Mays al-Jabal. 
1315 
The Israeli enemy fired three artillery shells towards Wadi Qatmun, on the 
outskirts of the town of Rumaysh, one of which fell near a Lebanese army 
post. 
1320 
The Israeli enemy fired four artillery shells that fell on the outskirts of the 
towns of Bayt Lif and Ramiyah. 
1428 
The Israeli enemy fired two artillery shells that fell on homes in the town 
of Muhaybib.</t>
  </si>
  <si>
    <t>Date 
Time 
Nature of violation 
1435 
The Israeli enemy fired two artillery shells that fell in the area of Marj, on 
the outskirts of the town of Mays al-Jabal, and another three artillery 
shells that fell in the vicinity of the public hospital in the town of Mays 
al- Jabal. 
1458 
The Israeli enemy fired 10 artillery shells that fell in Tallat Hamamis, near 
a project belonging to an environmental association. 
1520 
The Israeli enemy fired six artillery shells that fell in the area of Labbunah 
and on the outskirts of the towns of Alma al-Sha‘b and Naqurah. 
1530 
The Israeli enemy fired eight artillery shells that fell on the outskirts of 
the town of Markaba, damaging a house, and two artillery shells that fell 
in the area of Tallat al-Ruwaysah, on the outskirts of the town of Hula.  
1535 
The enemy fired 15 artillery shells that fell in the areas of Jabal Blat and 
Zuqaq, on the outskirts of the town of Yarun; 7 artillery shells that fell in a 
reserve between Aytarun and Marun al-Ra’s; 2 artillery shells that fell in 
Tallat Qil‘a and in residential neighbourhoods in the town of Blida, 
without injuring anyone. 
1545 
The Israeli enemy fired one artillery shell that fell in residential 
neighbourhoods of the town of Ramiyah, without injuring anyone. 
1600 
The Israeli enemy directed several bursts of medium machine-gun fire 
towards the outskirts of the towns of Aytarun and Blida. The enemy also 
fired 8 artillery shells that fell in the area of Qil‘a, on the outskirts of the 
town of Blida; 10 artillery shells that fell in the area of Ghasunah, on the 
outskirts of the aforementioned town; 3 artillery shells that fell in the area 
of Khirbat Shu‘ayb, on the outskirts of the town of Blida; 4 artillery shells 
that fell in residential neighbourhoods in the area of Zuqaq, in the town of 
Aytarun, damaging some homes but without injuring anyone; 5 five 
artillery shells that fell in a reserve between Aytarun and Marun al-Ra’s; 
and 10 shells fell on the outskirts of the town of Aytarun. 
1620 
The Israeli enemy fired 12 artillery shells that fell in the area of the wall 
the outskirts of the town of Mays al-Jabal. 
1630 
The Israeli enemy fired four artillery shells that fell on the outskirts of the 
town of Muluk, in the direction of Sahl al-Khiyam. 
1730 
The Israeli enemy fired 11 artillery shells, 2 of which fell on the outskirts 
of the town of Dayr Mimas, in the direction of Kafr Kila, and 9 of which 
fell in the area of the Litani River. 
1745 
The Israeli enemy directed several bursts of gunfire towards the outskirts 
of the towns of Yarin and Duhayrah. 
The Israeli enemy fired five artillery shells that fell in the area of Ra’s 
al- Naqurah. 
1815 
The Israeli enemy fired three artillery shells that fell on the outskirts of 
the town of Qawzah. 
1820 
The Israeli enemy fired one flare shell that fell on the outskirts of the 
town of Yarun.</t>
  </si>
  <si>
    <t>Date 
Time 
Nature of violation 
1825 
The Israeli enemy fired three artillery shells that fell on the outskirts of 
the town of Ramiyah. 
1845 
The Israeli enemy fired two artillery shells that fell in the area of Khallat 
Wardah, on the outskirts of the town of Ayta al-Sha‘b. 
1855 
The Israeli enemy fired two flare shells that fell near a Lebanese army 
checkpoint in the town of Qawzah. 
2000 
The Israeli enemy fired 11 artillery shells that fell in Wadi Qatmun, on the 
outskirts of the town of Rumaysh. One of those shells fell near a Lebanese 
army post, damaging the post but without hurting anyone. The enemy also 
fired 2 artillery shells that fell in that same spot; 5 artillery shells that fell 
in Wadi Sa‘sa‘, on the outskirts of the town of Rumaysh; 5 five flare 
shells over Wadi Qatmun; 4 flare shells that fell behind a Lebanese army 
post on the outskirts of the town; 1 flare shell over Wadi Sa‘sa‘; and 2 
flare shells over the outskirts of the town. 
The Israeli enemy fired one shell that fell on a house on the outskirts of 
the town of Yarun, causing material damage to the house but without 
injuring anyone. The enemy also fired 31 artillery shells that fell in Hursh 
Yarun and Tallat Harmush and on the road leading to a Lebanese army 
post on the outskirts of the town of Yarun. Meanwhile, the enemy directed 
bursts of gunfire towards Lebanese territory and fired 7 flare shells that 
fell on the outskirts of the aforementioned towns. 
2032 
The Israeli enemy fired seven flare shells that fell in Hursh al-Rahib, on 
the outskirts of the town of Ayta al-Sha‘b; seven flare shells that fell on 
the outskirts of the town of Ayta al-Sha‘b; and three artillery shells that 
fell in that same area. 
2039 
The Israeli enemy fired two artillery shells that fell on the outskirts of 
Ayta al-Sha‘b. 
2046 
The Israeli enemy fired one flare shell over the centre of an environmental 
association on the outskirts of the town of Ramiyah. 
2113 
The Israeli enemy fired two artillery shells that fell on the outskirts of the 
town of Ayta al-Sha‘b and one flare shell over the western outskirts of the 
town. 
2120 
The Israeli enemy fired three artillery shells that fell on the outskirts of 
Ayta al-Sha‘b. 
2130 
The Israeli enemy fired one artillery shell that fell on the outskirts of the 
town of Ramiyah. 
2140 
The Israeli enemy directed several bursts of machine-gun fire towards 
Tallat Harmun, on the outskirts of the town of Yarun. 
2147 
The Israeli enemy fired four artillery shells that fell on the outskirts of 
Ayta al-Sha‘b. 
2205 
The Israeli enemy fired eight artillery shells that fell on the outskirts of 
the Bastra farm, Shanuh and Majidiyah, on the outskirts of the town of 
Kafr Shuba.</t>
  </si>
  <si>
    <t>Date 
Time 
Nature of violation 
2220 
The Israeli enemy fired two artillery shells that fell in the wooded area of 
Tall al-Rahib. The enemy also fired five flare shells over the woodland 
between Khallat Wardah and Hadab that fell on the outskirts of the town 
of Ayta al-Sha‘b. 
20 November 
0135 
The Israeli enemy fired two mortar shells that fell in Wadi Qatmun, on the 
outskirts of the town of Rumaysh. 
0530 
The Israeli enemy fired two mortar shells that fell in Wadi Qatmun, on the 
outskirts of the town of Rumaysh. 
0545 
The Israeli enemy fired two shells towards Lebanese territorial waters. 
The enemy also fired five shells towards the area of Labbunah. 
0555 
The Israeli enemy fired one flare shell that fell in the area of Labbunah. 
0700 
The Israeli enemy directed several bursts of gunfire towards Lebanese 
territorial waters. 
0730 
The Israeli enemy fired one 155-mm explosive shell that fell in Khallat 
Wardah, on the outskirts of the town of Ayta al-Sha‘b; one 155-mm 
explosive shell that fell on the outskirts of the town of Qawzah; and three 
flare shells over the residential neighbourhoods of the town of Qawzah. 
The Israeli enemy directed several bursts of medium weapon fire towards 
the town of Aytarun. 
0818 
The Israeli enemy fired two 155-mm explosive shells that fell on the 
outskirts of the town of Bayt Lif and twelve 155-mm explosive shells that 
fell in the area of Bustan al-Hakim, on the outskirts of the town of 
Rumaysh. 
0845 
The Israeli enemy fired four 155-mm explosive shells that fell on the 
outskirts of the town of Bayt Lif and four shells that fell on the outskirts 
of the towns of Ayta al-Sha‘b and Rumaysh. 
0900 
The Israeli enemy fired two 155-mm explosive shells that fell in Tallat 
Harmun, on the outskirts of the town of Yarun, and two 155-mm shells 
that fell in the area of Wadi Sa‘sa‘, on the outskirts of the towns of Yarun 
and Rumaysh. 
0950 
The Israeli enemy fired two 155-mm explosive shells that fell in 
residential neighbourhoods in the town of Mays al-Jabal. 
1000 
The Israeli enemy fired approximately 30 artillery shells, which fell on the 
outskirts of the towns of Duhayrah, Yarin, Alma al-Sha‘b, Tayr Harfa and 
Naqurah. 
The Israeli enemy fired six artillery shells that fell on the outskirts of the 
town of Hula. 
1025 
The Israeli enemy fired eight 155-mm explosive shells that fell in Tallat 
Harmun, on the outskirts of the town of Yarun.  
1030 
The Israeli enemy fired two 155-mm explosive shells that fell in 
residential neighbourhoods in the town of Aytarun.</t>
  </si>
  <si>
    <t>Date 
Time 
Nature of violation 
1035 
The Israeli enemy fired eight 155 mm explosive shells that fell on the 
outskirts of the towns of Bayt Lif and Ramiyah. 
1040 
The Israeli enemy fired five 155-mm explosive shells that fell in a reserve 
between Aytarun and Marun al-Ra’s, and one 155-mm explosive shell that 
fell on a house at the Tarbikha gate, on the outskirts of the town of 
Ramiyah. 
1050 
The Israeli enemy fired two shells that fell on the outskirts of the town of 
Markaba. 
1134 
The Israeli enemy fired four artillery shells, one of which fell on the 
outskirts of the town of Rabb Thalathin and three of which fell on the 
outskirts of the towns of Kafr Kila and Dayr Mimas. 
1140 
The Israeli enemy fired one 155-mm explosive shell that fell in the area of 
Karkazan in the town of Mays al-Jabal, striking a house; eight mortar 
shells that fell in the area of Khirbat Shu‘ayb, on the outskirts of the 
towns of Blida and Mays al-Jabal; two 155-mm explosive shells that fell 
in the centre of the town of Blida; and eight 155-mm shells that fell in a 
public park in Marun al-Ra’s. 
1158 
The Israeli enemy fired two 155-mm explosive shells that fell in the area 
of Dabakiyah, on the outskirts of the town of Mays al-Jabal, and two 
155-mm explosive shells that fell in the town of Muhaybib. 
1200 
The Israeli enemy fired two 155-mm explosive shells that fell in the area 
of Zuqaq, on the outskirts of the town of Aytarun. 
1225 
The Israeli enemy fired two shells from a Merkava tank towards the area 
of Ra’s al-Dahr. 
1230 
The Israeli enemy fired three 155-mm explosive shells that fell in 
Ghasunah, on the outskirts of the town of Blida. 
1240 
The Israeli enemy fired two artillery shells that fell on the outskirts of the 
towns of Hula and Markaba. 
1310 
The Israeli enemy fired eight 155-mm explosive shells that fell in the 
town of Muhaybib. 
1314 
The Israeli enemy fired two flare shells that fell on the outskirts of the 
town of Hula, in the direction of the town of Mays al-Jabal. 
1320 
The Israeli enemy fired 18 shells, 11 of which fell on the outskirts of the 
towns of Hula and Markaba, while the rest fell in Tallat Izziyah, on the 
outskirts of the towns of Dayr Mimas and Kafr Kila. 
1340 
The Israeli enemy fired two shells from a tank at a house in the Jabal 
neighbourhood of the town of Mays al-Jabal. 
1400 
The Israeli enemy fired two shells from a tank at a house in the town of 
Mays al-Jabal.</t>
  </si>
  <si>
    <t>Date 
Time 
Nature of violation 
1445 
The Israeli enemy directed several bursts of gunfire towards a Lebanese 
army vehicle that was on the road leading to the Lebanese army post on 
the outskirts of the town of Aytarun, without striking the vehicle or 
injuring anyone. 
1530 
The Israeli enemy fired one shell that fell on the outskirts of the towns of 
Kafr Kila and Dayr Mimas. 
1537 
The Israeli enemy fired two shells that fell on the outskirts of the town of 
Tallat al-Hamamis. 
1540 
The Israeli enemy fired one shell that fell in Sahl al-Khiyam. 
The Israeli enemy directed several bursts of medium machine-gun fire 
towards the town of Ramiyah, in Lebanese territory. The enemy also fired 
six mortar shells that fell in Jabal Blat, on the outskirts of the 
aforementioned town. 
1730 
The Israeli enemy fired two shells towards Lebanese territorial waters. 
1810 
The Israeli enemy fired four shells that fell in the area of Khillah, on the 
outskirts of the town of Taybah. 
2000 
The Israeli enemy fired five flare shells over the town of Bustan. 
2200 
The Israeli enemy directed several bursts of medium machine-gun fire 
towards Lebanese territorial waters. 
2240 
The Israeli enemy fired four flare shells over the area of Labbunah. 
21 November 
0040 
The Israeli enemy fired fifteen 155-mm artillery shells, one of which fell 
near a Lebanese army post, while the rest fell in a reserve that is situated 
between Aytarun and Maron al-Ra’s. 
0140 
and 
0300 
The Israeli enemy fired 16 artillery shells and 12 flare shells that fell in 
Lebanese territory, in an open area of Sahl al-Khiyam. 
0530 
The Israeli enemy fired five flare shells that fell in the area of Labbunah, 
on the outskirts of the town of Naqurah. 
0845 
The Israeli enemy fired three artillery shells that fell on the outskirts of 
the towns of Tayr Harfa and Yarin. 
0850 
The Israeli enemy directed several bursts of light and medium machine 
gun fire towards the outskirts of the town of Ramiyah. 
The Israeli enemy fired three 155-mm artillery shells that fell on the 
outskirts of the towns of Ramiyah and Bayt Lif, and another 3 three 
155- mm artillery shells fell on the post of an environmental association 
that is situated near to a Lebanese army post on the outskirts of the town 
of Ayta al-Sha‘b. 
1030 
The Israeli enemy fired two 155-mm artillery shells that fell in the area of 
the Sharaqi vineyards, on the outskirts of the town of Mays al-Jabal.</t>
  </si>
  <si>
    <t>Date 
Time 
Nature of violation 
1050 
The Israeli enemy directed several bursts of gunfire towards Lebanese 
territory opposite the town of Bustan. 
The Israeli enemy fired approximately 50 artillery shells, which fell on the 
outskirts of the towns of Tayr Harfa, Jubbayn, Shihin, Yarin, Duhayrah 
and Alma al-Sha‘b, as well as in the Labbunah area. 
1130 
The Israeli enemy fired eight artillery shells that fell between the Aytarun 
reserve and Jabal Blat. 
1320 
The Israeli enemy fired approximately 30 artillery shells, which fell on the 
outskirts of the towns of Tayr Harfa, Jubbayn and Duhayrah, as well as in 
the Labbunah area. 
1415 
The Israeli enemy fired one artillery shell that fell on the outskirts of the 
town of Mays al-Jabal. 
1420 
The Israeli enemy fired three tank shells that fell in Wadi Qatmun, near a 
Lebanese army post on the outskirts of the town of Rumaysh, and six 
155- mm artillery shells on the outskirts of the town of Ayta al-Sha‘b, of 
which two fell near residential neighbourhoods. 
1430 
The Israeli enemy fired nine shells from a tank that fell on a tile factory 
near point B82, on the outskirts of the town of Kafr Kila.  
1505 
The Israeli enemy fired two 155-mm artillery shells that fell between 
Khallat Wardah and a Lebanese army post, damaging post. The enemy 
also directed several bursts of light and medium machine-gun fire towards 
the outskirts of the town of Ayta al-Sha‘b. 
1540 
The Israeli enemy fired 10 artillery shells, 4 of which fell in the area of 
Ruwaysah and 6 of which fell in the area of Abbad.  
1625 
The Israeli enemy fired 10 artillery shells that fell on the outskirts of the 
town of Tayr Harfa. 
The Israeli enemy fired seven artillery shells that fell near residential 
neighbourhoods in the town of Ayta al-Sha‘b. 
1630 
The Israeli enemy fired six artillery shells that fell on the outskirts of the 
town of Udaysah, in the direction of Wadi Hunin.  
1640 
The Israeli enemy fired a tank shell at a Lebanese army tower on the 
outskirts of the town of Sarda. 
The Israeli enemy fired 26 phosphorus shells that fell in the area of 
Karkazan, on the outskirts of the town of Mays al-Jabal. 
1730 
The Israeli enemy fired eight phosphorus shells that fell on the outskirts of 
the town of Udaysah, in the direction of Wadi Hunin, igniting a fire. 
1755 
The Israeli enemy fired two 155-mm artillery shells that fell on a house in 
the area of Ra’s al-Dahr, on the outskirts of the town of Mays al-Jabal, 
setting it on fire but without injuring anyone. 
1820 
The Israeli enemy fired two artillery shells that fell on a house in the town 
of Kafr Kila, setting it on fire but without injuring anyone.</t>
  </si>
  <si>
    <t>Date 
Time 
Nature of violation 
1830 
The Israeli enemy fired three 155-mm explosive shells that fell in a 
reserve that lies between Marun al-Ra’s and Aytarun. 
1905 
The Israeli enemy fired two 155-mm explosive shells that fell on the 
outskirts of the town of Rashayya al-Fukhkhar and four explosive shells 
that fell on the outskirts of the town of Ibil al-Saqi. The Israeli enemy also 
directed several bursts of medium machine-gun fire towards the outskirts 
of the town of Kafr Shuba. 
1920 
The Israeli enemy fired four artillery shells that fell on the outskirts of Ibil 
al-Saqi. 
2030 
The Israeli enemy fired 14 artillery shells that fell in the western part of 
Wadi al-Saluqi, on the outskirts of the town of Hula. 
2045 
The Israeli enemy fired ten 155-mm artillery shells that fell in the area of 
Jabal Blat, on the outskirts of the town of Ramiyah. 
2215 
The Israeli enemy fired five artillery shells that fell in Sahl al-Khiyam, on 
the outskirts of the town of Burj al-Muluk. 
22 November 
0630 
The Israeli enemy fired three artillery shells that fell on the outskirts of 
Ayta al-Sha‘b. 
1100 
The Israeli enemy fired several artillery shells that fell in Wadi Hamul, on 
the outskirts of the town of Naqurah. 
1150 
The Israeli enemy fired three mortar shells that fell in a reserve between 
Marun al-Ra’s and Aytarun. The enemy also fired two artillery shells that 
struck a house in the Zuqaq neighbourhood on the outskirts of the town of 
Aytarun, causing material damage.  
1200 
The Israeli enemy fired several artillery shells that fell on the outskirts of 
the towns of Jubbayn and Majdal Zun. 
1220 
The Israeli enemy fired five phosphorus shells and one artillery shell that 
fell near houses in the town of Kafr Kila, causing a female civilian to 
suffer from shortness of breath as a result inhaling phosphorus. 
1225 
The Israeli enemy fired an artillery shell that fell in residential 
neighbourhoods in the town of Muhaybib and two artillery shells that fell 
on the outskirts of the town of Blida. 
1235 
The Israeli enemy directed several bursts of light and medium weapon fire 
towards the outskirts of the town of Blida.  
1255 
The Israeli enemy fired two shells from a Merkava tank that fell on the 
outskirts of the town of Blida. 
1325 
The Israeli enemy fired four artillery shells that fell in the area of 
Hamamis, on the outskirts of the town of Khiyam. Two of the shells fell 
inside a concrete factory, causing material damage but without injuring 
anyone.</t>
  </si>
  <si>
    <t>Date 
Time 
Nature of violation 
1330 
The Israeli enemy fired two artillery shells that fell in Jabal Blat, on the 
outskirts of the towns of Marwahin and Ramiyah, and two artillery shells 
that fell in a wooded area on the outskirts of the town of Ayta al-Sha‘b. 
The Israeli enemy fired several artillery shells that fell on the outskirts of 
Marwahin. 
1335 
The Israeli enemy fired one artillery shell that fell in an open area on the 
outskirts of the town of Qantarah. 
1350 
The Israeli enemy fired two explosive shells that fell in an open area on 
the outskirts of the town of Burj al-Muluk. 
1405 
The Israeli enemy fired 10 artillery shells that fell in the town of Kafr 
Kila, near some houses and the outskirts of the towns of Tall al-Nahas, 
Khiyam and Qulay‘ah. 
1550 
The Israeli enemy fired several artillery shells that fell on the outskirts of 
the town of Alma al-Sha‘b and on the Labbunah area. 
1615 
The Israeli enemy fired one artillery shell that fell in the area of Riba‘ 
al - Tin, on the outskirts of the town of Kafr Shuba.  
1630 
The Israeli enemy fired three phosphorus shells that fell in the area of 
Shakhrub, in the town of Kafr Kila. The enemy also fired two artillery 
shells that fell near position 9–15 of the Indonesian battalion of UNIFIL, 
without injuring anyone. 
1645 
The Israeli enemy fired several artillery shells that fell on the outskirts of 
the towns of Alma al-Sha‘b and Duhayrah. 
1700 
The Israeli enemy fired several artillery shells that fell on the outskirts of 
the towns of Jubbayn, Marwahin, Bustan and Majdal Zun. 
1720 
The Israeli enemy fired two flare shells that fell on the outskirts of the 
town of Rabb Thalathin. 
1730 
The Israeli enemy fired several artillery shells that fell on the outskirts of 
the towns of Jubbayn, Tayr Harfa and Duhayrah. 
1815 
The Israeli enemy fired several artillery shells that fell on the outskirts of 
the town of Naqurah. 
1850 
The Israeli enemy fired several artillery shells that fell on the outskirts of 
the towns of Tayr Harfa and Jubbayn. 
23 November 
0420 
The Israeli enemy fired nine flare shells over Khallat Wardah, on the 
outskirts of the town of Ayta al-Sha‘b, that fell on the outskirts of the 
aforementioned town. 
0600 
The Israeli enemy directed bursts of gunfire towards olive groves opposite 
the town of Wazzani. The enemy also fired 15 mortar shells that fell in the 
area of Wazzani and a camp for displaced Syrians, damaging the tents 
housing displaced persons and killing three heads of livestock. 
0730 
The Israeli enemy fired several artillery shells that fell on the outskirts of 
the towns of Bustan and Marwahin.</t>
  </si>
  <si>
    <t>Date 
Time 
Nature of violation 
0830 
The Israeli enemy fired artillery shells that fell on the outskirts of the 
towns of Jubbayn, Shihin, Marwahin, Tayr Harfa and Naqurah. 
0845 
The Israeli enemy fired five artillery shells that fell on the outskirts of the 
town of Ramiyah. 
0900 
The Israeli enemy fired 12 artillery shells that fell on the outskirts of the 
town of Ayta al-Sha‘b. Of those, 2 fell on the outskirts of the town, 4 on 
the town’s residential neighbourhoods and 6 in Hursh al-Rahib, on the 
outskirts of the aforementioned town. 
0905 
The Israeli enemy fired five artillery shells that fell on the southern 
outskirts of the town of Khiyam, damaging several chalets. 
0950 
The Israeli enemy fired eight artillery shells that fell in Jabal Blat, on the 
outskirts of the towns of Marwahin and Ramiyah. One of the shells fell in 
a Lebanese army post, causing damage to its facilities but without injuring 
anyone. 
1010 
The Israeli enemy targeted a house in the town of Ayta al-Sha‘b, damaging 
it and setting it on fire. 
1020 
The Israeli enemy fired eight artillery shells that fell in a valley on the 
outskirts of the towns of Rashaf and Tiri. 
1025 
The Israeli enemy fired two 155-mm artillery shells and two mortar shells 
that fell in the area between Bint Jubayl, Ayn Ibil and Marun al-Ra’s.  
1030 
The Israeli enemy directed bursts of gunfire towards Lebanese territorial 
waters opposite Ra’s al-Naqurah. 
1115 
The Israeli enemy fired three 155-mm artillery shells that fell in the town 
of Tallusah. 
1123 
The Israeli enemy fired two shells from a Merkava tank that fell in the 
area of Abbad, on the outskirts of the town of Hula. 
1125 
The Israeli enemy fired one shell from a Merkava tank that fell in Wadi 
Huni, north of point B77. 
1130 
The Israeli enemy fired 10 artillery shells that fell on the outskirts of the 
towns of Jubbayn, Tayr Harfa and Majdal Zun. 
1130 
The Israeli enemy fired 13 artillery shells, of which 3 fell in the area of 
Abbad, on the outskirts of the town of Hula; 3 in the area of Wadi 
al- Saluqi, on the outskirts of the town of Hula; 7 that fell in the area of 
Wadi al-Bayad, on the outskirts of the towns of Hula and Markaba, 
damaging a house in the town of Hula. 
1135 
The Israeli enemy fired four 155-mm artillery shells that fell on the 
outskirts of the town of Hula. 
1145 
The Israeli enemy fired four 155-mm artillery shells that fell on a house 
on the outskirts of the town of Marun al-Ra’s.</t>
  </si>
  <si>
    <t>Date 
Time 
Nature of violation 
1300 
The Israeli enemy fired three artillery shells that fell in the areas of 
Abbad, Wadi al-Bayad and Tallat al-Ruwaysah, on the outskirts of the 
town of Hula. 
1308 
The Israeli enemy fired two 155-mm artillery shells that fell on the 
outskirts of the town of Hula. 
1350 
The Israeli enemy fired two artillery shells that fell on two houses in the 
area of Duhur, near Tal al-Nahas in the town of Kafr Kila.  
The Israeli enemy fired four 155-mm artillery shells towards the road 
leading to a Lebanese army post on the outskirts of the town of Udaysah. 
1400 
The Israeli enemy fired 16 artillery shells, of which 6 fell on the outskirts 
of the town of Hula, in the direction of Tallat Uwaydah; 4 on an 
agricultural project on the outskirts of the town of Sarda, causing fire to 
break out in a prefabricated steel one-room structure; 4 in an open area in 
Wadi Hunin, on the outskirts of the town of Markaba; 3 in the area of 
Hamamis, on the outskirts of the town of Khiyam; and 3 on the outskirts 
of the towns of Kafr Kila and Dayr Mimas. 
1407 
The Israeli enemy fired one 155-mm artillery shell that fell between the 
towns of Blida and Mays al-Jabal. The enemy also directed several bursts 
of light and medium weapon fire towards the town of Aytarun.  
1410 
The Israeli enemy fired 10 artillery shells that fell in the area of Kharibah, 
on the outskirts of the town of Rashayya al-Fukhkhar. 
1505 
The Israeli enemy fired two shells from a Merkava tank that fell on the 
dirt road leading to the area of Abbad, in the town of Hula. 
1506 
The Israeli enemy fired two shells from a Merkava tank that struck a 
house near the public hospital in the town of Mays al-Jabal.  
1530 
The Israeli enemy fired twenty-four 155-mm artillery shells that struck a 
mosque and several houses in the town of Yarun. 
2055 
The Israeli enemy fired six artillery shells that fell in the area of Juwar, on 
the outskirts of the town of Yatar, in the direction of the town of Ramiyah. 
2250 
The Israeli enemy directed bursts of light and medium weapon fire 
towards the outskirts of the town of Aytarun. 
24 November 
0035 
The Israeli enemy fired four shells, of which two fell on the outskirts of 
the town of Dayr Mimas, in the area of Izziyah, and two in Sahl al 
Khiyam, on the outskirts of the town of Burj al-Muluk. 
0100 
and 
0200 
The Israeli enemy fired 14 flare shells over a wooded area between 
Khallat Wardah Hadab, on the outskirts of the town of Ayta al-Sha‘b, that 
fell in Lebanese territory. 
0330 
The Israeli enemy fired 10 shells at the town of Duhayrah and its 
outskirts. 
0600 
The Israeli enemy, from its position opposite Ra’s al-Naqurah, directed 
several bursts of gunfire towards Lebanese territory.</t>
  </si>
  <si>
    <t>Date 
Time 
Nature of violation 
0635 
The Israeli enemy fired three artillery shells towards an open area in Sahl 
al-Khiyam. 
1335 
The Israeli enemy directed several bursts of gunfire over the heads of 
civilians in Sahl al-Khiyam, without injuring anyone. 
1415 
The Israeli enemy directed several bursts of medium machine-gun fire 
from its position in Malikiyah, opposite the town of Aytarun, towards the 
flag square, opposite point BP26, on the outskirts of the aforementioned 
town. 
1900 
The Israeli enemy fired one flare shell over the area of Labbunah. 
25 November 
0700 
The Israeli enemy, from its position in Malikiyah, directed several bursts 
of gunfire towards point B26, on the outskirts of the town of Aytarun. 
0830 
The Israeli enemy fired directed several bursts of gunfire from its position 
in Humayri towards several shepherds and farmers on the outskirts of the 
town of Wazzani, striking a civilian Renault Rapid vehicle that belongs to 
one of the shepherds, without injuring anyone. 
1130 
The Israeli enemy, from its position opposite Markaba, directed several 
bursts of gunfire towards several unarmed civilians in the town of Hunin, 
striking a civilian four-wheel drive vehicle but without injuring anyone. 
1135 
The Israeli enemy directed several bursts of gunfire in the air and toward 
two Lebanese army soldiers as they were carrying out maintenance work 
on surveillance cameras mounted on a tower near point BP14, on the 
outskirts of the town of Rumaysh, without hurting anyone. They were 
trapped in an emplacement as a drone flew at low altitude over the tower. 
1200 
The Israeli enemy directed gunfire towards Lebanese territory on the 
outskirts of the town of Udaysah, near points TP35 and TP36. 
1227 
As a two-vehicle UNIFIL liaison service patrol was stopped near a house 
in the town of Aytarun, opposite point BP26, the Israeli enemy fired at the 
patrol from its position in al-Malikiyah, striking the tire and the glass of 
one of the vehicles, but without injuring anyone. 
1408 
The Israeli enemy, from its position in Tall al-Rahib, directed several 
bursts of light machine-gun fire at the wooded area of Tall al-Rahib, on 
the outskirts of the town of Ayta al-Sha‘b, without injuring anyone. 
1443 
The Israeli enemy fired one 155-mm explosive shell from its position in 
Shetula, opposite the town of Ayta al-Sha‘b, that fell in the vicinity of a 
farm near the dirt road leading to a Lebanese army post on the outskirts of 
the aforementioned town, without injuring anyone. 
1505 
The Israeli enemy directed several bursts of medium machine-gun fire 
towards a wooded area on the outskirts of the town of Ramiyah, without 
injuring anyone. 
26 November 
0605 
The Israeli enemy directed several bursts of medium weapon fire towards 
the outskirts of the town of Aytarun, opposite point BP26.</t>
  </si>
  <si>
    <t>Annex, 43</t>
  </si>
  <si>
    <t>Date 
Time 
Nature of violation 
2050 
The Israeli enemy fired three artillery shells that fell on the outskirts of 
the town of Marwahin. 
28 November 
0915 
The Israeli enemy fired two mortar shells that fell in the wooded area of 
Tall al-Rahib, on the outskirts of the town of Ayta al-Sha‘b, without 
injuring anyone. 
29 November 
0115 
The Israeli enemy fired one flare shell that fell in Lebanese territory, on 
the outskirts of the town of Yarun. 
0845 
As a Lebanese army patrol comprising one Defender vehicle passed by the 
outskirts of the town of Hula, the Israeli enemy fired six shots from 
occupied Palestinian territory at the patrol members, without injuring 
anyone.  
1320 
and 
1420 
The Israeli enemy, from its position opposite Ra’s al-Naqurah, directed 
several bursts of gunfire towards Lebanese territorial waters. 
1400 
From occupied Palestinian territory opposite the town of Aytarun, the 
Israeli enemy fired at a Lebanese army soldier who was inside an army 
post, striking the post’s berm but without injuring anyone. 
1630 
As a Lebanese army patrol passed through the vicinity of Tallat Harmun, 
on the outskirts of the town of Yarun, the Israeli enemy fired 30 shots 
from machine guns into the air from occupied Palestinian territory 
towards patrol members, without injuring anyone. 
30 November 
0715 
The Israeli enemy directed several bursts of gunfire towards a fishing boat 
that was in Lebanese territorial waters, opposite Ra’s al-Naqurah. 
1220 
The Israeli enemy directed several bursts of gunfire towards Lebanese 
territory opposite the town of Duhayrah. 
1500 
The Israeli enemy directed several bursts of gunfire towards some farmers 
and farm machinery in Sahl al-Khiyam, without injuring anyone. 
1620 
The Israeli enemy directed several bursts of gunfire towards Lebanese 
territory, in the area of Labbunah, and Lebanese territorial waters. 
1645 
The Israeli enemy fired six artillery shells that fell on the outskirts of the 
town of Marwahin. 
1655 
The Israeli enemy fired an artillery shell that fell on the Jabal Blat 
junction, on the outskirts of the towns of Ramiyah and Marwahin, without 
injuring anyone. 
2155 
The Israeli enemy directed several bursts of gunfire over a Lebanese army 
post in the town of Labbunah.</t>
  </si>
  <si>
    <t>Annex, 44</t>
  </si>
  <si>
    <t>Sea violations committed in November 2023</t>
  </si>
  <si>
    <t>Annex, 45</t>
  </si>
  <si>
    <t>Date 
Time 
Nature of violation 
25 November 
1625 
Off Ra’s al-Naqurah, an Israeli enemy military launch violated the 
southern maritime boundary established by Decree No. 6433 (2011) of 
1 October 2011 for five minutes, proceeding on its way for some 278 m. 
The launch then left in the direction of occupied Palestinian territorial 
waters.</t>
  </si>
  <si>
    <t>Air violations committed in November 2023</t>
  </si>
  <si>
    <t>Date 
Time 
Nature of violation 
1 November 
1045 
An Israeli enemy reconnaissance aircraft violated Lebanese airspace, 
entering over Alma al-Sha‘b. It circled over the South before leaving at 
1830 hours over Rumaysh. 
1555 
The Israeli enemy fired two missiles fired from a drone towards the area 
of Wadi Hunin, striking a house but without injuring anyone. 
1700 
An Israeli enemy reconnaissance aircraft violated Lebanese airspace, 
entering over Kafr Shuba. It circled over the South before leaving at 0120 
hours on 2 November over Kafr Kila. 
2050 
Israeli enemy aircraft carried out two air strikes, one targeting the 
outskirts of the towns of Bayt Lif and Qawzah and the other the post of an 
environmental society situated in woodlands on the outskirts of the town 
of Qawzah, setting it on fire. 
2150 
An Israeli enemy reconnaissance aircraft violated Lebanese airspace, 
entering over Rumaysh and proceeding as far as Bint Jubayl. It then 
circled over the South before leaving at 0700 hours on 2 November over 
Yarun. 
2 November 
0125 
An Israeli enemy reconnaissance aircraft violated Lebanese airspace, 
entering over Kafr Kila and proceeding as far as Marji‘yun. It circled over 
the South before leaving at 1035 hours over Rumaysh. 
0225 
The Israeli enemy fired three missiles from a drone towards the banks of 
the Wazzani River. 
0650 
An Israeli enemy reconnaissance aircraft violated Lebanese airspace, 
entering over Alma al-Sha‘b and proceeding as far as Tyre. It then circled 
over the South before leaving at 1640 hours over Kafr Kila. 
0840 
The Israeli enemy fired three missiles from a drone towards an open area 
on the outskirts of the town of Udaysah, without injuring anyone. 
0925 
The Israeli enemy fired three missiles from a drone towards the town of 
Udaysah. 
1035 
An Israeli enemy reconnaissance aircraft violated Lebanese airspace, 
entering over Aytarun and proceeding as far as Bint Jubayl. It then circled 
over the South before leaving at 2015 hours over Kafr Shuba.</t>
  </si>
  <si>
    <t>Date 
Time 
Nature of violation 
1440 
An Israeli enemy reconnaissance aircraft violated Lebanese airspace, 
entering over Alma al-Sha‘b and proceeding as far as Tyre. It then circled 
over the South before leaving at 2300 hours over Mays al-Jabal. 
1510 
The Israeli enemy fired a missile from a drone towards a house in the area 
of Ra’s al-Dahr, in the town of Mays al-Jabal, without injuring anyone. 
1630 
The Israeli enemy carried out 13 raids using warplanes and drones against 
the posts of an environmental society in the Aytarun reserve, Wadi alSaluqi, Wadi al-Hujayr, Udaysah and Yarun. 
1640 
The Israeli enemy fired missile from a drone towards a house in the town 
of Tayr Harfa. 
1650 
Israeli enemy aircraft carried out a raid against the area of Labbunah and 
two raids between the towns of Tayr Harfa and Jubbayn. 
1650 
Israeli enemy warplanes carried out a raid against the area of Mutall, in 
the centre of the town of Ayta al-Sha‘b. 
The Israeli enemy fired three missiles from a drone that fell on the 
outskirts of the town of Udaysah. 
1700 
Israeli enemy warplanes carried out an air strike on the outskirts of the 
town of Halta. 
Israeli enemy warplanes carried out a raid against the Jiwar area, on the 
outskirts of the town of Yatar. 
1705 
Israeli enemy warplanes carried out two air strikes against the outskirts of 
the town of Rishaf, near a public school. 
1710 
Israeli enemy warplanes carried out an air strike against the area of Jabal 
Kuhayl, in the vicinity of the reserve on the outskirts of the town of 
Aytarun, and another against Jabal Blat, on the outskirts of the town of 
Ramiyah. 
1710 
The Israeli enemy fired a missile from a drone towards the post of an 
environmental society on the outskirts of the town of Burj al-Muluk, in 
the vicinity of UNIFIL post 9–66, without injuring anyone. 
1735 
Israeli enemy warplanes carried out three air strikes against a valley on 
the outskirts of the town of Hanin. 
1835 
The Israeli enemy fired several missiles from warplanes towards the area 
of Wadi al-Saluqi, west of the town of Hula.  
1938 
Israeli enemy warplanes carried out two air strikes against Wadi Hanin. 
1940 
The Israeli enemy fired a missile from a drone towards a house in the 
town of Mays al-Jabal, killing a civilian and burning the civilian’s house. 
2040 
The Israeli enemy fired missile from a drone towards the area of 
Ghasunah, on the outskirts of the town of Blida. 
3 November 
0830 
An Israeli enemy reconnaissance aircraft violated Lebanese airspace, 
entering over the sea opposite Tyre and proceeding as far as Ma‘rakah. It 
then circled over the South before leaving at 1600 hours over Kafr Kila.</t>
  </si>
  <si>
    <t>Annex, 46</t>
  </si>
  <si>
    <t>Date 
Time 
Nature of violation 
1330 
An Israeli enemy reconnaissance aircraft violated Lebanese airspace, 
entering over Kafr Shuba and proceeding as far as Nabatiyah. It then 
circled over the South before leaving at 0550 hours on 4 November over 
Kafr Shuba. 
1530 
An Israeli enemy reconnaissance aircraft violated Lebanese airspace, 
entering over Kafr Kila and proceeding as far as Marji‘yun. It then circled 
over the South before leaving at 0545 hours on 4 November over Yarun. 
2130 
An Israeli enemy reconnaissance aircraft violated Lebanese airspace, 
entering over Naqurah and proceeding as far as Tyre. It then circled over 
the South before leaving at 0940 hours on 4 November over Alma alSha‘b. 
4 November 
0550 
An Israeli enemy reconnaissance aircraft violated Lebanese airspace, 
entering over Alma al-Sha‘b and proceeding as far as Bint Jubayl. It then 
circled over the South before leaving at 2020 hours over Mays al-Jabal. 
0730 
The Israeli enemy fired a missile from a drone towards a house in the 
town of Yarun, causing material damage to the house. 
0850 
An Israeli enemy reconnaissance aircraft violated Lebanese airspace, 
entering over Kafr Shuba and proceeding as far as Hasbaya. It then circled 
over the South before leaving at 0350 hours on 5 November over Kafr 
Shuba. 
1120 
The Israeli enemy fired a missile from a drone towards the area of 
Mahafir, on the outskirts of the town of Udaysah. The missile fell near the 
post of an environmental association. 
1145 
The Israeli enemy fired two missiles from a drone towards a wooded area 
on the outskirts of the town of Yarun. 
1200 
Four missiles were fired towards the outskirts of the town of Ayta al-Sha‘b 
during an enemy air strike. 
The Israeli enemy carried out two air strikes against the area of Wadi 
al- Nuqrah, on the outskirts of the town of Kafr Hamam. 
1740 
An Israeli enemy reconnaissance aircraft violated Lebanese airspace, 
entering over Kafr Kila and proceeding as far as Jazzin. The aircraft left at 
1205 hours on 5 November over Alma al-Sha‘b. 
2050 
An Israeli enemy warplane carried out an air strike against the area 
Maysat, on the outskirts of the town of Wazzani, without injuring anyone. 
2100 
Israeli enemy warplanes carried out three raids against the area of Idhra’il, 
south of Kafr Shuba, without injuring anyone. 
5 November 
0730 
The Israeli enemy carried out a drone strike against the outskirts of the 
town of Tayr Harfa, causing injuries. A drone struck the ambulance that 
was dispatched to the location to transport the wounded, causing further 
injuries. 
0840 
An Israeli enemy reconnaissance aircraft violated Lebanese airspace, 
entering over Alma al-Sha‘b and proceeding as far as Tyre. It circled over 
the South before leaving at 2200 hours over Alma al-Sha‘b.</t>
  </si>
  <si>
    <t>Annex, 47</t>
  </si>
  <si>
    <t>Date 
Time 
Nature of violation 
1350 
An Israeli enemy reconnaissance aircraft violated Lebanese airspace, 
entering over Kafr Shuba and proceeding as far as Jazzin. It then circled 
over the South before leaving at 1800 hours over Kafr Kila. 
1700 
The Israeli enemy fired a guided missile from a drone towards two 
civilian vehicles on the outskirts of the town of Aynata, near the olive 
press. The first vehicle was being driven by Huda Hijazi, who was 
accompanied by her children, Rimas, Talin and Lian Shur, and her mother, 
Samirah Ayyub, while the second vehicle was being driven by the 
journalist Samir Ayyub. The three children and their grandmother, 
Samirah, were killed. The mother, Huda, sustained severe injuries, while 
Samir was injured slightly. 
1800 
An Israeli enemy reconnaissance aircraft violated Lebanese airspace, 
entering over Kafr Shuba and proceeding as far as Hasbaya. It then circled 
over the South before leaving at 0140 hours on 6 November over Kafr 
Kila. 
1915 
An Israeli enemy reconnaissance aircraft violated Lebanese airspace, 
entering over Kafr Kila. It circled over the South before leaving at 0510 
hours on 6 November over Kafr Kila. 
6 November 
0150 
An Israeli enemy reconnaissance aircraft violated Lebanese airspace, 
entering over Rumaysh and proceeding as far as Bint Jubayl. It then 
circled over the South before leaving at 0950 hours over Aytarun. 
0525 
An Israeli enemy reconnaissance aircraft violated Lebanese airspace, 
entering over Kafr Kila and proceeding as far as Khiyam. It then circled 
over the South before leaving at 1115 hours over Mays al-Jabal. 
0640 
The Israeli enemy fired a missile from a drone towards the road leading to 
post UNP6–50 of the Irish-Polish battalion of UNIFIL and the woodlands 
in the area of Jabal al-Tayyarat, on the outskirts of the town of Yarun. 
0940 
An Israeli enemy reconnaissance aircraft violated Lebanese airspace, 
entering over Kafr Kila and proceeding as far as Marji‘yun. It then circled 
over the South before leaving at 1800 hours over Alma al-Sha‘b. 
1010 
An Israeli enemy reconnaissance aircraft violated Lebanese airspace, 
entering over Kafr Shuba and proceeding as far as Hasbaya. It then circled 
over the South before leaving at 1800 hours over Kafr Kila. 
1745 
An Israeli enemy reconnaissance aircraft violated Lebanese airspace, 
entering over Kafr Kila. It then circled over the South before leaving at 
0345 hours on 7 November over Kafr Shuba. 
1805 
An Israeli enemy reconnaissance aircraft violated Lebanese airspace, 
entering over Alma al-Sha‘b. It circled over the South before leaving at 
0340 hours on 7 November over Aytarun. 
1910 
Israeli enemy warplanes carried out seven air strikes in the area of 
Labbunah.  
1915 
Israeli warplanes carried out an air strike against woodlands on the 
outskirts of the town of Ayta al-Sha‘b, without injuring anyone.</t>
  </si>
  <si>
    <t>Annex, 48</t>
  </si>
  <si>
    <t>Date 
Time 
Nature of violation 
1915 
and 
1934 
The Israeli enemy fired several missiles from a drone in two bursts 
towards an area in the highest parts of Jabal al-Rihan. 
2250 
An Israeli enemy reconnaissance aircraft violated Lebanese airspace, 
entering over Kafr Shuba. It circled over the South before leaving at 1030 
hours on 7 November over Kafr Kila. 
7 November 
0600 
Israeli enemy warplanes carried out an air strike against Hursh Tallat alRahib, on the outskirts of the town of Ayta al-Sha‘b, near a Lebanese army 
post, causing damage to the post but without injuring anyone. 
0625 
An Israeli enemy reconnaissance aircraft violated Lebanese airspace, 
entering over Kafr Kila. It circled over the South, the Shuf and Western 
Bekaa before leaving at 1620 hours over Kafr Kila. 
0650 
An Israeli enemy reconnaissance aircraft violated Lebanese airspace, 
entering over Yarun. It circled over the South before leaving at 1335 hours 
over Kafr Kila. 
An Israeli enemy reconnaissance aircraft violated Lebanese airspace, 
entering over Rumaysh. It circled over the South before leaving at 1815 
hours over Kafr Kila. 
1210 
An Israeli enemy reconnaissance aircraft violated Lebanese airspace, 
entering over Kafr Kila. It circled over Zahlah and the Western Bekaa 
before leaving at 1940 hours over Mays al-Jabal. 
1240 
An Israeli enemy reconnaissance aircraft violated Lebanese airspace, 
entering over Kafr Kila. It circled over the South before leaving at 2320 
hours over Naqurah. 
1320 
An Israeli enemy reconnaissance aircraft violated Lebanese airspace, 
entering over Kafr Kila. It circled over the South before leaving at 0105 
hours on 8 November over Alma al-Sha‘b. 
1940 
An enemy Israeli reconnaissance aircraft carried out an airstrike against 
the area of Ra’s al-Naqurah. 
2000 
An Israeli enemy reconnaissance aircraft violated Lebanese airspace, 
entering over Kafr Kila. It circled over the South before leaving at 0220 
hours on 8 November over Mays al-Jabal. 
2034 
The Israeli enemy fired an Iron Dome missile that exploded over Sahl 
al- Khiyam. 
2055 
Israeli enemy warplanes carried out an air strike and fired a missile 
towards Hursh Tall al-Rahib, on the outskirts of the town of Ayta al-Sha‘b. 
2100 
Israeli enemy warplanes carried out an air raid in the area of Labbunah. 
An Israeli enemy reconnaissance aircraft violated Lebanese airspace, 
entering over Rumaysh. It circled over the South before leaving at 0930 
hours on 8 November over Kafr Kila.</t>
  </si>
  <si>
    <t>Annex, 49</t>
  </si>
  <si>
    <t>Date 
Time 
Nature of violation 
2110 
The Israeli warplanes carried out an air strike and fired a missile towards 
the area of Ra’s al-Sharqi, on the outskirts of the town of Yatar, striking a 
house and damaging it, and slightly wounding one child. Enemy warplanes 
raided the area of Habaqan in the town of Kafra and fired two guided 
missiles at a house, damaging the house but without injuring anyone. 
2115 
Israeli enemy warplanes carried out a raid on the outskirts of the town of 
Shab‘a, causing a fire to erupt. 
2134 
Israeli enemy warplanes carried out several raids in an open area of Sahl 
al-Khiyam, without injuring anyone. 
8 November 
0330 
An Israeli enemy reconnaissance aircraft violated Lebanese airspace, 
entering over Alma al-Sha‘b. It circled over the South before leaving at 
1100 hours over Kafr Kila. 
0630 
An Israeli enemy reconnaissance aircraft violated Lebanese airspace, 
entering over Kafr Shuba. It circled over the South before leaving at 1540 
hours over Kafr Kila. 
0820 
An Israeli enemy reconnaissance aircraft violated Lebanese airspace, 
entering over Kafr Kila. It circled over the South before leaving at 1915 
hours over Kafr Kila. 
1055 
An Israeli enemy reconnaissance aircraft violated Lebanese airspace, 
entering over Kafr Kila. It circled over the South before leaving at 2015 
hours over Yarun. 
1100 
The Israeli enemy fired two missiles from a drone towards the area of 
Shaqif, on the outskirts of the town of Kafr Shuba.  
1450 
An Israeli enemy reconnaissance aircraft violated Lebanese airspace, 
entering over Alma al-Sha‘b and proceeding as far as Bint Jubayl. It then 
circled over the South before leaving at 0015 hours on 9 November over 
Kafr Shuba. 
1855 
The Israeli enemy fired an Iron Dome missile that exploded over Tallat 
Hamamis, opposite Sahl al-Khiyam. 
1900 
Israeli enemy warplanes carried out an air strike between the towns of 
Yarin and Jubbayn. 
1915 
The Israeli enemy fired three missiles from a drone towards the area of 
Saddanah, on the outskirts of the town of Habbariyah. 
1915 
Israeli enemy warplanes carried out an air strike and fired guided missile 
at house on the outskirts of the town of Yatar. The enemy also fired a 
missile towards that area of Ra’s al-Sharqi, on the outskirts of the 
aforementioned town. 
2145 
Two Israeli enemy warplanes violated Lebanese airspace, entering over 
the sea west of Juniyah. The warplanes left at 2150 hours over the sea 
west of Jubayl. 
2230 
The Israeli enemy carried out a drone strike in the area of Ra’s 
al- Naqurah.</t>
  </si>
  <si>
    <t>Annex, 50</t>
  </si>
  <si>
    <t>Date 
Time 
Nature of violation 
9 November 
0500 
An Israeli enemy reconnaissance aircraft violated Lebanese airspace, 
entering over Kafr Kila and proceeding as far as Nabatiyah. It then circled 
over the South before leaving at 1630 hours over Mays al-Jabal. 
0925 
An Israeli enemy reconnaissance aircraft violated Lebanese airspace, 
entering over Yarun and proceeding as far as Bint Jubayl. The aircraft left 
at 2100 hours over Alma al-Sha‘b. 
1400 
Four Israeli enemy warplanes violated Lebanese airspace, entering over 
Kafr Kila and proceeding as far as Shikka. They circled over all regions of 
Lebanon before leaving at 1435 hours over the sea west of Sidon. 
1821 
and 
2130 
The Israeli enemy fired two missiles from warplanes towards the outskirts 
of the town of Yatar. 
1915 
The Israeli enemy fired a missile from a drone towards the outskirts of the 
town of Blida. 
2050 
The Israeli enemy fired a missile from a drone towards the town of 
Khiyam. 
2055 
The Israeli enemy carried out an air strike targeting the woodlands 
between Labbunah and Naqurah. 
2100 
The Israeli enemy carried out an air strike against the area of Labbunah 
and used a drone to carry out another air strike against the outskirts of the 
town of Jubbayn. 
The Israeli enemy carried out two air strikes: one in which a guided 
missile was fired towards Wadi Muzlimah, on the outskirts of the town of 
Yatar, and another in which two guided missiles were fired at a house in 
the area of Aqban, in the town of Kafra, setting the house on fire.  
2105 
The Israeli enemy fired two guided missiles towards a reserve on the 
outskirts of the towns of Aytarun and Marun al-Ra’s, and fired one guided 
missile towards the flag square, on the outskirts of the town of Aytarun. In 
addition, enemy warplanes fired a guided missile towards the area of 
Sadd, in the town of Marun al-Ra’s. 
2120 
The Israeli enemy carried out an air strike against the town of Bayyadah, 
near a Lebanese army post, damaging several cars and a house but without 
injuring anyone. 
2130 
The Israeli enemy carried out an air strike in the Aqban area of the town 
of Kafra, firing a guided missile towards a house but without injuring 
anyone. 
The Israeli enemy fired a missile from a drone towards the outskirts of the 
town of Mahmudiyah, between the towns of Ayshiyah and Dimashqiyah. 
10 November 
0130 
The Israeli enemy fired a guided missile from a drone towards the area of 
Jabal Safi. 
0405 
Four Israeli enemy warplanes violated Lebanese airspace, entering over 
the sea west of Shikka. They proceeded as far as the town before leaving 
at 0410 hours over the sea west of Shikka.</t>
  </si>
  <si>
    <t>Annex, 51</t>
  </si>
  <si>
    <t>Date 
Time 
Nature of violation 
0910 
An Israeli enemy reconnaissance aircraft violated Lebanese airspace, 
entering over Kafr Shuba and proceeding as far as Jazzin. It circled over 
the South before leaving at 0230 hours on 11 November over Kafr Shuba. 
1510 
The Israeli enemy fired a missile from a drone towards a house in the 
town of Hula, slightly injuring a civilian. 
1630 
An Israeli enemy reconnaissance aircraft violated Lebanese airspace, 
entering over Kafr Shuba and proceeding as far as Jazzin. It then circled 
over the South before leaving at 0230 hours on 11 November over Kafr 
Shuba. 
1500 
An Israeli enemy reconnaissance aircraft violated Lebanese airspace, 
entering over Alma al-Sha‘b and proceeding as far as Tyre. It then circled 
over the South before leaving at 0350 hours on 12 November over Alma 
al-Sha‘b. 
1845 
Israeli warplanes fired two missiles, the first falling in the area of Bayadir, 
on the outskirts of the town of Kafr Hamam, and the second behind a 
petrol station. 
1850 
Israeli warplanes carried out two air strikes. In the first air strike, two 
missiles were fired towards the area of Hariqah, on the outskirts of the 
town of Habbariyah. In the second air strike, two missiles were fired at the 
area of Khuraybah, on the outskirts of the town of Rashayya al-Fukhkhar, 
shattering of the glass a vehicle but without injuring anyone.  
1910 
An enemy Israeli reconnaissance aircraft was used to carry out an air 
strike against a house in the town of Majdal Zun. Two missiles were fired 
at the house, striking it but without injuring anyone. 
1950 
An Israeli enemy reconnaissance aircraft violated Lebanese airspace, 
entering over Rumaysh and proceeding as far as Bint Jubayl. It then 
circled over the South before leaving at 0600 hours on 12 November over 
Marji‘yun. 
11 November 
0645 
An enemy Israeli reconnaissance aircraft was used to attack a white 
civilian pickup truck in the area of Zahrani. No one was injured. 
1040 
Israeli warplanes carried out four raids on the outskirts of the town of 
Marwahin. 
12 November 
1125 
and 
1140 
The Israeli enemy fired two missiles from a drone towards the area of Tall 
al-Nahas, in the town of Kafr Kila. The first missile struck a house and the 
second fell in an olive grove, setting it on fire. 
1210 
The Israeli enemy fired a guided missile from towards an abandoned 
building on the outskirts of the towns of Ramiyah and Tarbikhah, near 
post UNP1–21 of the Ghanaian unit, without injuring anyone. 
1300 
The Israeli enemy fired a missile from a drone towards the area of 
Karkazan, on the outskirts of the town of Mays al-Jabal.</t>
  </si>
  <si>
    <t>Annex, 52</t>
  </si>
  <si>
    <t>Date 
Time 
Nature of violation 
1330 
The Israeli enemy fired three missiles from a drone towards the town of 
Yarun. Two of the missiles struck two houses and the third struck the road 
leading to a Lebanese army post, without injuring anyone. 
Israeli enemy warplanes dropped a bomb that fell on the Tallat Jabal 
al--Tayyarat, on the outskirts of the town of Yarun. 
1420 
Israeli enemy warplanes fired a missile toward a wooded area on the 
outskirts of the town of Yarun, without injuring anyone. 
An Israeli enemy reconnaissance aircraft violated Lebanese airspace, 
entering over Kafr Kila and proceeding as far as Hasbaya. It then circled 
over the South before leaving at 1515 hours over Kafr Kila. 
The Israeli enemy fired a missile from a drone towards Hursh alBuwaydah, in the area of Marji‘yun. 
1425 
Israeli enemy warplanes fired two missiles toward Hursh Tallat al-Rahib, 
without injuring anyone. 
1445 
The Israeli enemy fired a missile from a drone towards the area of Qil‘a, 
on the outskirts of the town of Blida, without injuring anyone. 
1640 
An Israeli enemy reconnaissance aircraft violated Lebanese airspace, 
entering over Naqurah and proceeding as far as Tyre. It then circled over 
the South before leaving at 1735 hours over Alma al-Sha‘b. 
1700 
The Israeli enemy fired three missiles from a drone towards the town of 
Khiyam. Two of the missiles fell on the outskirts of the aforementioned 
town and the other struck a house. 
1820 
An Israeli enemy reconnaissance aircraft violated Lebanese airspace, 
entering over Naqurah and proceeding as far as Tyre. It then circled over 
the South before leaving at 2355 hours over Yarun. 
13 November 
0045 
An Israeli enemy reconnaissance aircraft violated Lebanese airspace, 
entering over Aytarun and proceeding as far as Bint Jubayl. It then circled 
over the South before leaving at 0600 hours over Alma al-Sha‘b. 
1110 
An Israeli enemy reconnaissance aircraft violated Lebanese airspace, 
entering over Alma al-Sha‘b and proceeding as far as Sham‘ah. It then 
circled over the South before leaving at 1730 hours over Yarun. 
1125 
An Israeli enemy reconnaissance aircraft violated Lebanese airspace, 
entering over Alma al-Sha‘b and proceeding as far as Marji‘yun. After 
circling over the South, it disappeared from radar screens at 1925 hours 
over Marji‘yun and did not reappear. 
1140 
The Israeli enemy fired a missile from a drone at the road leading to point 
BP10/1, on the outskirts of the town of Ramiyah, causing a fire to erupt. 
1205 
An Israeli enemy reconnaissance aircraft violated Lebanese airspace, 
entering over Kafr Kila and proceeding as far as Marji‘yun. It then circled 
over the South before leaving at 2230 hours over Rumaysh.</t>
  </si>
  <si>
    <t>Annex, 53</t>
  </si>
  <si>
    <t>Date 
Time 
Nature of violation 
1315 
The Israeli enemy carried out an air strike against a house in the area of 
Mutayhinah, in the town of Aynata, killing one person and wounding 
another. 
1325 
Israeli enemy warplanes carried out two air strikes that targeted the area 
of Labbunah. 
1330 
The Israeli enemy carried out two air strikes on the outskirts of the towns 
of Ayta al-Sha‘b and Rumaysh. The enemy also fired a guided missile 
from a drone towards the same area. 
1530 
The Israeli enemy fired two missiles from a drone at a convoy of 
journalists from various media outlets in the town of Yarun, striking the 
vehicles and injuring a journalist, who was taken to hospital for treatment. 
1625 
The Israeli enemy fired a missile from a drone towards the area of Tallat 
Harmun, on the outskirts of the town of Yarun, without injuring anyone. 
1750 
The Israeli enemy fired four missiles from a drone towards the same 
location where journalists had been targeted in the town of Yarun, without 
injuring anyone. 
1810 
Israeli enemy drones violated Lebanese airspace, entering from over the 
Israeli enemy post in Ra’s al-Naqurah. They circled over a joint Lebanese 
army-UNIFIL patrol and then headed towards the area of point B3. They 
left at 1850 hours, heading towards occupied territory.  
1835 
An Israeli enemy drone was used to carry out an air strike targeted against 
the outskirts of the town of Tayr Harfa. 
14 November 
1200 
The Israeli enemy fired missile from a drone towards the area of Duba, on 
the outskirts of the town of Mays al-Jabal. 
1213 
The Israeli enemy fired a missile from a drone towards a house in the area 
of Ma‘aqib, in the town of Blida, without injuring anyone. 
1230 
Israeli warplanes carried out an air strike on the areas of Zuqaq and Matit, 
on the outskirts of the town of Aytarun. 
1256 
Israeli enemy warplanes carried out two air strikes against the area of 
Khallat Wardah, on the outskirts of the town of Ayta al-Sha‘b. 
2300 
Israeli enemy warplanes carried out an air strike on the outskirts of the 
town of Markaba. 
15 November 
0130 
An Israeli enemy reconnaissance aircraft violated Lebanese airspace, 
entering over Yarun. It circled over the South before leaving at 1400 hours 
over Kafr Kila. 
0300 
An Israeli enemy reconnaissance aircraft violated Lebanese airspace, 
entering over Alma al-Sha‘b. It circled over the South before leaving at 
1615 hours over Kafr Kila. 
1400 
An Israeli enemy reconnaissance aircraft violated Lebanese airspace, 
entering over Kafr Kila. It circled over the South before leaving at 2320 
hours over Kafr Kila.</t>
  </si>
  <si>
    <t>Annex, 54</t>
  </si>
  <si>
    <t>Date 
Time 
Nature of violation 
1655 
The Israeli enemy carried out two air strikes using drones. The first air 
strike was carried out near Jabal Blat and the second near a mosque in the 
town of Tarbikha. 
1715 
An Israeli enemy reconnaissance aircraft violated Lebanese airspace, 
entering over Alma al-Sha‘b and proceeding as far as Marji‘yun. It then 
circled over the South before leaving at 0540 hours on 16 November over 
the sea west of Tyre. 
1740 
An Israeli enemy helicopter carried out an air strike against the post of an 
environmental association in the area of Labbunah. 
1800 
The Israeli enemy fired two missiles from a drone towards an open area in 
the town of Rabb al-Thalathin, near Manazil. 
1815 
An Israeli enemy reconnaissance aircraft violated Lebanese airspace, 
entering over Alma al-Sha‘b. It circled over the South before leaving at 
0650 hours on 16 November over Rumaysh. 
2050 
An Israeli enemy reconnaissance aircraft violated Lebanese airspace, 
entering over Rumaysh. It circled over the South before leaving at 0910 
hours on 16 November over Kafr Kila. 
2135 
An Israeli enemy reconnaissance aircraft violated Lebanese airspace, 
entering over the sea off Sidon. It circled over the South before leaving at 
0700 hours on 16 November over Tripoli. 
2150 
Four Israeli enemy warplanes violated Lebanese airspace, entering over 
the sea west of Sidon. They left at 2210 hours over the sea off Naqurah. 
16 November 
0030 
The Israeli enemy fired a missile from a drone at a house in the town of 
Hula. 
The Israeli enemy fired missile from a drone towards an open area in the 
town of Blida, near Manazil. 
0050 
Israeli enemy warplanes carried out two raids in the area of Labbunah and 
another on the outskirts of the town of Naqurah. 
0830 
An Israeli enemy reconnaissance aircraft violated Lebanese airspace, 
entering over Alma al-Sha‘b. It circled over the South before leaving at 
1910 hours over Kafr Kila. 
0920 
An Israeli enemy reconnaissance aircraft violated Lebanese airspace, 
entering over Kafr Shuba. It circled over the South before leaving at 2040 
hours over Mays al-Jabal. 
0930 
An Israeli enemy reconnaissance aircraft violated Lebanese airspace, 
entering over Mays al-Jabal. It circled over the Riyaq and Baalbek before 
leaving at 1610 hours over Kafr Kila. 
1005 
Israeli enemy warplanes carried out an air strike in the area of Labbunah. 
1015 
Israeli enemy fired a missile from a warplane towards Hursh al-Rahib, on 
the outskirts of the town of Ayta al-Sha‘b.</t>
  </si>
  <si>
    <t>Annex, 55</t>
  </si>
  <si>
    <t>Date 
Time 
Nature of violation 
1330 
Four Israeli enemy warplanes violated Lebanese airspace, entering over 
Kafr Kila. They circled over the sea between Shikka and Naqurah at 1420 
hours over the sea off Naqurah. 
1555 
The Israeli fired two guided missiles towards woodlands between the 
areas of Khallat Warda and Hadab and the residential neighbourhood of 
Abu Laban. The enemy also fired another missile at a residential 
neighbourhood. 
1630 
Israeli enemy warplanes carried out an air strike against the area of 
Labbunah. 
Israeli enemy fired a missile from a warplane towards woodlands on the 
outskirts of the town of Ayta al-Sha‘b. 
1640 
Israeli enemy warplanes carried out a raid in the area of Majidiyah, on the 
outskirts of the town of Kafr Shuba. 
2040 
An Israeli enemy reconnaissance aircraft violated Lebanese airspace, 
entering over Kafr Shuba and proceeding as far as Hasbaya. The aircraft 
left at 0640 hours on 17 November over Alma al-Sha‘b. 
2305 
An Israeli enemy reconnaissance aircraft violated Lebanese airspace, 
entering over Yarun and proceeding as far as Bint Jubayl. It then circled 
over the South before leaving at 0835 hours on 17 November over Alma 
al-Sha‘b. 
17 November 
0840 
An Israeli enemy reconnaissance aircraft violated Lebanese airspace, 
entering over Kafr Kila and proceeding as far as Nabatiyah. It then circled 
over the South before leaving at 2000 hours over Kafr Shuba. 
0850 
The Israeli enemy fired a missile from a drone towards the area of Hadab, 
on the outskirts of the town of Ayta al-Sha‘b. 
1030 
The Israeli enemy carried out an air strike against the area of Labbunah. 
1045 
The Israeli enemy carried out an air strike on the outskirts of the towns of 
Shihin and Jubbayn. 
1420 
An Israeli enemy reconnaissance aircraft violated Lebanese airspace, 
entering over Aytarun. It circled over the South before leaving at 0600 
hours on 18 November over Rumaysh. 
1505 
The Israeli fired three missiles from a drone towards the area between 
Khallat Wardah and a Lebanese army post. 
1610 
The Israeli enemy carried out an air strike between the towns of Shihin 
and Zibqin. 
1615 
Israeli enemy warplanes carried out an air strike in which two missiles 
were fired at the area of Salihani, in the direction of Jabal Blat, on the 
outskirts of the town of Ramiyah. The enemy also carried out another air 
strike in which a missile was fired towards the area of Bab al-Shaqah, on 
the outskirts of the town of Yatar, in the direction of the town of Zibqin. 
1625 
A missile was fired from an Israeli enemy drone towards the area of 
Khallat Wardah, on the outskirts of the town of Ayta al-Sha‘b.</t>
  </si>
  <si>
    <t>Annex, 56</t>
  </si>
  <si>
    <t>Date 
Time 
Nature of violation 
1930 
The Israeli enemy carried out an air strike against a house in the town of 
Majdal Zun, setting it on fire but without injuring anyone. 
1945 
The Israeli enemy carried out an air strike in which a missile was fired 
towards an area between Khallat Wardah and a Lebanese army post. 
2000 
An Israeli enemy reconnaissance aircraft violated Lebanese airspace, 
entering over Aytarun. It circled over the South before leaving at 0910 
hours on 18 November over Naqurah. 
2130 
An Israeli enemy reconnaissance aircraft violated Lebanese airspace, 
entering over Kafr Kila. It flew over the South, then disappeared from 
radar screens over Sa‘diyyat at 0850 hours on 18 November 2023. It 
reappeared over Zahlah at 0950 hours and proceeded to circle over Zahlah 
and the Western Bekaa, before disappearing again from radar screens at 
1515 hours over Jubb Jannin. 
2200 
An Israeli enemy reconnaissance aircraft violated Lebanese airspace, 
entering over the sea off Tyre. It circled over the South before leaving at 
1005 hours on 18 November over Kafr Kila. 
18 November 
0835 
An Israeli enemy reconnaissance aircraft violated Lebanese airspace, 
entering over Kafr Kila. It circled over the South before leaving at 2040 
hours over Mays al-Jabal. 
0940 
An Israeli enemy reconnaissance aircraft violated Lebanese airspace, 
entering over Kafr Kila. It circled over the South before leaving at 2200 
hours over Kafr Kila. 
1000 
Israeli enemy warplanes carried out two air strikes against the area of 
Labbunah. 
1250 
An Israeli enemy reconnaissance aircraft violated Lebanese airspace, 
entering over Mays al-Jabal. It circled over the South before leaving at 
2310 hours over Kafr Kila. 
1350 
Two Israeli enemy warplanes violated Lebanese airspace, entering over 
the sea of Naqurah. The warplanes left at 1400 hours over Naqurah. 
1410 
Israeli enemy warplanes carried out an air strike in the area of Labbunah. 
1415 
Israeli enemy warplanes carried out an air strike on the outskirts of the 
town of Majdal Zun. 
1427 
Israeli warplanes carried out an air strike on a road on outskirts of the 
town of Ayta al-Sha‘b, without injuring anyone. 
1650 
An Israeli enemy Apache carried out three air strikes against the reserve 
between Aytarun and Marun al-Ras, a house in the Zuqaq neighbourhood 
on the outskirts of the aforementioned town and a house in the Ghasunah 
area on the outskirts of the town of Blida, damaging the houses but 
without injuring anyone. 
1900 
Israeli enemy warplanes carried out two air strikes on the outskirts of the 
towns of Alma al-Sha‘b and Zibqin.</t>
  </si>
  <si>
    <t>Annex, 57</t>
  </si>
  <si>
    <t>Date 
Time 
Nature of violation 
2115 
An Israeli enemy reconnaissance aircraft violated Lebanese airspace, 
entering over Kafr Kila. It circled over the South before leaving at 0040 
hours on 19 November over Kafr Kila. 
19 November 
0900 
The Israeli enemy fired a guided missile from a drone towards the 
residential neighbourhoods of the town of Ayta al-Sha‘b. 
1100 
A guided missile was fired from an Israeli enemy drone towards the town 
of Ramiyah. 
1645 
Israeli enemy warplanes carried out an air strike on area of Jubbayn, 
completely destroying a house but without injuring anyone. 
20 November 
1100 
The Israeli enemy targeted the outskirts of the town of Mays al-Jabal with 
a guided missile. 
1140 
The Israeli enemy fired two missiles from an Apache helicopter towards a 
public park in Marun al-Ra’s. 
1347 
Israeli enemy warplanes carried out an air strikes on the outskirts of the 
towns of Ayta al-Sha‘b and Rumaysh. 
1355 
Israeli enemy warplanes carried out an air strike in the area of Labbunah. 
1600 
The Israeli enemy fired two missiles from a drone at a house in the town 
of Khiyam. 
1610 
The Israeli enemy fired a missile from a drone at a house in the town of 
Khiyam. 
1640 
The Israeli enemy fired a missile from a drone towards a one-room 
structure in some agricultural land in the town of Tayyibah. 
1735 
The Israeli enemy fired two missiles from a drone towards a house in the 
area of Ra’s al-Sharqi, on the outskirts of the town of Yatar, without 
injuring anyone. 
1739 
A missile fired from the Israeli enemy’s Iron Dome system exploded over 
Sahl al-Khiyam. 
1800 
The Israeli enemy fired a guided missile from a drone towards a house in 
the Matit neighbourhood on the outskirts of the town of Aytarun, without 
injuring anyone. 
1810 
The Israeli enemy fired a guided missile from a drone towards the vicinity 
of the flag square, on the outskirts of the town of Aytarun. 
1930 
Two Israeli enemy warplanes violated Lebanese airspace, entering over 
the sea of Juniyah. They proceeded as far as Zagharta before leaving at 
1940 hours over the sea off Shikka. 
21 November 
0850 
The Israeli enemy fired a missile from a drone towards the area of Hadab, 
on the outskirts of the town of Ayta al-Sha‘b. 
0940 
An Israeli enemy reconnaissance aircraft violated Lebanese airspace, 
entering over Naqurah and proceeding as far as Sidon. It then circled over 
the South before leaving at 1935 hours over Rumaysh.</t>
  </si>
  <si>
    <t>Annex, 58</t>
  </si>
  <si>
    <t>Date 
Time 
Nature of violation 
1030 
The Israeli enemy carried out an air strike against the area of Labbunah. 
1045 
The Israeli enemy carried out an air strike on the outskirts of the towns of 
Shihin and Jubbayn. 
1115 
Two guided missiles were fired from an Israeli enemy drone towards a 
television channel team (a female journalist and a camera operator) at the 
Tayr Harfa–Jubbayn intersection, killing the team and a civilian who 
happened to be at the scene. 
1430 
An Israeli enemy reconnaissance aircraft violated Lebanese airspace, 
entering over Alma al-Sha‘b and proceeding as far as Nabatiyah. It then 
circled over the South before leaving at 0300 hours on 22 November over 
Yarun. 
1505 
The Israeli fired three missiles from a drone towards the area between 
Khallat Wardah and a Lebanese army post. 
1610 
The Israeli enemy carried out an air strike between the towns of Shihin 
and Zibqin. 
1615 
Israeli enemy warplanes carried out an air strike in which two missiles 
were fired at the area of Salihani, in the direction of Jabal Blat, on the 
outskirts of the town of Ramiyah. The enemy also carried out another air 
strike in which a missile was fired towards the area of Bab al-Shaqah, on 
the outskirts of the town of Yatar, in the direction of the town of Zibqin. 
1625 
A missile was fired from an Israeli enemy drone towards the area of 
Khallat Wardah, on the outskirts of the town of Ayta al-Sha‘b. 
1750 
An Israeli enemy reconnaissance aircraft violated Lebanese airspace, 
entering over Kafr Kila and proceeding as far as Khiyam. It circled over 
the South before leaving at 0700 hours on 22 November over Kafr Kila. 
1930 
The Israeli enemy carried out an air strike against a house in the town of 
Majdal Zun, setting it on fire but without injuring anyone. 
1945 
The Israeli enemy carried out an air strike in which a missile was fired 
towards an area between Khallat Wardah and a Lebanese army post. 
2240 
An Israeli enemy reconnaissance aircraft violated Lebanese airspace, 
entering over Kafr Kila and proceeding as far as Sidon. It then circled 
over the South before leaving at 0840 hours on 22 November over Kafr 
Kila. 
22 November 
0305 
An Israeli enemy reconnaissance aircraft violated Lebanese airspace, 
entering over Kafr Kila and proceeding as far as Marji‘yun. It then circled 
over the South before leaving at 1335 hours over Kafr Kila. 
1000 
Israeli enemy warplanes carried out several air strikes on the outskirts of 
the towns of Naqurah, Marwahin, Jubbayn, Tayr Harfa, Zibqin, Majdal 
Zun and the area of Labbunah. The enemy also targeted a building on the 
outskirts of the town of Marwahin, destroying it completely. 
1010 
Israeli enemy warplanes carried out an air strike against woodlands in 
Wadi Maryamin, on the outskirts of the town of Yatar, in the direction of 
the outskirts of the towns of Shihin and Zibqin.</t>
  </si>
  <si>
    <t>Annex, 59</t>
  </si>
  <si>
    <t>Date 
Time 
Nature of violation 
1015 
An Israeli enemy reconnaissance aircraft violated Lebanese airspace, 
entering over Alma al-Sha‘b and proceeding as far as Tyre. It then circled 
over the South before leaving at 1730 hours over Kafr Kila. 
1115 
An Israeli enemy reconnaissance aircraft violated Lebanese airspace, 
entering over Yarun and proceeding as far as Bint Jubayl. It then circled 
over the South before leaving at 2030 hours over Alma al-Sha‘b. 
1130 
Two Israeli enemy warplanes violated Lebanese airspace, entering over 
Kafr Kila and proceeding as far as Sidon. The warplanes left at 1140 hours 
over Naqurah. 
1200 
Israeli enemy warplanes carried out two air strikes on the outskirts of the 
towns of Jubbayn and Majdal Zun. 
1330 
An Israeli enemy reconnaissance aircraft violated Lebanese airspace, 
entering over Aytarun and proceeding as far as Marji‘yun. It then circled 
over the South before leaving at 2240 hours over Alma al-Sha‘b. 
1525 
An Israeli enemy reconnaissance aircraft violated Lebanese airspace, 
entering over Kafr Kila and proceeding as far as Nabatiyah. It then circled 
over the South before leaving at 0210 hours on 23 November over 
Rumaysh. 
1600 
The Israeli enemy fired a missile from a reconnaissance aircraft at 
motorcycle carrying two persons on Naqurah–Alma al-Sha‘b road, 
wounding the riders. 
1610 
Israeli enemy warplanes carried out an air strike in the area of Labbunah.  
The Israeli enemy fired a missile from a drone towards an open area on 
the outskirts of the town of Dayr Siryan, without injuring anyone. 
1700 
Israeli enemy warplanes carried out several air strikes on the outskirts of 
the towns of Jubbayn, Marwahin, Bustan and Majdal Zun. 
1730 
Israeli enemy warplanes carried out an air strike on the outskirts of the 
town of Duhayrah. 
23 November 
0120 
An Israeli enemy reconnaissance aircraft violated Lebanese airspace, 
entering over Kafr Kila and proceeding as far as Nabatiyah. It then circled 
over the South before leaving at 1315 hours over Aytarun. 
0330 
The Israeli enemy fired a missile from a drone towards agricultural land 
between the towns of Sinay and Babiliyah, without injuring anyone. 
0400 
An Israeli enemy reconnaissance aircraft violated Lebanese airspace, 
entering over Kafr Shuba and proceeding as far as Nabatiyah. It then 
circled over the South before leaving at 1615 hours over Kafr Shuba. 
0735 
The Israeli enemy fired three missiles from a drone towards the building 
of a local television channel in the vicinity of Jabal Blat, on the outskirts 
of the towns of Marwahin and Ramiyah. 
0820 
Israeli enemy warplanes carried out an air strike between the towns of 
Bustan and Yarin.</t>
  </si>
  <si>
    <t>Annex, 60</t>
  </si>
  <si>
    <t>Date 
Time 
Nature of violation 
0910 
An Israeli enemy reconnaissance aircraft violated Lebanese airspace, 
entering over Naqurah and proceeding as far as Tyre. It then circled over 
the South before leaving at 1925 hours over Alma al-Sha‘b. 
1230 
Four Israeli enemy warplanes violated Lebanese airspace, entering over 
Kafr Kila and proceeding as far as Shikka. They circled over all regions of 
Lebanon before leaving at 1310 hours over the sea off Naqurah. 
1305 
Israeli enemy warplanes carried out two air strikes on the outskirts of the 
towns of Jubbayn and Tayr Harfa. 
1330 
The Israeli enemy fired two missiles from a drone towards the areas of 
Widad and Shaqif, on the outskirts of the town of Kafr Shuba. 
1345 
Israeli enemy warplanes carried out an air strike in the area of Labbunah. 
1347 
Israeli enemy warplanes carried out an air strike on the outskirts of the 
town of Duhayrah. 
1455 
An Israeli enemy reconnaissance aircraft violated Lebanese airspace, 
entering over Kafr Shuba and proceeding as far as Jazzin. It then circled 
over the South before leaving at 0400 hours on 24 November over Kafr 
Kila. 
1530 
An Israeli enemy reconnaissance aircraft violated Lebanese airspace, 
entering over Kafr Kila and proceeding as far as Jubb Jannin. It then 
circled over the Western Bekaa before leaving at 0250 hours on 
24 November over Kafr Kila. 
1607 
The Israeli enemy fired a guided missile from an Apache helicopter 
towards a public park in Marun al-Ra’s. 
1630 
An Israeli enemy reconnaissance aircraft violated Lebanese airspace, 
entering over Kafr Kila and proceeding as far as Marji‘yun. It then circled 
over the South before leaving at 0450 hours on 24 November over Yarun. 
1900 
An Israeli enemy reconnaissance aircraft violated Lebanese airspace, 
entering over Mays al-Jabal and proceeding as far as Hasbaya. It then 
circled over the South before leaving at 1145 hours on 24 November over 
Kafr Shuba. 
2055 
The Israeli enemy fired three missiles from a drone towards a house in the 
town of Bayt Yahun, killing several civilians. 
2130 
An Israeli enemy helicopter carried out two air strikes on the outskirts of 
the towns of Shihin and Jubbayn, and an Israeli enemy warplane carried 
out an air strike on the outskirts of the town of Marwahin. 
2145 
An Israeli enemy warplane carried out an air strike against a building in 
the town of Udaysah, destroying part of the building and damaging 
several nearby houses and shops. 
2200 
Israeli enemy warplanes carried out two air strikes, the first against the 
area of Wadi Shab‘a, on the outskirts of the town of Shab‘a, and the 
second against the area of Sawwan, on the outskirts of the town of Kafr 
Shuba.</t>
  </si>
  <si>
    <t>Annex, 61</t>
  </si>
  <si>
    <t>Date 
Time 
Nature of violation 
24 November 
0600 
An Israeli enemy reconnaissance aircraft violated Lebanese airspace, 
entering over Alma al-Sha‘b. It proceeded north as far as Tyre and then 
circled over the South before leaving at 1820 hours over Rumaysh. 
1005 
An Israeli enemy reconnaissance aircraft violated Lebanese airspace, 
entering over Kafr Kila and proceeding as far as Jazzin. It then circled 
over the South before leaving at 0240 hours on 25 November over Kafr 
Kila. 
1125 
Four Israeli enemy warplanes violated Lebanese airspace, entering over 
the sea off Sidon and proceeding as far as Shikka. They circled over all 
regions of Lebanon before leaving at 1200 hours over the sea off Shikka. 
1230 
An Israeli enemy reconnaissance aircraft violated Lebanese airspace, 
entering over the sea opposite Sidon and proceeding as far as Jazzin. It 
then circled over the South before leaving at 0315 hours on 25 November 
over Naqurah. 
1630 
An Israeli enemy reconnaissance aircraft violated Lebanese airspace, 
entering over Kafr Kila and proceeding as far as Riyaq and the Western 
Bekaa. It disappeared over Riyaq at 1945 hours and did not reappear. 
25 November 
0300 
An Israeli enemy reconnaissance aircraft violated Lebanese airspace, 
entering over Kafr Kila. It proceeded north as far Jazzin and then circled 
over the South before leaving at 2125 hours over Mays al-Jabal. 
0355 
An Israeli enemy reconnaissance aircraft violated Lebanese airspace, 
entering over Alma al-Sha‘b. It proceeded north as far as Tyre and then 
circled over the South before leaving at 2125 hours over Kafr Shuba. 
2010 
An Israeli enemy reconnaissance aircraft violated Lebanese airspace, 
entering over Naqurah and proceeding as far as Tyre. It then circled over 
the South before leaving at 1210 hours on 26 November over Kafr Kila. 
2140 
An Israeli enemy reconnaissance aircraft violated Lebanese airspace, 
entering over Aytarun and proceeding as far as Nabatiyah. It then circled 
over the South before leaving at 1235 hours on 26 November over Mays 
al-Jabal. 
26 November 
0930 
An Israeli enemy reconnaissance aircraft violated Lebanese airspace, 
entering over Alma al-Sha‘b. It circled over the South before leaving at 
1400 hours over Rumaysh. 
1000 
Two Israeli enemy warplanes violated Lebanese airspace, entering over 
the sea west of Sarafand. They proceeded as far as Shikka before leaving 
at 1010 hours over the sea west of Shikka. 
1105 
An Israeli enemy reconnaissance aircraft violated Lebanese airspace, 
entering over Alma al-Sha‘b and proceeding as far as Nabatiyah. It then 
circled over the South before leaving at 1915 hours over Kafr Kila. 
1230 
An Israeli enemy reconnaissance aircraft violated Lebanese airspace, 
entering over Rumaysh and proceeding as far as Nabatiyah. It then circled 
over the South before leaving at 2230 hours over Kafr Kila.</t>
  </si>
  <si>
    <t>Annex, 62</t>
  </si>
  <si>
    <t>Date 
Time 
Nature of violation 
1235 
An Israeli enemy reconnaissance aircraft violated Lebanese airspace, 
entering over Rumaysh and proceeding as far as Tibnin. It then circled 
over the South before leaving at 2250 hours over Alma al-Sha‘b. 
27 November 
1145 
Two Israeli enemy warplanes violated Lebanese airspace, entering over 
the sea off Sarafand. They left at 1150 hours over the sea west of Beirut. 
28 November 
0850 
An Israeli enemy reconnaissance aircraft violated Lebanese airspace, 
entering over Kafr Shuba and proceeding as far as Khiyam. It then circled 
over the South and the Western Bekaa before leaving at 0230 hours on 
29 November over Kafr Kila. 
1000 
An Israeli enemy reconnaissance aircraft violated Lebanese airspace, 
entering over Alma al-Sha‘b and proceeding as far as Tyre. It then circled 
over the South before leaving at 2240 hours over Alma al-Sha‘b. 
1430 
Two Israeli enemy warplanes violated Lebanese airspace, entering over 
Kafr Shuba. They proceeded as far as the sea west Shikka before leaving 
at 1440 hours over the sea west of Shikka. 
1545 
An Israeli enemy drone violated Lebanese airspace, entering over 
Udaysah. It circled at low altitude before leaving at 1555 hours, heading 
towards occupied territory.  
29 November 
0040 
An Israeli enemy reconnaissance aircraft violated Lebanese airspace, 
entering over Kafr Kila and proceeding as far as Marji‘yun. It then circled 
over the South before leaving at 1030 hours over Kafr Shuba. 
An Israeli enemy reconnaissance aircraft violated Lebanese airspace, 
entering over Rumaysh and proceeding as far as Bint Jubayl. It then 
circled over the South before leaving at 1335 hours over Alma al-Sha‘b. 
0510 
An Israeli enemy reconnaissance aircraft violated Lebanese airspace, 
entering over Kafr Kila and proceeding as far as Hasbaya. It then circled 
over the South before leaving at 1700 hours over Alma al-Sha‘b. 
1000 
An Israeli enemy reconnaissance aircraft violated Lebanese airspace, 
entering over Kafr Kila and proceeding as far as Sidon. It then circled 
over the South before leaving at 1030 hours over the sea off Sidon. 
1300 
An Israeli enemy reconnaissance aircraft violated Lebanese airspace, 
entering over Aytarun and proceeding as far as Bint Jubayl. It then circled 
over the South before leaving at 2340 hours over Kafr Shuba. 
1400 
An Israeli enemy reconnaissance aircraft violated Lebanese airspace, 
entering over Alma al-Sha‘b and proceeding as far as Tyre. It then circled 
over the South before leaving at 0240 hours on 30 November over Mays 
al-Jabal. 
1525 
An Israeli enemy reconnaissance aircraft violated Lebanese airspace, 
entering over Alma al-Sha‘b. It circled over the South before leaving at 
0350 hours on 30 November over Kafr Kila. 
30 November 
0500 
An Israeli enemy reconnaissance aircraft violated Lebanese airspace, 
entering over Kafr Kila. It circled over the South before leaving at 1740 
hours over Yarun.</t>
  </si>
  <si>
    <t>Annex, 63</t>
  </si>
  <si>
    <t>Date 
Time 
Nature of violation 
0650 
An Israeli enemy reconnaissance aircraft violated Lebanese airspace, 
entering over Naqurah. It circled over the South before leaving at 2000 
hours over Naqurah. 
0920 
An Israeli enemy reconnaissance aircraft violated Lebanese airspace, 
entering over Kafr Shuba. It circled over the South and the Western Bekaa 
before leaving at 2115 hours over Mays al-Jabal. 
1900 
An Israeli enemy reconnaissance aircraft violated Lebanese airspace, 
entering over Kafr Kila and proceeding as far as Jazzin. It then circled 
over the South before leaving at 0800 hours on 1 December over Kafr 
Shuba. 
2000 
An Israeli enemy reconnaissance aircraft violated Lebanese airspace, 
entering over Kafr Shuba and proceeding as far as Nabatiyah. It then 
circled over the South before leaving at 1000 hours on 1 December over 
Kafr Kila. 
2335 
An Israeli enemy reconnaissance aircraft violated Lebanese airspace, 
entering over Yarun and proceeding as far as Bint Jubayl. It then circled 
over the South before leaving at 1210 hours on 1 December over Kafr 
Shuba.</t>
  </si>
  <si>
    <t>Annex, 64</t>
  </si>
  <si>
    <t>Letter dated 22 January 2024 from the Permanent Representative of the Islamic Republic of Iran to the United Nations addressed to the Secretary-General</t>
  </si>
  <si>
    <t>I have the honour to transmit herewith a letter from Hossein Amir-Abdollahian, 
Minister for Foreign Affairs of the Islamic Republic of Iran, addressed to you 
regarding the unlawful use of force and heinous terrorist crimes perpetrated by the 
Israeli regime in violation of international law and the Charter of the United Nations, 
resulting in the martyrdom of five Iranian military advisers in the territory of the 
Syrian Arab Republic (see annex).</t>
  </si>
  <si>
    <t>I should be grateful if you would circulate the present letter and its annex as a 
document of the Security Council.</t>
  </si>
  <si>
    <t>Annex to the letter dated 22 January 2024 from the Permanent 
Representative of the Islamic Republic of Iran to the 
United Nations addressed to the Secretary-General</t>
  </si>
  <si>
    <t>I wish to draw your attention to the persistent violations of the basic principles 
and norms of international law as well as the Charter of the United Nations by the 
Israeli regime through its unlawful use of force and provocative military acts that are 
seriously endangering regional and international peace and security.</t>
  </si>
  <si>
    <t>A current example is the deliberate targeting of Iranian military advisers in the 
territory of the Syrian Arab Republic, who are legally present in Syria at the formal 
request of the Syrian Arab Republic to support and assist that country in the fight 
against terrorism.</t>
  </si>
  <si>
    <t>On 20 January 2024, the Israeli regime targeted a residential building in 
Damascus through missile strikes, resulting in the martyrdom of many civilians as 
well as five Iranian military advisers: Hojjatollah Omidvar, Ali Aghazadeh, Hossein 
Mohammadi, Saeed Karimi, and Mohammad Amin Samadi. This reprehensible act of 
terrorism was the third of its kind in recent months against Iranian military advisers.</t>
  </si>
  <si>
    <t>The Islamic Republic of Iran unequivocally and strongly condemns this heinous 
and cowardly act of terrorism, which is aimed at diverting attention away from the 
Israeli regime’s atrocities against the people of Palestine, particularly in Gaza.</t>
  </si>
  <si>
    <t>This heinous terrorist act has also revealed, once more, the real terrorist nature 
of the Israeli regime, its destabilizing role in the region, and the danger that it poses 
to the peace and security of the region and beyond.</t>
  </si>
  <si>
    <t>The Israeli regime must bear the consequences of this and all other terrorist acts 
it has committed against Iranian military advisers. The Islamic Republic of Iran 
reserves its inherent right, under international law and the Charter of the United 
Nations, to respond decisively and proportionately to such acts at the time and place 
of its choosing.</t>
  </si>
  <si>
    <t>The Security Council is expected, in fulfilling its duties under the Charter of the 
United Nations, to strongly condemn the Israeli regime’s acts of terrorism and other 
unlawful use of force, as such provocative measures pose a serious threat to regional 
and international peace and security. This regime must also be compelled to abandon 
all its other destabilizing activities in the region.</t>
  </si>
  <si>
    <t>Credentials of the alternate representative of Japan on the Security Council: Report of the Secretary-General</t>
  </si>
  <si>
    <t>Pursuant to rule 15 of the provisional rules of procedure of the Security 
Council, the Secretary-General wishes to report that he has received a letter dated 
4 December 2023 from the Permanent Representative of Japan to the United 
Nations stating Mr. Sugiyama Akira has been appointed alternate representative of 
Japan on the Security Council.</t>
  </si>
  <si>
    <t>Credentials of the representative of the United States of America on the Security Council</t>
  </si>
  <si>
    <t>Pursuant to rule 15 of the provisional rules of procedure of the Security 
Council, the Secretary-General wishes to report that he has received a letter dated 
12 June 2023 from the Permanent Representative of the United States of America to 
the United Nations stating that Mr. John Kerry, former Secretary of State of the 
United States and Special Presidential Envoy for Climate, would represent the 
United States at the 9345th meeting of the Security Council, held on 13 June 2023.</t>
  </si>
  <si>
    <t>Letter dated 19 January 2024 from the Permanent Representative of the Russian Federation to the United Nations addressed to the Secretary-General and the President of the Security Council</t>
  </si>
  <si>
    <t>I would like to bring to your attention the note verbale dated 19 January 2024 
by the Permanent Mission of the Russian Federation to the International 
Organizations in Vienna addressed to the Secretariat of the International Atomic 
Energy Agency regarding the situation at the Zaporozhskaya nuclear power plant as 
of 15 January 2024 (see annex).*</t>
  </si>
  <si>
    <t>Annex to the letter dated 19 January 2024 from the Permanent 
Representative of the Russian Federation to the United Nations 
addressed to the Secretary-General and the President of the 
Security Council</t>
  </si>
  <si>
    <t>Letter dated 17 January 2024 from the President of the Security Council addressed to the Secretary-General</t>
  </si>
  <si>
    <t>I have the honour to refer to Security Council resolution 
1646 (2005)
, adopted 
on 20 December 2005, in which the Council, in keeping with its resolution 
1645 
(2005)
, adopted on the same date, decided that the permanent members listed in 
Article 23, paragraph 1, of the Charter of the United Nations should be members of 
the Organizational Committee of the Peacebuilding Commission and that, in addition, 
the Council should annually select two of its elected members to participate in the 
Organizational Committee.</t>
  </si>
  <si>
    <t>I therefore have the honour to inform you that, following informal consultations, 
the members of the Security Council agreed on the selection of Algeria and Guyana 
as the two elected members of the Council to participate in the Organizational 
Committee for a term of one year, until the end of 2024.</t>
  </si>
  <si>
    <t>Letter dated 26 January 2024 from the Permanent Representative of the Russian Federation to the United Nations addressed to the Secretary-General and the President of the Security Council</t>
  </si>
  <si>
    <t>I would like to bring to your attention the note verbale dated 25 January 2024 
from the Permanent Mission of the Russian Federation to the International 
Organizations in Vienna addressed to the secretariat of the International Atomic 
Energy Agency regarding the situation at the Zaporozhskaya nuclear power plant as 
of 23 January 2024 (see annex).</t>
  </si>
  <si>
    <t>Annex to the letter dated 26 January 2024 from the Permanent 
Representative of the Russian Federation to the United Nations 
addressed to the Secretary-General and the President of the 
Security Council</t>
  </si>
  <si>
    <t>Implementation of resolution 2682 (2023): Report of the Secretary-General</t>
  </si>
  <si>
    <t>1. 
The present report is submitted pursuant to Security Council resolution 
2682 
(2023)
, in which the Secretary-General was requested to report every four months on 
progress made towards fulfilling the mandate of the United Nations Assistance 
Mission for Iraq (UNAMI). The report covers key developments relating to Iraq and 
provides an update on the activities of the United Nations in Iraq since his previous 
report of 26 September 2023 (
S/2023/700
) and the briefing to the Security Council 
by the Special Representative of the Secretary-General for Iraq and Head of UNAMI 
on 10 October 2023.</t>
  </si>
  <si>
    <t>II. Summary of key political developments</t>
  </si>
  <si>
    <t>A. Political situation</t>
  </si>
  <si>
    <t>2. 
On 18 December, Iraq held Governorate Council elections in 15 federal 
provinces for the first time in 10 years. In Kirkuk Governorate, the Governorate 
Council elections were the first held since 2005. The Independent High Electoral 
Commission opened a total of 38,043 polling stations in 7,766 polling centres for 
general voting on 18 December, and for special voting for Iraqi security forces 
personnel and internally displaced persons on 16 December. After casting his vote on 
18 December, the Prime Minister of Iraq, Mohammed Shia‘ Al Sudani, congratulated 
the Iraqi people for the “significant national day” which witnessed “the realization of 
a constitutional right that had been postponed for a decade”. He also commended the 
security forces and the Commission for their efforts and described the elections as a 
“crucial pillar for implementing administrative decentralization and ensuring the 
representation of the people” within the governorates.  
3. 
Media reports indicated an orderly and peaceful voting process with a small 
number of security incidents between the opening of polls ahead of special voting on 
16 December and the closure of polls after general voting on 18 December. Isolated 
instances of stun grenades and small arms fire were reported near a small number of 
polling centres, with no reports of serious injuries. An office of the Independent High 
Electoral Commission was reportedly targeted by a rocket-propelled grenade in Najaf 
before polling opened on 18 December. Only minor damage was reported. During a 
press conference on 18 December broadcast by the Prime Minister’s Office Security</t>
  </si>
  <si>
    <t>Media Cell after the polls had closed, the Deputy Commander of Joint Operations and 
Head of the Supreme Security Committee for Elections, Lieutenant General Qais 
al-Muhammadawi, said “no security breaches” had occurred during the voting 
process. 
4. 
The Independent High Electoral Commission released preliminary results on 
19 December and final uncertified results on 28 December. According to the 
Commission, official voter turnout reached 41 per cent, with 6.6 million out of 
16.1 million registered voters participating in the elections. Of the 285 seats across 
the 15 governorates holding elections, 76 were won by women, just above the 
minimum quota of 75. Of the 76 women, 17 were elected independently of the quota 
mechanism. On 29 December, the Kurdistan Democratic Party (KDP) announced that 
it was challenging the official results of the provincial elections.  
5. 
Preparations for the Governorate Council elections had continued in the weeks 
before the vote, with the official campaign period commencing on 1 November. The 
Prime Minister repeatedly stressed the importance of holding the elections as 
scheduled, as well as his Government’s commitment to safeguarding the electoral 
process. In a meeting with the Prime Minister on 27 November, the Chairperson of 
the Board of Commissioners of the Independent High Electoral Commission, Judge 
Omar Ahmed Mohammed, confirmed that all prerequisites were met to “conduct fair 
and transparent elections”. As in previous elections, the Accountability and Justice 
Procedure, formerly known as de-Baathification, resulted in the disqualification of 
some electoral candidates, including the incumbent Governor of Ninawa. 
6. 
Several political actors encouraged voter participation and called upon citizens 
to exercise their right to vote. These calls were made following a public statement by 
Shia cleric Muqtada al-Sadr on 13 November through his aide Salih al-Iraqi, in which 
he supported a boycott of the elections, which he stated would “undermine [their] 
legitimacy internationally and domestically”. Following Al-Sadr’s statement and 
again on the eve of early voting on 15 December, the Iraqi media reported that Sadrist 
supporters had held small-scale protests against the elections, particularly in the 
southern governorates and in the Sadr City neighbourhood of Baghdad. In turn, 
political leaders affiliated with the Coordination Framework emphasized the 
significance of the Governorate Council elections as a means to restore critical local 
government mechanisms, in accordance with the Constitution of Iraq.  
7. 
During the electoral campaign period, instances of vandalism of campaign 
materials were reported in several governorates, as were isolated incidents involving 
direct threats or violence against candidates or their relatives. In early December, 
offices of the State of Law Coalition, a member of the Coordination Framework, were 
reportedly targeted by grenade and rocket-propelled grenade attacks in Basrah, Najaf 
and Diyala Governorates, and National Wisdom Trend (Hikma) offices were 
reportedly vandalized in Diyala Governorate. On 13 December, Al-Sadr issued a 
statement reiterating his support for a boycott but called upon his supporters “not to 
attack” the elections.  
8. 
On 14 November, the Federal Supreme Court issued a ruling to terminate the 
parliamentary membership of two members of the Council of Representatives, 
including Speaker and Taqaddum party leader Mohammed al-Halbousi, citing 
“constitutional and parliamentary oath violations”. A parliamentary order was later 
issued on 20 November, confirming that Al-Halbousi’s parliamentary membership 
had ended on 14 November in accordance with the Federal Supreme Court ruling. In 
a video statement released on 14 November, Al-Halbousi stated that political actors 
were attempting to “dismantle” political and social components of Iraq and suggested 
that the ruling had not been made in accordance with the Constitution. On 
15 November, the Prime Minister met with Al-Halbousi. According to the former</t>
  </si>
  <si>
    <t>Speaker’s office, discussions were focused on efforts to sustain political stability and 
the importance of dialogue to “resolve emerging issues”. 
9. 
On 14 November, Taqaddum announced its intention to withdraw its three 
ministers from the Cabinet. According to a statement issued by his office on 
20 November, the Prime Minister rejected the resignations in the name of preserving 
“political representation”. Taqaddum members of the parliament also boycotted 
sessions of the Council of Representatives, convened on 15, 18 and 22 November. 
Consultations continued within and between political blocs to reach consensus on a 
new Speaker. On 22 November, the Council of Representatives voted to postpone the 
election of a new Speaker until such time that a “political balance is achieved”. 
Another session of the Council of Representatives scheduled on 13 December to elect 
the Speaker was postponed until further notice. 
10. On 22 November, the Council of Representatives adopted an amendment to 
Independent High Electoral Commission Law No. 31 of 2019, which extended the 
mandate of the Commission’s Board of Commissioners, due to expire on 7 January 
2024, by six months. The amendment was adopted with the aim of allowing the work 
of the Board of Commissioners to continue until the certification of the results of the 
Governorate Council elections and the Kurdistan Region parliamentary elections.  
11. In Kirkuk Governorate, the voter registry was subject to judicial consideration 
ahead of the Governorate Council elections. The electoral law, as amended in March 
2023, required an audit of the voters’ list. On 12 December, the Federal Supreme 
Court adjudicated hearings on two lawsuits related to the issue, one requesting that 
the audit be completed before the election in Kirkuk, and the other requesting that the 
election in Kirkuk be postponed until the audit was completed. The Court rejected the 
cases and confirmed that the election would be held in Kirkuk at the same time as in 
the other governorates. Of the 454 electoral complaints received by the Independent 
High Electoral Commission, 273 were filed in Kirkuk; a majority of them were 
reviewed by the Commission and slated for dismissal.  
12. On several occasions during the reporting period, the Federal Supreme Court 
postponed rulings on pending cases on important provisions of the electoral law of 
the Parliament of the Kurdistan Region of Iraq, including specific provisions relating 
to minority representation and the number of electoral constituencies. On 
27 December, the Court postponed its ruling on the cases to 21 January. Meanwhile, 
the Independent High Electoral Commission continued to prepare to conduct, to the 
extent possible, the Region’s delayed parliamentary elections, which were originally 
scheduled to be held in October 2022.  
13. As part of the Government’s efforts to implement its ministerial programme, the 
Prime Minister chaired the inaugural meeting of the Board of Directors of the Iraq 
Development Fund on 22 October. With initial funding of $700 million from the 
triennial federal budget, the Fund aims to improve the investment environment in the 
country and stimulate sustainable economic and social development, with a focus on 
the governorates not organized in a region. On 26 November, the Prime Minister 
inaugurated the five-year national development plan conference, during which he 
emphasized the Government’s commitment to socioeconomic progress in Iraq, 
including to economic diversification, financial reforms, social protection and 
strategic projects aligned with the Sustainable Development Goals.  
14. On 31 October, the Government held a conference in Baghdad to mark the 
twenty-third anniversary of Security Council resolution 1325 (2000), attended by 
senior government officials, civil society representatives and the international 
community. At the conference, the Government reviewed progress made on its second 
national action plan on women and peace and security.</t>
  </si>
  <si>
    <t>B. Relations between Baghdad and Erbil</t>
  </si>
  <si>
    <t>15. Dialogue on outstanding issues, including revenue-sharing and the draft federal 
hydrocarbon law, remained a central focus between Baghdad and Erbil. The full 
implementation of the Federal Budget Law (2023–2025) remained incomplete, with 
the parties maintaining divergent views on the financial entitlements and obligations 
of the Kurdistan Region of Iraq and on the conditions for the transfer of federal 
budgetary allocations from Baghdad to Erbil. As an interim measure, on 17 September 
the Council of Ministers announced the approval of a three-month “loan agreement” 
that would facilitate the transfer of funds to the Kurdistan Regional Government for 
the payment of civil servant salaries. In September, November and December, the 
Kurdistan Regional Government received the three tranches of the loan, totalling 
2.1 trillion Iraqi dinars. These loans allowed the Kurdistan Regional Government to 
disburse to its civil servants their salary arrears for the months of July to September. 
The delays in salary payments led to peaceful protests and strikes in the Kurdistan 
Region of Iraq. 
16. On 18 October, the parliamentary finance committee hosted Taif Sami and Awat 
Sheikh Janab, the Finance Ministers of the federal Government and of the Kurdistan 
Regional Government, respectively, to discuss financial matters between Baghdad 
and Erbil. The Kurdistan Regional Government stated on 25 October that it had 
provided the finance committee with information on its financial situation and its civil 
servants’ payroll, and called upon the federal Government to disburse financial 
entitlements to the region based on a joint audit report. 
17. Oil exports from the Kurdistan Region of Iraq through the Iraq-Türkiye pipeline 
remained suspended. On 25 October, the Prime Minister stated that Iraq and Türkiye 
had expressed readiness to resume oil exports, but noted that concerns raised by oil 
companies in the Kurdistan Region of Iraq remained unaddressed. On 2 October, the 
Minister of Energy and Natural Resources of Türkiye announced that the Turkish 
section of the pipeline was ready to resume operations. On 12 and 13 November, the 
Minister of Oil of Iraq, Hayan Abdul Ghani, visited Erbil to discuss mechanisms for 
the resumption of oil exports with officials of the Kurdistan Region of Iraq, including 
the President, Nechirvan Barzani, the Prime Minister, Masrour Barzani, and the 
Acting Minister of Natural Resources, Kamal Mohammed Salih. The Kurdistan 
Region officials subsequently stressed the importance of swiftly resuming oil exports, 
with further discussions required on technical, financial and legal aspects.  
18. On 9 November, the Prime Minister of Iraq visited Erbil for the second time 
since taking office and met with the President and the Prime Minister of the Kurdistan 
Region of Iraq, as well as the President of the Kurdistan Democratic Party. The Prime 
Minister’s Office reported that discussions were focused on the implementation of the 
government programme, political dynamics, and the regional security environment.</t>
  </si>
  <si>
    <t>C. Security situation</t>
  </si>
  <si>
    <t>19. Da’esh continued to conduct asymmetrical attacks, primarily in Anbar, 
Baghdad, Diyala, Kirkuk, Ninawa and Salah al-Din Governorates, while Iraqi security 
forces continued counter-terrorism operations in response to Da’esh activity. From 
1 October to 31 December, 54 attacks were attributed to Da’esh, most of which 
targeted Iraqi security forces personnel or assets. This continues a steady pace of 
attacks attributed to Da’esh during the previous quarter, from 1 July to 30 September, 
which saw 49 attacks.</t>
  </si>
  <si>
    <t>20. An attack against a convoy belonging to Iraqi companies contracted to transport 
supplies for the international counter-Da’esh coalition was reported in Qadisiyah 
Governorate on 1 November.  
21. Since the attack by Hamas and other groups on Israel on 7 October and the 
ensuing hostilities between Israel and Hamas, multiple Iraqi non-State armed groups 
in various statements signalled their intention to target United States military 
personnel and assets in Iraq. Several armed groups, including those aligned with the 
self-proclaimed “Islamic Resistance in Iraq”, as well as a number of political leaders, 
called for the departure of international coalition military personnel from Iraq. On the 
evening of 18 October, the Iraqi security forces deployed to prevent protesters from 
entering the International Zone in Baghdad, where they had reportedly intended to 
reach the Embassy of the United States.  
22. Beginning on 18 October, indirect fire attacks targeting facilities hosting United 
States military and international counter-Da’esh coalition personnel in Iraq, primarily 
in Anbar and Erbil Governorates, resumed for the first time since May 2022. Most of 
the attacks, including similar attacks on United States military facilities in the Syrian 
Arab Republic, have been claimed by the Islamic Resistance in Iraq, which, in an 
18 October statement, announced its intention “to engage in operations in support of 
the Hamas-led resistance operations in Gaza”. In an editorial note to the transcript of 
a United States Department of Defense press briefing on 12 December, the United 
States noted that “there have been approximately 92 attacks” in Iraq and the Syrian 
Arab Republic.  
23. On 23 October, the Prime Minister received phone calls from the Secretary of 
State of the United States of America, Antony Blinken, and the Secretary of Defense, 
Lloyd Austin. According to the United States Department of State, the discussion with 
Mr. Blinken was focused on coordinating efforts to “ensure regional stability”, with 
Mr. Blinken urging the Prime Minister to “pursue” the perpetrators of recent attacks 
targeting United States personnel in Iraq. According to the official read-out of the 
Prime Minister’s Office dated 23 October, the Prime Minister “reaffirmed Iraq’s 
commitment to protecting military advisers and diplomatic missions” in the country. 
Earlier on 23 October, the Prime Minister’s military spokesperson affirmed the 
rejection by the Government of Iraq of the “attacks that target Iraqi bases, which 
include the headquarters of the international coalition advisers”.  
24. On 5 November, Mr. Blinken made an unannounced visit to Baghdad during an 
official visit to the region. According to the Prime Minister’s Office, discussions were 
centred on the situation in Gaza, with the Prime Minister “emphasizing the need for 
an immediate ceasefire” and the delivery of humanitarian assistance. In a statement 
issued on 5 November by the United States Department of State, it was noted that the 
Secretary of State “urged the Prime Minister to hold accountable those responsible 
for continuing attacks on United States personnel in Iraq and fulfil Iraq’s 
commitments to protect all installations hosting United States personnel at the 
invitation of the Iraqi Government”. 
25. On 22 November, the United States Central Command issued a statement 
confirming that it had conducted “precision strikes against two facilities in Iraq … in 
direct response to the attacks against United States and coalition forces”, including 
the missile attack on 21 November against the Ayn al-Asad airbase. On 22 November, 
social media accounts associated with Kata’ib Hizbullah reported the loss of several 
of its members. Iraqi political leaders issued statements in which they strongly 
“condemned” the United States strikes in Jurf al-Nasr, in Babil Governorate. The 
Council of Representatives media office issued a statement after its session on 
22 November calling upon the Government to implement the Council’s 2020 
“decision to remove United States military forces from Iraq”. The spokesperson of</t>
  </si>
  <si>
    <t>the Government of Iraq issued a statement calling upon “all parties to avoid unilateral 
actions and to respect Iraq’s sovereignty”. 
26. On 1 December, the Prime Minister and Mr. Blinken spoke again by phone. 
According to the read-out of the Office of the Spokesperson of the United States 
Department of State, “the Secretary called on the Iraqi Government to fulfil its 
commitments to protect all installations hosting United States personnel at its 
invitation”. According to the Prime Minister’s Office, the Prime Minister stressed that 
the strikes in Jurf al-Nasr constituted a “violation of Iraqi sovereignty”, and 
reaffirmed his Government’s commitment to “ensuring the safety of international 
coalition advisers present in Iraq”. 
27. On 3 December, according to the United States Central Command, the United 
States conducted a drone strike “in self-defence” in Kirkuk Governorate, “killing … 
five militants and destroying the drone” which they were preparing to launch. 
According to the same statement, the Iraqi security forces were notified of the strike 
and its location and confirmed the death of the targeted individuals and the destruction 
of the drone. On the same date, Harakat Hizbullah al-Nujaba and the Islamic 
Resistance in Iraq issued statements confirming the loss of five of their members in 
the strike. The strike was condemned by political actors, including the former Prime 
Minister Adil Abd al-Mahdi and the former Prime Minister Nouri al-Maliki’s Islamic 
Dawa Party.  
28. On 8 December, the Embassy of the United States, the Iraq National Security 
Service premises and a nearby residential building in Baghdad were struck by indirect 
fire. According to a statement released by the Office of the Prime Minister on the 
same day, the Prime Minister chaired a security meeting in which he announced an 
investigation into the incident and stressed that “attacks against any foreign mission 
or diplomatic headquarters constitute a terrorist crime”. On 8 December, the Prime 
Minister held another phone call with the United States Secretary of Defense. 
According to a Department of Defense read-out, the Secretary of Defense 
“condemned the attack” against the embassy as well as “the series of attacks on 
United States forces” in Iraq and the Syrian Arab Republic over recent weeks. 
According to a read-out published by the Prime Minister’s Office, the Prime Minister 
reiterated the Government’s “commitment to protecting diplomatic missions and 
workers within the international coalition mission and its facilities” and cautioned 
“against a direct response without the [Iraqi] Government’s approval”.  
29. On 12 December, the Prime Minister held another phone call with Mr. Blinken. 
According to a Department of State read-out, the Secretary of State “condemned the 
attack on the United States Embassy in Baghdad as well as the series of attacks on 
United States personnel” in Iraq and the Syrian Arab Republic in recent weeks. In a 
statement released on 13 December by the Prime Minister’s Office, the Prime 
Minister emphasized his Government’s efforts to protect diplomatic missions and 
personnel and highlighted the capability of Iraqi security forces to pursue the 
perpetrators of the attacks “without any external interference”. On 14 December, the 
Prime Minister’s military spokesperson stated that such attacks “damage Iraq’s 
reputation and dignity” and announced the arrest of several perpetrators.  
30. On the morning of 26 December, the United States conducted air strikes in Wasit 
and Babil Governorates, including Jurf al-Nasr, following an attack on Erbil airbase 
that injured three United States personnel. According to a statement by the United 
States Secretary of Defense, on the night of 25 December, the strikes targeted “three 
facilities used by Kata’ib Hizbullah and affiliated groups … in response to a series of 
attacks against United States personnel” in Iraq and the Syrian Arab Republic.  
31. The spokesperson of the Government of Iraq released a statement on 
26 December asserting the country’s “security forces, constitutional institutions and</t>
  </si>
  <si>
    <t>legal authorities” to respond to “unacceptable” and “hostile” attacks on diplomatic 
missions and “sites hosting military advisers from friendly nations”. In addition, the 
Government of Iraq “condemns” the strikes on “Iraqi military sites [which] were 
targeted by the [United States] justifying the act as a response” and which “resulted 
in the martyrdom of one [Iraqi] service member and injury of 18 others, including 
civilians”. The statement clarified that the “hostile act” represents “an unacceptable 
violation of Iraqi sovereignty” that “undermines bilateral relations”.  
32. Throughout the reporting period, the Ministry of Defence of Türkiye reported 
ground and air operations against Kurdistan Workers’ Party (PKK) targets in northern 
Iraq, including in Dahuk, Erbil and Sulaymaniyah Governorates, and in the Sinjar 
district of Ninawa Governorate. On 7 and 13 October, a Turkish air strike reportedly 
targeted PKK in Makhmur camp. On 17 October, the Grand National Assembly of 
Türkiye extended by two years the mandate under which Turkish forces are 
conducting cross-border operations in Iraq and the Syrian Arab Republic. Between 19 
and 23 December, the Ministry of Defence of Türkiye reported multiple ground and 
air operations “in line with its inherent right of self-defence as outlined in Article 51 
of the Charter of the United Nations”, according to a press release issued on 
23 December by the Ministry. On 23 December, the Ministry reported the death of 12 
of its personnel in northern Iraq in the hands of PKK. The Ministry later reported on 
the “neutralization” of PKK elements in both northern Iraq and the northern Syrian 
Arab Republic. In public remarks made in Istanbul on 23 December, the President of 
Türkiye, Recep Tayyip Erdoğan, noted that “Türkiye will not allow a terrorist 
organization in northern Iraq or Syria at any cost”.</t>
  </si>
  <si>
    <t>D. Regional and international developments</t>
  </si>
  <si>
    <t>33. During the reporting period, the Government of Iraq continued to promote 
bilateral cooperation with regional and international partners and made efforts to 
identify joint opportunities for cooperation in combating climate change.  
34. Amid the hostilities between Israel and Hamas and other armed groups, officials 
of the Government of Iraq stressed their support for the Palestinians’ rights and urged 
the international community to do its utmost to address the humanitarian crisis in 
Gaza. On and after 7 October, the Prime Minister and the Minister for Foreign Affairs, 
Fuad Hussein, engaged with regional leaders, including from Jordan, Egypt, the 
Islamic Republic of Iran, Saudi Arabia, Qatar and the League of Arab States.  
35. Iraqi leaders hosted or participated in several high-level diplomatic meetings on 
the situation in Gaza, including the League of Arab States emergency ministerial 
meeting held in Cairo on 11 October; the emergency meeting of the Arab 
Inter-Parliamentary Union held in Baghdad on 18 October; the Cairo Summit for 
Peace, held on 21 October; and the Joint Arab Islamic Extraordinary Summit on the 
Israeli Aggression against the Palestinian People, held in Riyadh on 11 November. 
Iraqi officials continued to articulate the country’s position on the crisis, including 
calls for an immediate ceasefire and the swift delivery of humanitarian aid. On the 
margins of the Cairo Summit, the Secretary-General met with the Prime Minister to 
discuss Iraqi initiatives to support the population of Gaza.  
36. On 16 October, the Prime Minister of Iraq and the President of the United States, 
Joseph R. Biden, Jr., held a telephone call. Statements released by the Prime 
Minister’s Office and the White House indicated that the two leaders discussed efforts 
to prevent an “expansion” of the hostilities in Gaza and Israel. Between 7 and 
21 November, the Prime Minister also spoke to the Heads of Government of Canada, 
Germany, Italy, Netherlands (Kingdom of the) and Spain. On 16 December, the Prime 
Minister led a governmental and parliamentary delegation to Kuwait to offer</t>
  </si>
  <si>
    <t>condolences following the death of the Emir Sheikh Nawaf al-Ahmad al-Jaber 
al-Saba. Iraqi leaders also extended wishes to Kuwait and its people under the 
leadership of the Emir Sheikh Mishal al-Ahmad al-Jaber al-Sabah.  
37. Meanwhile, the Iraqi authorities continued to foster strengthened bilateral 
relations and cooperation with several countries, including on energy, economic 
development and investment, counter-terrorism and drug trafficking. On 2 October, 
the Prime Minister attended the opening ceremony of the Doha Expo 2023–2024, 
where Iraq advanced efforts to enhance international partnerships, attract foreign 
investment and identify joint opportunities to address the impact of climate change. 
On 7 October, the Prime Minister of Iraq and the Minister of State for Gas Affairs of 
Turkmenistan, Maksat Babayev, met in Baghdad and signed a memorandum of 
understanding to import gas from Turkmenistan. 
38. On 10 October, the Prime Minister, accompanied by the Minister for Foreign 
Affairs, made his first official visit to the Russian Federation, where he met with the 
President, Vladimir Putin. The visit was focused on strengthening bilateral 
cooperation, including on energy matters, while the hostilities in Gaza and Israel were 
also discussed.  
39. High-level bilateral engagement between Iraq and the Islamic Republic of Iran 
continued. On 12 October, the Minister for Foreign Affairs of the Islamic Republic of 
Iran, Hossein Amir-Abdollahian, visited Baghdad, where he met separately with the 
Prime Minister and the National Security Adviser, Qasim al-Araji, to discuss regional 
and bilateral issues. On 31 October and 13 November, respectively, the Prime 
Minister received the Minister of Industry, Mine and Trade of the Islamic Republic 
of Iran, Abbas Aliabadi, to discuss enhanced cooperation, and the Chief of the Law 
Enforcement Command of the Islamic Republic of Iran, Ahmad-Reza Radan, to 
discuss bilateral security cooperation and joint efforts to combat drug trafficking. The 
Prime Minister also received the Deputy Foreign Minister Mehdi Safari on 
21 December in Baghdad, where the two discussed the Development Road project.  
40. On 6 November, the Prime Minister travelled to the Islamic Republic of Iran, 
where he met separately with the President, Ebrahim Raisi, and with the Supreme 
Leader, Ayatollah Ali Khamenei, in Tehran. The meetings were focused primarily on 
the situation in Gaza, with both sides calling for an “immediate ceasefire”. In his 
meeting with the President, the Prime Minister also discussed the implementation of 
the bilateral joint security agreement reached in March 2023, which is aimed at 
disarming and relocating Iranian Kurdish opposition groups in Iraq.  
41. Between 18 and 22 November, the President of Iraq, Abdullatif Jamal Rashid, 
visited Italy, the Holy See, Azerbaijan and Armenia. During his meetings, the 
President touched on the importance of intercommunal dialogue and cooperation in 
pursuit of peace and security, cooperation in countering terrorism and combating drug 
trafficking, and the expansion of trade, tourism and infrastructure development, 
among other topics. On 11 December, the President visited Nicosia and met with the 
President of Cyprus, Nikos Christodoulides, to discuss political, economic and 
security-related developments. 
42. Bilateral consultations with Türkiye continued. On 19 December, the Minister 
for Foreign Affairs, Fuad Hussein, and the Minister of Defence of Iraq, Thabet 
al-Abbasi, held separate meetings in Ankara with their Turkish counterparts, Hakan 
Fidan and Yaşar Güler, respectively. According to a joint statement, the two Ministers 
for Foreign Affairs agreed to enhance security cooperation in countering terrorism 
and stressed that regional security and stability is strengthened by cooperation in 
trade, investment, transportation and infrastructure projects. The parties also 
discussed, within the framework of security cooperation between the two countries, 
the threats posed by PKK.</t>
  </si>
  <si>
    <t>43. On 1 and 2 December, the President led the Iraqi delegation to the twenty-eighth 
session of the Conference of the Parties to the United Nations Framework Convention 
on Climate Change, hosted by the United Arab Emirates, and inaugurated the Iraqi 
pavilion at the Conference. In his address, the President highlighted his country’s 
vulnerability to climate change and proposed the formation of a regional group 
comprising the eight riparian Gulf countries, to jointly devise collective solutions to 
climate change and water scarcity. On the margins of the Conference, he met 
bilaterally with several officials, including the President of the United Arab Emirates, 
Sheikh Mohamed bin Zayed al-Nahyan, the Secretary-General of the North Atlantic 
Treaty Organization, Jens Stoltenberg, the Executive Director of the World Food 
Programme (WFP), Cindy McCain, and the Secretary-General of the United Nations. 
He also attended the Summit of the Group of 77 and China on 2 December. At his 
meeting with the Secretary-General, the President underscored the role of the United 
Nations in supporting transboundary water cooperation. The Secretary-General also 
met with the President and the Prime Minister of the Kurdistan Region of Iraq.</t>
  </si>
  <si>
    <t>III. Update on the activities of the Mission and the 
United Nations country team</t>
  </si>
  <si>
    <t>A. Political activities</t>
  </si>
  <si>
    <t>44. The Special Representative continued to meet with government officials, 
political party leaders, judiciary officials, civil society organizations and other 
stakeholders. Discussions were primarily focused on the implementation of the 
government programme, election preparations, civil society concerns, Baghdad-Erbil 
relations, and regional developments. At her meetings, the Special Representative 
emphasized the importance of safeguarding stability and security in Iraq.  
45. The UNAMI leadership continued to engage with the Independent High 
Electoral Commission, the government-established High Committee to Support 
Women’s Political Participation, and other relevant electoral stakeholders in the 
context of preparations for the Governorate Council elections and the parliamentary 
elections in the Kurdistan Region of Iraq. In her engagements, the Special 
Representative discussed the Mission’s electoral assistance role exercised at the 
request of the Independent High Electoral Commission and in accordance with the 
Mission’s mandate. During the reporting period, the Deputy Special Representative 
for Political Affairs and Electoral Assistance also met with the Head of the Directorate 
for the Empowerment of Women, as well as with the Council of Representatives 
Speaker’s Adviser on Women, to discuss United Nations advice and assistance in 
support of the elections and the promotion of women’s participation. He also held 
meetings with civil society organizations to discuss their concerns related to the 
elections.  
46. In line with the Mission’s mandate, the Special Representative visited Kuwait 
on 29 October, where she met with the Minister for Foreign Affairs, Sheikh Salem 
Abdullah al-Jaber al-Sabah, and other government officials. She discussed UNAMI 
support for the issue of missing Kuwaiti and third-country nationals as well as missing 
Kuwaiti property, including the national archives, pursuant to Security Council 
resolution 2107 (2013). They also discussed the completion of the ongoing maritime 
border demarcation process between Iraq and Kuwait beyond boundary point 162. 
The Special Representative expressed the readiness of the United Nations to provide 
expertise and support, should both sides request it.  
47. As part of activities organized in the framework of the 16 Days of Activism 
against Gender-based Violence, on 16 November the Special Representative</t>
  </si>
  <si>
    <t>underlined the need to invest in preventing violence against women and girls and to 
enhance the role of women in decision-making processes. She once again encouraged 
the Council of Representatives to expedite the adoption of the anti-domestic violence 
bill and advocated tailored policies and strategies.  
48. During the reporting period, UNAMI convened seven rounds of consultations 
with concerned actors on the implementation of the 2020 Sinjar Agreement. The 
Special Representative and the Deputy Special Representative for Political Affairs 
and Electoral Assistance continued to engage with the federal Government and the 
Kurdistan Regional Government, as well as representatives of communities from 
Sinjar, to address the implementation of the Agreement. On 18 October, the Deputy 
Special Representative spoke at the inauguration of a Yazidi genocide memorial in 
Sinjar, during which he stressed the need to ensure full reparations and accountability.  
49. The Special Representative, at her meetings with both officials of the federal 
Government and of the Kurdistan Regional Government, also discussed the ongoing 
implementation of the border security agreement signed with the Islamic Republic of 
Iran.  
50. On 1 November, the Deputy Special Representative for Political Affairs and 
Electoral Assistance attended a third international conference on climate change, 
security and migration held in Baghdad, during which the President of Iraq and 
government ministers highlighted the Government’s initiatives to mitigate the impact 
of climate change.</t>
  </si>
  <si>
    <t>B. Electoral assistance</t>
  </si>
  <si>
    <t>51. Throughout the reporting period, UNAMI provided technical assistance and 
advisory support to the Independent High Electoral Commission as Iraq prepared for 
and held Governorate Council elections on 18 December.  
52. On 12 December, the Special Representative attended a simulation of election 
day processes organized by the Independent High Electoral Commission. On 
5 December, the Special Representative, together with the Deputy Special 
Representative for Political Affairs and Electoral Assistance, met with the 
Commission’s Board of Commissioners, during which they were briefed on the status 
of electoral preparations. The Commissioners expressed confidence in their readiness 
to conduct the elections and expressed their appreciation for the Mission’s technical 
assistance and advisory support.  
53. On 15 November, the Special Representative participated in a conference 
organized by the Iraqi presidency on the role of the media in promoting electoral 
participation. UNAMI supported the Independent High Electoral Commission in 
contributing to the event, which was also attended by the Communication and Media 
Commission, the Iraq Media Network, representatives of political parties, civil 
society groups, and the media. 
54. On 7 November, the Deputy Special Representative for Political Affairs and 
Electoral Assistance met with the Board of Commissioners of the Independent High 
Electoral Commission to review the status of electoral preparations, United Nations 
electoral assistance activities, efforts to enhance women’s participation, and efforts 
to ensure the peaceful conduct of the electoral campaign leading up to election day.  
55. Following the candidate vetting process, the Commission approved a total of 
5,904 candidates, including 1,662 women (28 per cent). The official electoral 
campaign period lasted 45 days, with the Commission setting up committees at the 
national and governorate levels to monitor electoral campaign violations. The High 
Committee to Support Women’s Participation took measures to address security</t>
  </si>
  <si>
    <t>concerns for women candidates during the campaign period, including the 
establishment of four hotlines by the Ministry of the Interior to address complaints 
from women candidates. 
56. The UNAMI Office of Electoral Assistance supported the Independent High 
Electoral Commission in reviewing progress and addressing challenges related to the 
implementation of the operations and logistics plan. The Commission recruited and 
trained more than 200,000 polling and counting staff, 33 per cent of them women, 
who served on polling day in more than 38,000 polling stations distributed across 
7,000 polling centres. UNAMI provided technical assistance to develop regulations 
and procedures for the Governorate Council elections, including on the allocation of 
seats reserved for women, electoral campaigning, and dispute resolution. UNAMI 
also supported the Commission in launching an intensive outreach campaign, using 
both traditional and social media channels, to educate and motivate voters to exercise 
their right to vote. 
57. UNAMI provided technical assistance to the Independent High Electoral 
Commission in developing the operational plan, timeline and regulations for 
conducting parliamentary elections in the Kurdistan Region of Iraq. UNAMI also 
continued to liaise with the Region’s electoral stakeholders, including officials of the 
Kurdistan Regional Government, political parties, and civil society organizations, to 
enhance coordination with the Commission in moving forward with electoral 
preparations. However, Federal Supreme Court decisions on various provisions of the 
Region’s electoral law remain pending, with a potentially significant impact on 
planning and implementation of the electoral operations and calendar.</t>
  </si>
  <si>
    <t>C. Human rights and rule of law developments and activities</t>
  </si>
  <si>
    <t>58. From 1 September to 31 December, UNAMI documented 18 conflict-related 
incidents resulting in at least 30 civilian casualties (10 dead, including 5 children and 
1 woman, and 20 injured, including 10 children and 5 women). The majority of these 
civilian casualties were caused by explosive remnants of war, followed by air strikes. 
59. From 1 September to 31 December, the country task force on monitoring and 
reporting on grave violations against children in armed conflict verified 15 grave 
violations against 15 children (13 boys and 2 girls), including the killing of 4 boys 
and 1 girl, the maiming of 7 boys as a result of explosive remnants of war, and the 
maiming of 2 boys and 1 girl as a result of air strikes.  
60. UNAMI verified the execution on 25 December of 13 male Iraqi convicts, 
previously sentenced to death, in Nasiriyah Central Prison. In 2023, UNAMI 
documented a total of 29 executions. According to sources verified by UNAMI, the 
President of Iraq has approved orders to carry out 275 executions. 
61. In November and December, as part of the Human Rights 75 initiative to mark 
the seventy-fifth anniversary of the Universal Declaration of Human Rights, UNAMI 
and the Babylon Film Institute jointly organized human rights film festivals in 
Baghdad, Mosul and Babil. The festivals featured documentary films on key human 
rights issues in Iraq. On 15 and 16 November, also as part of the Human Rights 75 
initiative, UNAMI organized two round-table discussions in Najaf on due process for 
defendants and the rights of detainees.  
62. On 3 and 4 November, UNAMI and the Iraqi Women Journalists Forum 
conducted a joint training in Mosul aimed at enhancing the inclusion of human rights 
considerations in their reporting. In December, UNAMI and the Iraqi Network for 
Social Media jointly organized a three-day training of trainers in Erbil for journalists, 
lawyers, civil society representatives and members of the Iraqi High Commission for</t>
  </si>
  <si>
    <t>Human Rights on digital security and digital rights. The training provided participants 
with the tools to enhance their safe use of cyberspace and their understanding of the 
rights to freedom of expression and protection against online hate speech.  
63. On 19 November, the General Secretariat of the Council of Ministers issued a 
circular, directing that the term “gender” be replaced with the phrase “justice between 
women and men” in official government documents. It thereby updated its previous 
circular of 27 July, in which it allowed the continued use of the term “gender” 
provided that it was followed by the phrase “men and women”. These instructions 
were issued in the context of some social media criticism related to the use of 
“gender” to “promote values conflicting with Iraq’s social and religious traditions”. 
Non-governmental organizations (NGOs) and human rights defenders, especially 
women’s rights groups, expressed concern that their advocacy and programmatic 
work could face impediments. 
64. On 19 December, UNAMI conducted a high-level dialogue in Erbil to establish 
a coordination mechanism dedicated to promoting accountability measures for cases 
of domestic violence.  
65. On 13 December, as part of the 16 Days of Activism against Gender-based 
Violence, UNAMI and the United Nations Development Programme (UNDP) jointly 
conducted a workshop in Erbil on the theme of justice for women. Participants, 
including women judges, discussed strategies to strengthen the judicial system to 
prevent violence against women by reinforcing accountability measures, and to 
promote the full and equal participation of women at all levels of the judiciary.  
66. In October and November, UNAMI organized two 3-day workshops in Erbil on 
the right to education. The workshops brought together a diverse group of educators 
and education advocates from the Arab, Christian, Kaka’i, Kurdish, Shabak, 
Turkmen, Yazidi and Zoroastrian communities. The events were part of the Mission’s 
ongoing efforts to promote the equal and inclusive right to education for the diverse 
societal components of Iraq. The workshops were followed by a series of dialogue 
sessions in Baghdad and Erbil, which explored the challenges and opportunities faced 
by the country’s religious and ethnic components in obtaining access to the right to 
equal and inclusive quality education.  
67. On 4 December, UNAMI organized an event in Baghdad on the theme of racial 
justice, as part of the Human Rights 75 initiative, which was attended by participants 
from various components of Iraqi society, government and civil society. Discussions 
were focused on the importance of the Universal Declaration of Human Rights in 
promoting and protecting racial justice, equality and accountability in Iraq; the 
obligations of Iraq under the Convention on the Elimination of Racial Discrimination; 
and the role of government and civil society in combating racism, racial 
discrimination and related intolerance. 
68. On 7 November, the Deputy Special Representative for Political Affairs and 
Electoral Assistance met with the Minister of Communications to discuss the 
Mission’s ongoing support to the Government in developing its national strategy to 
counter hate speech.</t>
  </si>
  <si>
    <t>D. Humanitarian assistance, stabilization, and development</t>
  </si>
  <si>
    <t>69. While Iraq has made progress towards durable solutions and development, 
humanitarian partners continue to face funding shortfalls, leading to programme 
closures that affect beneficiaries’ access to basic services. As at December 2023, the 
number of internally displaced persons who had returned stood at 4.9 million, whereas 
1.12 million remained internally displaced in formal and informal settlements across</t>
  </si>
  <si>
    <t>Iraq, of whom over 160,000 were hosted in the Kurdistan Region in 24 formal camps. 
Furthermore, since 2016, 21,798 families (130,788 individuals) across 12 
governorates have faced climate-related displacement.  
70. In 2023, the rate of return for internally displaced persons to their places of 
origin remained low. Nonetheless, Iraq witnessed progress in reopening some villages 
for return, particularly in Salah al-Din Governorate and in the Hassan Sham area of 
Ninawa Governorate. Moreover, 4,382 returnees moved from areas of Dahuk and 
Ninawa Governorates back to the Sinjar and Ba‘aj districts of Ninawa. Meanwhile, 
the United Nations country team, supported by the Office of the Special Adviser of 
the Secretary-General on Solutions to Internal Displacement, worked closely with the 
federal Government and the Kurdistan Regional Government to accelerate the 
implementation of the “National plan to advance solutions for internally displaced 
persons”, including through the development of a dedicated road map.  
71. Iraq focused on the return process of its nationals from Hawl camp in the northeast of the Syrian Arab Republic. Since May 2021, 1,742 households consisting of 
6,936 individuals (including 4,018 women and girls) have been registered in the 
Jad‘ah rehabilitation centre, of which 967 households have since left. Currently, 825 
households remain in Jad‘ah, comprising 3,079 individuals, of whom 1,822 are 
women. On 24 September, the United Nations, jointly with the Government, launched 
the “One United Nations plan: a new beginning” programme, outlining programming 
and coordination priorities for United Nations agencies working, in close cooperation 
with relevant Iraqi authorities, on the return process.  
72. At the Jad‘ah centre, the United Nations and partners supported Iraqi returnees 
from Hawl camp in obtaining civil documents, thereby ensuring access to public 
services, and delivered over 1,800 documents to residents before and after their 
departure from the centre. The United Nations also continued to advocate with 
authorities for the adoption of flexible procedures in processing complex cases of 
families suspected of affiliation with extremist groups. In addition, the United Nations 
Office on Drugs and Crime (UNODC) trained criminal justice professionals on the 
treatment of children returning from the Syrian Arab Republic and detained for 
association with Da’esh. 
73. The World Health Organization (WHO) led initiatives involving health 
infrastructure, disease outbreak investigation, and medical support. In collaboration 
with UNDP, WHO organized a multi-disease outbreak investigation workshop, 
promoting rapid response by health workers. In 2023, WHO provided critical medical 
supplies worth $600,000 throughout the Kurdistan Region, including diagnostic kits 
and national guidelines for HIV testing. Initiatives supporting primary health care, 
mental health, and gender-based violence provided services for internally displaced 
persons in Sulaymaniyah Governorate, and for internally displaced persons, Syrian 
refugees and host communities in Dahuk Governorate. 
74. The Mine Action Service cleared 167,865 m2 of explosive ordnance in Ninawa 
Governorate and concluded the three-year “partnership grant model” between national 
and international NGOs. The model was focused on knowledge and skills transfer to 
national NGOs to autonomously clear complex explosive devices resulting from the 
Da’esh conflict. Two national NGOs are now leading operations utilizing local 
capacity to ensure sustained and autonomous mine action efforts. Twenty-eight per 
cent of deminers in the two national NGOs are women, reflecting the Service’s 
continued efforts to promote gender mainstreaming. The Service supported the 
Ministry of the Interior in developing local capacity by training 7 female and 49 male 
deminers.  
75. The United Nations continued to support the efforts of Iraq to mitigate the 
impact of climate change. It also supported communities experiencing climate-related</t>
  </si>
  <si>
    <t>displacement by monitoring the number of displaced families and cooperated with the 
Government to provide assistance in strengthening social protection mechanisms, 
access to services, and climate change adaptation.  
76. In October 2023, WFP and the International Trade Centre (ITC) launched a pilot 
hub for smallholder farmers in Ninawa Governorate to support sustainable livelihoods 
through agricultural market strategies. Concurrently, ITC continued its efforts to 
establish productive agribusiness partnerships between farmers and buyers through a 
holistic market development strategy. This included, among other aspects, supporting 
young entrepreneurs and conducting training on climate-smart agricultural practices 
and quality management.  
77. In October in Erbil, WFP organized the second interministerial climate 
information technical working group workshop, engaging federal and Kurdistan 
Region government entities. In addition, it provided technical support to the Ministry 
of the Environment in integrating newly established climate departments into climate 
adaptation and mitigation actions across 15 Governorates. 
78. The Food and Agriculture Organization of the United Nations collaborated with 
the Government to improve farm water availability through modern technology 
adoption and management practices. It conducted a nationwide agricultural survey to 
improve agricultural data accuracy and enhance national statistics collection. It 
further collaborated with the Iraqi Agricultural Engineers Syndicate to establish an 
agricultural platform for updating and aligning the animal health regulations in Iraq 
with global standards.  
79. UNODC continued to support the efforts of Iraq to counter money-laundering 
and terrorism financing, addressing deficiencies and technical needs through training 
and technical advice. It also supported the Iraqi authorities in enhancing their 
capacities to combat drug trafficking. It also supported the review of the current Iraqi 
Correctional Service classification systems, bolstering the Service’s capacity to 
manage and rehabilitate detained foreign terrorist fighters and prisoners alleged to be 
violent extremists. 
80. UNDP engaged in efforts to enhance the anti-corruption framework of Iraq by 
contributing to policy, legal and institutional improvements. It supported the 
development of a law on access to information, which was approved by the Council 
of Ministers in October and submitted to the parliament. It also supported the final 
preparation of two draft laws on asset recovery and public procurement for 
submission to the Council of Ministers.  
81. UNDP, in coordination with UNAMI and international partners, supported the 
efforts of Iraq to update its strategic policy framework for security sector reform. 
UNDP supported a drafting workshop for technical officials representing Iraqi 
security sector institutions, after which the draft Iraq security sector reform strategy 
was revised.  
82. UNDP collaborated with the Central Bank of Iraq to bolster economic reforms 
and advance financial inclusivity. Strategic joint projects in this sphere included 
initiatives focused on advancing the country’s digital economy; the establishment of 
the Riyada Bank for Social Development to foster small and medium-sized 
enterprises; supporting microfinance; and rolling out green financing. ITC provided 
technical assistance to support the country’s World Trade Organization accession 
process.  
83. The United Nations Population Fund (UNFPA) continued to deliver services in 
camps for internally displaced persons, addressing sexual and reproductive health as 
well as gender-based violence. As Iraq prepares to carry out its first census in over 30 
years, UNFPA is contributing technical support to the Government in developing a</t>
  </si>
  <si>
    <t>strategic framework and an advocacy and communication action plan for the 
successful conduct of the census, planned for 2024. 
84. The United Nations Educational, Scientific and Cultural Organization 
(UNESCO), under its flagship “Revive the spirit of Mosul” initiative, continued to 
rebuild the Nuri mosque, as well as the Saa’a and Tahera churches, promoting the 
cultural, religious and ethnic diversity of Iraq. UNESCO also rehabilitated 124 
historic houses in Mosul and 11 Shanasheel historic houses in Basrah. In addition, 
UNESCO inaugurated the Karbala’ Vocational School for Hospitality and Tourism, 
which benefited 151 students and 45 teachers. 
85. As part of the new United Nations Sustainable Development Cooperation 
Framework (2024–2029) development process, the United Nations country team held 
consultations with donor partners and civil society organizations and organized an 
introductory workshop on the process with the Government, including line ministries.</t>
  </si>
  <si>
    <t>IV. Security and operational issues</t>
  </si>
  <si>
    <t>A. Update on security arrangements</t>
  </si>
  <si>
    <t>86. To enable United Nations operations, the Department of Safety and Security 
continued to carry out its monitoring activities, adjust security measures and 
contingency plans, liaise with authorities of the host Government and disseminate 
safety and security alerts and advisories to inform staff of emerging threats or 
developments and changes to the security environment. 
87. The Department supported an average of 36 field missions each day across the 
country, all at risk levels assessed as medium or high. Close coordination with the 
host Government continued to ensure the necessary security support for United 
Nations operations.</t>
  </si>
  <si>
    <t>B. UNAMI facilities, logistics, aviation, financial and legal issues</t>
  </si>
  <si>
    <t>88. The solar energy project, which is aimed at increasing the share of renewable 
energy to half of total consumption in United Nations compounds in Baghdad, Erbil 
and Kirkuk, has reached an 85 per cent completion rate across all sites. The project is 
expected to be completed by the end of March 2024. The initiative to upgrade 
wastewater treatment plants in these locations, undertaken by UNAMI in partnership 
with the United Nations Children’s Fund, has reached a completion rate of 66 per 
cent.</t>
  </si>
  <si>
    <t>89. The Governorate Council elections held on 18 December – the first held in 10 
years – mark an important milestone for the democratic process in Iraq. I am pleased 
that they were conducted in an orderly manner and hope that the elections will lead 
to the swift establishment of new local governments able to deliver concrete benefits 
for the Iraqi people.  
90. The continued support of the international community in mobilizing the 
necessary resources is welcome in order to enable UNAMI, in line with its mandate, 
to continue to support the Independent High Electoral Commission in preparing for 
parliamentary elections in the Kurdistan Region of Iraq. Holding these elections is 
essential to fostering democratically empowered institutions in the Region. I call upon</t>
  </si>
  <si>
    <t>all stakeholders to fulfil their roles and responsibilities for an orderly, peaceful and 
credible conduct of the elections. 
91. Further progress in addressing outstanding issues between Baghdad and the 
Kurdistan Region of Iraq remains crucial to a prosperous, stable and peaceful Iraq. 
This can be achieved only through a well-prepared dialogue, both political and 
technical, geared towards outcomes that meet the legitimate needs and aspirations of 
all Iraqis.  
92. As the hostilities between Israel and Hamas and other armed groups continue, I 
remain gravely concerned about a regional spillover of this tension, including to Iraq, 
as it risks undermining the country’s security and stability. I therefore renew my call 
upon all concerned parties to exercise maximum restraint and to take urgent action to 
de-escalate tensions. In the same vein, I appeal to Member States to use their influence 
and leverage on the relevant parties to the same ends. 
93. I commend the Government of Iraq for its commitment to fostering 
socioeconomic progress in the country. Continued political stability will be crucial to 
sustaining and building on these gains. 
94. Addressing ongoing humanitarian needs and achieving durable solutions for 
internally displaced persons will be critical for the long-term stability and prosperity 
of Iraq. I reaffirm the continued support of the United Nations for the Government of 
Iraq in these areas, including support for government efforts to repatriate its nationals 
from Hawl camp in the north-east Syrian Arab Republic. I encourage the Government 
of Iraq to ensure that all humanitarian needs are being met, including through 
adequate funding allocations. I further urge the international community to uphold its 
commitment to supporting the development priorities of Iraq and its people. 
95. The seventy-fifth anniversary of the Universal Declaration of Human Rights 
offered an opportunity to take stock of progress made in protecting rights and 
fundamental freedoms. In this regard, promoting justice and equality for all Iraqis in 
line with the spirit of the Declaration and the country’s obligations under international 
human rights law and enhancing efforts to strengthen the promotion and protection of 
human rights remain key. 
96. Many women in Iraq continue to face domestic violence. It is imperative that 
the Iraqi legislature enact the long-delayed draft domestic violence law as an 
important step towards accountability and to provide domestic violence survivors 
with the support that they need. 
97. I welcome the participation of Iraq at the twenty-eighth session of the 
Conference of the Parties to the United Nations Framework Convention on Climate 
Change in the United Arab Emirates. The readiness of the Government of Iraq to 
engage in regional and international cooperation to address the multilayered impact 
of climate change is much needed. Climate change is global in scope, but its impacts 
are felt locally and interact with existing challenges in Iraq. The United Nations 
stands ready to actively assist the Government of Iraq in finding practical and 
sustainable solutions to pressing issues related to climate change impact and water 
scarcity, while highlighting the critical need for urgent assistance from the 
international community. Given the transboundary nature of these challenges, there 
is undoubtedly a need to foster regional cooperation. 
98. Finally, I would like to thank my Special Representative for Iraq and Head of 
UNAMI, Jeanine Hennis-Plasschaert, and the United Nations staff in Iraq for their 
continued dedication to implementing the Organization’s mandate in the country.</t>
  </si>
  <si>
    <t>Identical letters dated 26 January 2024 from the Permanent Representative of Morocco to the United Nations addressed to the Secretary-General and the President of the Security Council</t>
  </si>
  <si>
    <t>In the capacity of the Kingdom of Morocco as the current Chair of the 160th 
session of the Council of the League of Arab States at the ministerial level, and in 
accordance with the rules of procedure of the League of Arab States and Article 54 of 
the Charter of the United Nations, I have the honour to transmit herewith a letter from 
the Permanent Observer of the League of Arab States to the United Nations (see 
annex) transmitting resolutions 8988 and 8989, adopted by the Council at an 
extraordinary session held virtually on 17 January 2024.</t>
  </si>
  <si>
    <t>I should be grateful if you would have the present letter and its annex issued as 
a document of the General Assembly, under agenda items 34 and 61, and of the 
Security Council.</t>
  </si>
  <si>
    <t>Annex to the identical letters dated 26 January 2024 from the 
Permanent Representative of Morocco to the United Nations 
addressed to the Secretary-General and the President of the 
Security Council</t>
  </si>
  <si>
    <t>In keeping with the practice followed by the Group of Arab States whereby the 
chair of each ministerial session or summit of the Council of the League of Arab 
States or the Chair of the Group of Arab States in New York is charged with 
transmitting the relevant resolutions, communiqués or documents that were adopted 
to the appropriate United Nations bodies by means of an official memorandum or 
letter from the Permanent Observer Mission for the League of Arab States to the 
United Nations, and in accordance with Article 54 of the Charter of the United 
Nations, and given that you are the Chair of the 160th session of the Council at the 
ministerial level, I have the honour to transmit herewith the final versions of 
resolutions 8988 and 8989 (see enclosures), which were adopted by the Council at the 
ministerial level at an extraordinary session held on 17 January 2024 by videolink 
and chaired by Yemen in its capacity as Chair pro tempore. Those resolutions are:</t>
  </si>
  <si>
    <t>• Resolution 8988, entitled “Support for the Federal Republic of Somalia in 
responding to attacks against its sovereignty and territorial integrity”; and</t>
  </si>
  <si>
    <t>• Resolution 8989, entitled “Iranian violations of the territorial sovereignty of 
Iraq”.</t>
  </si>
  <si>
    <t>In accordance with the instructions of the secretariat of the League of Arab 
States and the relevant working methods of the Group of Arab States in New York, I 
should be grateful if you would transmit these identical letters and their enclosures to 
the Secretary-General of the United Nations for issuance as a document of the General 
Assembly, under agenda item 34 on the situation in the Middle East and agenda item 
61 on peacebuilding and sustaining peace, and to the President of the Security Council 
for issuance as a document of the Council.</t>
  </si>
  <si>
    <t>Enclosure 1</t>
  </si>
  <si>
    <t>Resolution 8988, adopted by the Council of the League of Arab 
States at the ministerial level at an extraordinary session held by 
videolink, concerning support for the Federal Republic of 
Somalia in responding to attacks against its sovereignty and 
territorial integrity</t>
  </si>
  <si>
    <t>Support for the Federal Republic of Somalia in responding to attacks against 
its sovereignty and territorial integrity</t>
  </si>
  <si>
    <t>The Council of the League of Arab States, meeting at the ministerial level in an 
extraordinary session on Wednesday, 17 January 2024, held by videolink and chaired 
by the Republic of Yemen (pro tempore Chair of the Council at the ministerial level),</t>
  </si>
  <si>
    <t>Having reviewed:</t>
  </si>
  <si>
    <t>• The note of the secretariat,</t>
  </si>
  <si>
    <t>• The previous resolutions of the Council,</t>
  </si>
  <si>
    <t>Reaffirming its previous resolutions in this regard,</t>
  </si>
  <si>
    <t>Having regard to the latest developments in Somalia,</t>
  </si>
  <si>
    <t>Having heard the statement of the Prime Minister of the Federal Republic of 
Somalia during the opening session, 
Decides to:</t>
  </si>
  <si>
    <t>1. 
Affirm its support for the security, stability, unity, sovereignty and 
territorial integrity of Somalia, and for the Federal Government of Somalia as it 
strives to safeguard the sovereignty of Somalia by land, sea and air; reaffirm the 
legitimate right of the Federal Republic of Somalia to defend its territory in 
accordance with Article 51 of the Charter of the United Nations and the relevant 
articles of the Charter of the League of Arab States; and support Somalia with regard 
to any measures that it decides to take in order to respond, within the framework of 
international law, to any attempted aggression against it;</t>
  </si>
  <si>
    <t>2. 
Express its solidarity with Somalia and its full support for the position 
adopted by the Somali State and all its organs, which consider the memorandum of 
understanding signed on 1 January 2024 by the Federal Republic of Ethiopia and the 
“Somaliland” region to be null and void and unacceptable, and a flagrant violation of 
the principles of international law, the sovereignty and territorial integrity of the 
Federal Republic of Somalia, good-neighbourly relations, peaceful coexistence and 
stability in the region; and reject that memorandum and any legal, political, 
commercial or military implications arising therefrom;</t>
  </si>
  <si>
    <t>3. 
Reject categorically any actions that undermine or violate the sovereignty 
of the Somali State, or that are aimed at taking advantage of the delicate internal 
situation in Somalia or the stalled intra-Somali negotiations regarding the relationship 
of the Somali regions with the Federal Government by carving off parts of the 
territory of Somalia, in violation of the rules and principles of international law, and 
thereby threatening the unity of the Somali State as a whole;</t>
  </si>
  <si>
    <t>4. 
Support the efforts of the Government of the Federal Republic of Somalia 
to resort to the International Court of Justice with a view to having that action 
condemned as a blatant aggression against the sovereignty and territorial integrity of 
Somalia;</t>
  </si>
  <si>
    <t>5. 
Reject categorically any attempt to benefit from the aforementioned 
memorandum of understanding, which the Somali State considers to be null and void 
and unacceptable, by creating a new geopolitical reality in the Gulf of Aden, off the 
Somali coasts and in the Red Sea; and consider it to be a threat to Arab national 
security and navigation in the Red Sea and Gulf of Aden;</t>
  </si>
  <si>
    <t>6. 
Reaffirm the longstanding Arab position that the “Somaliland” region is 
an integral part of the Federal Republic of Somalia, in accordance with the Charter 
and of the League of Arab States and its principles and the Charter of the United 
Nations, and that any arrangements relating to that region should be the outcome of 
political dialogue among the Somali people;</t>
  </si>
  <si>
    <t>7. 
Emphasize that this negative development demonstrates that the Federal 
Democratic Republic of Ethiopia is harming security and stability in the region and 
threatening regional peace and security, in violation of the principles and Charter of 
the United Nations and the Charter of the League of Arab States, and that it is not 
acting in a good-neighbourly manner;</t>
  </si>
  <si>
    <t>8. 
Request the Arab member of the Security Council to mobilize, in 
coordination with the Government of the Federal Republic of Somalia, support for the 
adoption of such resolutions as are needed to affirm the unity, sovereignty and territorial 
integrity of Somalia, and to reject and nullify the memorandum of understanding and 
consider it as being void and a threat to international and regional peace and security;</t>
  </si>
  <si>
    <t>9. 
Instruct the councils of Arab ambassadors in New York, Geneva, Vienna, 
Brussels, Addis Ababa, Washington, London, Paris, Beijing and Moscow to take the 
steps needed to transmit the present resolution to the ministries of foreign affairs and 
the relevant agencies in those countries, as well as international organizations that 
have a presence in those cities, and to make clear the threat that the memorandum of 
understanding poses to regional and international peace and security; and also instruct 
Arab permanent representatives to the African Union to work in coordination with 
Somalia with a view to bringing the matter before the Peace and Security Council of 
the African Union;</t>
  </si>
  <si>
    <t>10. Request the Secretary-General to form a working group at the ministerial 
level to monitor implementation of the draft resolution, including by reaching out to 
the capitals of international and regional partners with regard to this matter;</t>
  </si>
  <si>
    <t>11. 
Request the Secretary-General to communicate with the States members 
of the Security Council, the Secretary-General of the United Nations and the 
Chairperson of the African Union Commission regarding the present resolution and 
the threat that this measure poses to regional and international peace and security, and 
to continue his efforts to monitor implementation of the resolution and submit a report 
in that regard to the Council of the League at its next session.</t>
  </si>
  <si>
    <t>Resolution 8988 – extraordinary session –  
second meeting – 17 January 2024</t>
  </si>
  <si>
    <t>Explanatory note: Algeria affirms the principle of non-interference in the internal affairs of 
States and respect for their sovereignty and independence, and rejects all foreign interference, 
by any party, in the affairs of the Federal Republic of Somalia. In addition, it stresses the 
importance of avoiding any action that could provoke conflicts in the Arab world and Africa, as 
that would not serve the interest of integration and strategic cooperation between the Arab 
world and Africa. It also reaffirms the importance of consolidating the values of dialogue and 
negotiation as civilized methods of resolving disputes between countries, before resorting to 
any form of escalation, in particular given the significant efforts and diplomatic endeavours 
being made by the African Union and the Intergovernmental Authority on Development to 
prevent any dangerous developments in the Horn of Africa.</t>
  </si>
  <si>
    <t>Enclosure 2</t>
  </si>
  <si>
    <t>Resolution 8989, adopted by the Council of the League of Arab 
States at the ministerial level at an extraordinary session held by 
videolink, concerning Iranian violations of the territorial 
sovereignty of Iraq</t>
  </si>
  <si>
    <t>Iranian violations of the territorial sovereignty of Iraq</t>
  </si>
  <si>
    <t>• Note No. 174/4/3 of 17 January 2024 from the Permanent Mission of Iraq,</t>
  </si>
  <si>
    <t>Expressing its appreciation for the fact that Iraq honours all its obligations under 
international law and abides by the principles of good neighbourliness, which are 
enshrined in its Constitution,</t>
  </si>
  <si>
    <t>In the light of recent developments in Iraq,</t>
  </si>
  <si>
    <t>Having heard the statement of the head of the delegation of Iraq during the 
opening session, 
Decides to:</t>
  </si>
  <si>
    <t>1. 
Condemn strongly the bombing by Iran of the Kurdistan Region of Iraq on 
Tuesday, 16 January 2024, which resulted in the death of several innocent civilians 
and the destruction of several civilian sites; and regard the attack as being a blatant 
aggression against the sovereignty of Iraq and the security of the Iraqi people, and a 
grave violation of the principles of good neighbourliness and international laws, 
instruments and norms;</t>
  </si>
  <si>
    <t>2. 
Reject and condemn all justifications and pretexts offered by the Iranian 
Government, as they do not give any State the right to violate the sovereignty of 
another State and endanger the lives of its citizens, in contravention of the rules of 
international law and the Charter of the United Nations;</t>
  </si>
  <si>
    <t>3. 
Hold Iran responsible for all the consequences and outcomes of this 
violation; and consider it to be a dangerous precedent, the repetition of which might 
disturb peace and security in the region in general;</t>
  </si>
  <si>
    <t>4. 
Reaffirm the unity and territorial sovereignty of Iraq in the face of any 
external aggression or violation, and the right of the Republic of Iraq, as a founding 
member of the League of Arab States and a member of the United Nations, to resort 
to all diplomatic and legal means available under international law, the Charter of the 
United Nations and the Charter of the League of Arab States in responding to such 
violations;</t>
  </si>
  <si>
    <t>5. 
Request the Arab member of the Security Council to mobilize, in 
coordination with the Republic of Iraq, the support needed to ensure the adoption of 
resolutions condemning this aggression as a violation of the sovereignty Iraq and of 
the principle of good neighbourliness and international laws and norms;</t>
  </si>
  <si>
    <t>6. 
Instruct the councils of Arab ambassadors in New York, Geneva, Vienna, 
Brussels, Washington, London, Paris, Beijing and Moscow to transmit the present</t>
  </si>
  <si>
    <t>resolution to the relevant ministries of foreign affairs, as well as to international 
organizations that have a presence in those cities;</t>
  </si>
  <si>
    <t>7. 
Request the Secretary-General to follow up on this matter and 
communicate with the States members of the Security Council and the SecretaryGeneral of the United Nations regarding the present resolution, follow up on the 
complaint submitted by the Republic of Iraq to the Security Council and submit a 
report to the Council of the League at its next ordinary session.</t>
  </si>
  <si>
    <t>Resolution 8989 – extraordinary session –  
second meeting – 17 January 2024</t>
  </si>
  <si>
    <t>Reservation of the Syrian Arab Republic</t>
  </si>
  <si>
    <t>In the light of the procedural observations made by the Syrian Arab Republic 
during the meeting, regarding the manner in which it was held and the lack of 
compliance with the time limits set out in article 5 of the rules of procedure of the 
Council of the League, the Syrian Arab Republic registers its reservation to the final 
document adopted.</t>
  </si>
  <si>
    <t>Letter dated 25 January 2024 from the Permanent Representative of Mali to the United Nations addressed to the President of the Security Council</t>
  </si>
  <si>
    <t>Upon instructions from my authorities, I have the honour to transmit herewith 
communiqués Nos. 064 and 065 dated 25 January 2024 from the transitional 
Government of Mali (see annexes I and II).</t>
  </si>
  <si>
    <t>In communiqué No. 064, the transitional Government of Mali denounces the 
increasing number of unfriendly acts, hostile incidents and instances of interference 
in the internal affairs of Mali by the authorities of the People’s Democratic Republic 
of Algeria.</t>
  </si>
  <si>
    <t>In communiqué No. 065, the transitional Government of Mali, inter alia, notes 
the absolute inapplicability of the Agreement on Peace and Reconciliation in Mali 
emanating from the Algiers process, signed on 15 May 2015 and, consequently, 
announces its termination with immediate effect.</t>
  </si>
  <si>
    <t>I should be grateful if you would have the present letter and its annexes brought 
to the attention of the members of the Security Council and issued as a document of 
the Council.</t>
  </si>
  <si>
    <t>(
Signed
) Issa 
Konfourou</t>
  </si>
  <si>
    <t>Annex I to the letter dated 25 January 2024 from the Permanent 
Representative of Mali to the United Nations addressed to the 
President of the Security Council</t>
  </si>
  <si>
    <t>Communiqué No. 064 of the transitional Government</t>
  </si>
  <si>
    <t>The transitional Government notes with deep concern the increasing number of 
unfriendly acts, hostile incidents and instances of interference in the internal affairs 
of Mali by the authorities of the People’s Democratic Republic of Algeria, all of which 
undermine the national security and sovereignty of Mali.</t>
  </si>
  <si>
    <t>The developments that we condemn include the following:</t>
  </si>
  <si>
    <t>1. 
The unilateral imposition of a transition period on the Malian authorities;</t>
  </si>
  <si>
    <t>2. 
The reception, without prior consultation or notification at the highest 
level of the Algerian State, of subversive Malian citizens and of Malian 
citizens prosecuted by the Malian justice system for acts of terrorism;</t>
  </si>
  <si>
    <t>3. 
The existence on Algerian territory of offices representing certain groups 
that are signatories to the Agreement on Peace and Reconciliation in Mali 
and have now become terrorist actors;</t>
  </si>
  <si>
    <t>4. 
The determination of the Algerian authorities to maintain the United 
Nations sanctions regime concerning Mali at a time when the Movement 
of Non-Aligned Countries and the Russian Federation objected to it in the 
best interests of Mali, which was calling for the regime to be lifted;</t>
  </si>
  <si>
    <t>5. 
The Algerian authorities’ hidden hand in a manoeuvre to impose a chapter 
on Mali in the final document of the Summit of the Non-Aligned 
Movement held in Kampala, Uganda, without the consent of the Malian 
authorities.</t>
  </si>
  <si>
    <t>In response to the Algerian authorities’ argument that they did not initiate the 
contested chapter on Mali, it is useful to ask them why they were the only ones to 
object, at the expert level, to the amendment proposed by Mali asserting that any 
modification to the contested wording would first have to be approved by the highest 
authorities in Algeria.</t>
  </si>
  <si>
    <t>Analysis of these developments reveals a misperception on the part of the 
Algerian authorities, who regard Mali as their backyard or a doormat State, against a 
backdrop of contempt and condescension.</t>
  </si>
  <si>
    <t>Furthermore, the transitional Government calls national and international 
opinion to witness the gap between the hostile manoeuvres of the Algerian authorities 
on the one hand, and, on the other, their responsibility at a time when they sit on the 
Security Council, the body primarily responsible for the maintenance of international 
peace and security.</t>
  </si>
  <si>
    <t>The transitional Government, while condemning this attitude, demands that the 
Algerian authorities immediately cease their hostility.</t>
  </si>
  <si>
    <t>Moreover, good neighbourly relations require responsible behaviour, which 
must be guided by a sense of empathy and mutual respect.</t>
  </si>
  <si>
    <t>The transitional Government would be curious to know the feelings of the 
Algerian authorities, if Mali were to welcome representatives of the Movement for 
the Self-Determination of Kabylie at the highest level of the State.</t>
  </si>
  <si>
    <t>The transitional Government takes this opportunity to remind the Algerian 
authorities of the secular and fraternal relations that exist between the Malian people</t>
  </si>
  <si>
    <t>and the Algerian people. A major period in the friendship between the two brotherly 
peoples dates back to the Algerian war, during which Mali:</t>
  </si>
  <si>
    <t>• Offered its territory as a rear base for the mujahidin, opening up a southern front.</t>
  </si>
  <si>
    <t>• Took part in armed clashes against the French colonialists, deploying Malian 
fighters alongside the mujahidin on Algerian territory to defend the freedom and 
dignity of the Algerian people.</t>
  </si>
  <si>
    <t>• Defended the Algerian cause in all diplomatic forums, until the country regained 
its independence.</t>
  </si>
  <si>
    <t>Mali invites the Algerian authorities to also remember their responsibility for 
the deteriorating security situation in the Sahel. While it is true that the intervention 
of the North Atlantic Treaty Organization (NATO) has exacerbated the terrorist threat, 
the fact remains that it was the establishment in the Sahara of the Algerian Salafist 
Group for Call and Combat (GSPC), and its subsequent allegiance to Al-Qaida, that 
marked the advent of international terrorism in the region.</t>
  </si>
  <si>
    <t>Mali reaffirms its commitment to the promotion of friendly and harmonious 
relations with all States of the world, provided they respect the principles guiding 
public action in Mali, as defined by His Excellency Colonel Assimi Goïta, 
Transitional President and Head of State, namely:</t>
  </si>
  <si>
    <t>• Respect for the sovereignty of Mali.</t>
  </si>
  <si>
    <t>• Respect for the partnerships and strategic choices of Mali.</t>
  </si>
  <si>
    <t>• Consideration of the vital interests of the Malian people in all decisions taken.</t>
  </si>
  <si>
    <t>May God bless Mali and protect Malians.</t>
  </si>
  <si>
    <t>Bamako, 25 January 2024</t>
  </si>
  <si>
    <t>Annex II to the letter dated 25 January 2024 from the Permanent 
Representative of Mali to the United Nations addressed to the 
President of the Security Council</t>
  </si>
  <si>
    <t>Communiqué No. 065 of the transitional Government</t>
  </si>
  <si>
    <t>As part of the implementation of the Agreement on Peace and Reconciliation in 
Mali emanating from the Algiers process, signed in 2015, the transitional Government 
wishes to share with national and international opinion the following serious 
developments:</t>
  </si>
  <si>
    <t>1. 
The change in posture of certain groups that are signatories to the 
Agreement on Peace and Reconciliation in Mali emanating from the 
Algiers process, which have become terrorist actors and are being 
prosecuted by the Malian justice system, having committed and claimed 
responsibility for terrorist acts;</t>
  </si>
  <si>
    <t>2. 
The inability of international mediation to ensure compliance with the 
obligations incumbent on the signatory armed groups, despite the 
complaints formulated by the transitional Government through the letter 
of the Minister for Reconciliation, Peace and National Cohesion, with 
responsibility for the Agreement on Peace and Reconciliation, dated 
24 February 2023, addressed to the authorities of the People’s Democratic 
Republic of Algeria, as leader of the international mediation team;</t>
  </si>
  <si>
    <t>3. 
Acts of hostility and instrumentalization of the Agreement by the Algerian 
authorities, whose country is the lead mediator, as mentioned in 
communiqué No. 064 of 25 January 2024 of the transitional Government.</t>
  </si>
  <si>
    <t>In view of these sufficiently serious developments, the transitional Government 
notes the absolute inapplicability of the Agreement on Peace and Reconciliation in 
Mali, signed on 15 May 2015 and, consequently, announces its termination with 
immediate effect.</t>
  </si>
  <si>
    <t>The transitional Government reiterates its determination to work towards a 
peaceful settlement of the Malian crisis, drawing on the lessons of previous 
agreements and consolidating their achievements.</t>
  </si>
  <si>
    <t>In addition, it invites all other groups that signed the outdated peace agreement 
and are not involved in terrorism, as well as Mali’s partners, to join in the spirit of 
direct inter-Malian dialogue open to all our peace-loving compatriots, as announced 
by His Excellency Colonel Assimi Goïta, Transitional President and Head of State, 
on 31 December 2023.</t>
  </si>
  <si>
    <t>The transitional Government takes this opportunity to call on Malians to 
strengthen national cohesion and promote dialogue and peace.</t>
  </si>
  <si>
    <t>Implementation of paragraph 4 of Security Council resolution 2107 (2013): Thirty-ninth report of the Secretary-General</t>
  </si>
  <si>
    <t>1. 
The present report, submitted pursuant to paragraph 4 of Security Council 
resolution 
2107 (2013)
, covers developments pertaining to missing Kuwaiti and thirdcountry nationals and missing Kuwaiti property, including the national archives, since 
my previous report, dated 26 September 2023 (
S/2023/698
).</t>
  </si>
  <si>
    <t>II. Recent activities with regard to the repatriation and return 
of all Kuwaiti and third-country nationals or their remains</t>
  </si>
  <si>
    <t>2. 
The United Nations Assistance Mission for Iraq (UNAMI) attended, in its 
observer capacity, the 127th and 128th meetings of the Technical Subcommittee of the 
Tripartite Commission, which were held in Baghdad on 10 and 11 October 2023 and in 
Kuwait City on 12 December 2023, respectively. On 14 December, UNAMI attended 
the fifty-sixth meeting of the Tripartite Commission in Kuwait City, at which the role 
of UNAMI as an observer of the Commission was renewed. At the meetings, the 
members of the Tripartite Commission provided updates on their efforts to identify and 
explore potential burial sites of interest. Those efforts continue to rely on voluntary 
witness testimony and analysis of satellite and aerial imagery, as well as field missions.  
3. 
During the reporting period, the International Committee of the Red Cross 
(ICRC) and the Ministry of Defence of Iraq continued their efforts to conduct joint 
analysis of available commercial satellite imagery and aerial imagery provided by the 
United States of America for the identification of four potential burial sites in Iraq, 
including in Samawah (Tall al-Shaykhiyah and Faydat al-Azayir), Karbala’ and 
Khamisiyah, and of available imagery of four sites in Kuwait based on coordinates 
provided by the United States and the United Kingdom of Great Britain and Northern 
Ireland. The United States stated that it was still looking into the request for new 
imagery for the four sites in Iraq. Kuwait requested support from the United States in 
reviewing the available information from a visit to Faydat al-Azayir conducted by the 
United States Army and a technical team from Kuwait in 2003 on the basis of witness 
testimony or any data that could assist in locating the remaining burial site in the area. 
The United States expressed its commitment to gathering additional information on 
the potential burial site.</t>
  </si>
  <si>
    <t>4. 
Regarding the sites in Kuwait, ICRC and Iraq continued to analyse available 
satellite and aerial imagery provided by the United States. At the 127th meeting of 
the Technical Subcommittee, the United States reiterated its commitment to providing 
additional imagery, exploring the possibility of expanding the call for witnesses 
among United States veterans and giving ICRC access to its archives. 
5. 
As no additional information on the naval base in Kuwait was available, it was 
agreed at the 128th meeting of the Technical Subcommittee that the item would be 
removed from the agenda of subsequent meetings until new information was obtained.  
6. 
At the 127th meeting of the Technical Subcommittee, Iraq reported that the 
security committee, which had been established by the Prime Minister of Iraq to support 
efforts to locate missing Kuwaiti and third-country nationals or their remains, had 
interviewed the main witness of the potential burial site in Samawah (Tall 
al-Shaykhiyah). On the basis of the main witness’s testimony and the available imagery 
analysis, the Ministry of Defence of Iraq stated its intention to visit the presumed 
location of the fourth burial site in Samawah with a view to assessing whether to 
conduct an invasive or non-invasive survey of the site. ICRC expressed its intention to 
participate in the visit, contingent upon an assessment of weapon contamination in the 
area and the security situation. At the 128th meeting of the Technical Subcommittee, 
Kuwait expressed concern that progress in locating the presumed fourth burial site in 
Samawah had been stalled. Kuwait reiterated that the Governor of Muthanna was 
believed to have information on the location of the presumed site and called for greater 
efforts to follow up with him and seek additional witnesses without further delay. 
Kuwait recommended that timelines be set for such activities as collecting witness 
testimonies, conducting field surveys and requesting satellite imagery. 
7. 
With regard to the Karbala’ site, Iraq continued to search for potential witnesses, 
including persons who had previously worked with the main witness, who was 
deceased. Kuwait reiterated the importance of expanding the search for additional 
witnesses to Governorates such as Basrah, particularly for the identification of former 
security officers who might have information about potential detention and execution 
sites.  
8. 
With regard to the Khamisiyah site, Iraq has continued its efforts with the 
Danish authorities to locate the witness, previously reported to be in Denmark, who 
had voluntarily contacted ICRC stating that he had no information on the site. Iraq, 
through its security committee, continued to seek the assistance of a relative of this 
witness to encourage them to provide information they might have. At the 128th 
meeting of the Technical Subcommittee, ICRC reported that a witness, an Iraqi 
national who had been engaging with the Technical Subcommittee since 2005, had 
changed their original statement and now denied that the witness reported to be in 
Denmark had any information about the burial site. Kuwait expressed disappointment 
over the recantation of the witness’s original statement, noting that the 18-year search 
effort for the potential Khamisiyah site had relied significantly on information 
provided by that key witness. Kuwait further noted that the recantation raised serious 
questions about the witness’s credibility and, accordingly, requested a re-examination 
of all information provided to date by the witness. Iraq acknowledged the concerns 
expressed by Kuwait and noted that the security committee would meet again with 
the witness and re-examine the entirety of the information provided to the Technical 
Subcommittee since 2005. Iraq and ICRC also agreed to continue to search for other 
individuals who might possess additional information on the potential site. 
9. 
On the subject of the Mahawil site, it was agreed that the Ministry of Defence 
of Iraq would conduct its excavation works in area 1 with ICRC in February 2024.  
10. On 8 October, following extended discussions, Iraq transferred to Kuwait, 
through ICRC, 22 genetic profiles of human remains that were discovered in Najaf in</t>
  </si>
  <si>
    <t>April 2022 in the electropherogram with data points format requested by Kuwait. On 
9 October, a technical consultation was held prior to the 127th meeting of the 
Technical Subcommittee to address technical issues relating to the transfer of the 
genetic profiles. The Technical Subcommittee adopted the general recommendations 
presented by ICRC for the sharing of genetic data under the framework of the 
Tripartite Commission. During the 128th meeting of the Technical Subcommittee, 
Kuwait acknowledged the completion of the process of identifying the 22 genetic 
profiles, which had yielded no positive matches. Kuwait provided technical 
information on the process to ICRC and encouraged Iraq to promptly share any 
additional DNA profiles in accordance with the arrangements adopted by the 
Technical Subcommittee at its 127th meeting.  
11. 
Regarding the Muradiyah site in Diyala Governorate, ICRC reported that the 
topographic map previously produced by Iraq was not sufficiently detailed to help 
analyse the site. It was agreed that Iraq, with support from ICRC, would develop a 
new topographic map and pursue additional technical avenues with a view to 
gathering more information on the site. 
12. Regarding the case of a missing Saudi national alleged to be held in Nasiriyah 
prison in Iraq, Saudi Arabia is still considering a proposal by Iraq to facilitate a visit 
by a witness to Nasiriyah prison. 
13. The members of the Technical Subcommittee decided to cross-check witness 
testimony with information provided by United Kingdom authorities in relation to the 
case of an Iraqi national under investigation by the Metropolitan Police Service of 
London for having allegedly ordered the execution of 35 Kuwaitis in 1990, who were 
reportedly buried in the Jahra’ area in Kuwait. The case had been reported by The Sun 
newspaper. At the request of Kuwait, ICRC indicated that it would pursue contact 
with a potential witness who might have information on the case. 
14. During the reporting period, there were no developments on the Salman Pak site 
(the cemetery). Following a joint visit in July 2023, ICRC and Iraq agreed to discuss 
the recommendations by ICRC to develop a topographic map of the cemetery and 
seek more credible information on the site from local authorities and witnesses. 
15. Iraq reported to the Technical Subcommittee that witnesses had overcome their 
reluctance to provide information on the site in Tuwithah, Baghdad Governorate, and 
that the national authorities had conducted joint visits to the site with ICRC in August 
and November. Iraq stated that additional fieldwork would be necessary to determine 
whether a burial site existed at that location.  
16. The Ministry of Defence of Iraq continued to issue calls for witnesses through 
its official website and had started to regularly broadcast calls through radio networks. 
Iraq reiterated its commitment to providing financial rewards and immunity from 
prosecution to any person who could provide information on burial sites. ICRC stated 
that it would consider a proposal by Kuwait to explore the possibility of broadcasting 
international calls for witnesses outside Iraq. 
17. In line with the road map for the implementation of the review project 
recommendations, at the 128th meeting of the Technical Subcommittee, ICRC 
presented a standard operating procedure to guide various stages of fieldwork 
activities. Kuwait requested an exemption from Iraqi law to allow for the direct 
transfer to Kuwait of human remains believed to be Kuwaiti nationals. Iraq agreed to 
seek advice from the Supreme Judicial Council on the matter. ICRC agreed to work 
further with Iraq and Kuwait to finalize the procedure. 
18. As part of the implementation of the review project recommendations, at the 
128th meeting of the Technical Subcommittee, ICRC presented a web-based platform 
for managing information on missing persons, including Kuwaiti and third-country</t>
  </si>
  <si>
    <t>nationals, which would be made accessible to all members of the tripartite 
mechanism. 
19. At the fifty-sixth session of the Tripartite Commission, Kuwait announced a 
donation to ICRC to review available technologies and to determine those that were 
most appropriate for the search for burial sites containing the remains of Kuwaiti and 
third-country nationals and for searches within identified sites.  
20. On 29 October, the Special Representative of the Secretary-General for Iraq met 
in Kuwait with the Minister for Foreign Affairs of Kuwait and other government 
officials, with whom she discussed the most recent developments regarding the issue 
of missing Kuwaiti and third-country nationals and property and reiterated the support 
of UNAMI for that important issue. 
21. On 2 November, the Deputy Special Representative for Political Affairs and 
Electoral Assistance of UNAMI met with the Adviser to the Prime Minister of Iraq 
on Foreign Relations. The discussion focused on the efforts made by Iraq, with 
continuous support from UNAMI, in relation to the repatriation of all Kuwaiti and 
third-country nationals or their remains and the return of Kuwaiti property, including 
the national archives. 
22. On 12 September and 5 December, the Deputy Special Representative met with 
the Ambassador of Kuwait to Iraq to discuss the various efforts under way to make 
progress in several cases of missing persons and advance the work on the return of 
missing property. 
23. On 6 December, the Deputy Special Representative met with the Director of the 
Human Rights Directorate of the Legal Department of the Ministry of Defence of 
Iraq. The discussion focused on developments relating to missing Kuwaiti and thirdcountry nationals, including the identification of witnesses for potential burial sites. 
24. The Deputy Special Representative participated in the 127th and 128th meetings 
of the Technical Subcommittee, on 10 and 11 October in Baghdad and on 
12 December in Kuwait City, respectively. On 13 December, he met with the Deputy 
Minister for Foreign Affairs and the Assistant Minister for Foreign Affairs for 
Prisoners of War and Missing Persons Affairs of Kuwait. On 14 December, he 
participated in the fifty-sixth meeting of the Tripartite Commission in Kuwait City. 
The discussions focused on ways to overcome obstacles and speed up the work for 
the identification and repatriation of additional missing persons and for the retrieval 
of missing Kuwaiti property.</t>
  </si>
  <si>
    <t>III. Recent activities with regard to the return of 
Kuwaiti property</t>
  </si>
  <si>
    <t>25. During the reporting period, there were no new developments regarding the 
return of Kuwaiti property, including the national archives.</t>
  </si>
  <si>
    <t>IV. Observations</t>
  </si>
  <si>
    <t>26. I welcome the continued efforts by the members of the Tripartite Commission 
under the leadership of ICRC to search for, identify and return additional remains of 
missing Kuwaiti and third-country nationals. Their sustained efforts remain important 
to achieving results on this important issue. 
27. I welcome the technical arrangements between Iraq and Kuwait on the sharing 
of DNA data and the additional technological advances made by Kuwait and ICRC to</t>
  </si>
  <si>
    <t>further aid the search for missing persons. It is critical that when human remains are 
recovered, the related families are informed of any DNA matches as soon as possible.  
28. I commend the commitment of the Government of Iraq, specifically the 
Ministries of Defence and Foreign Affairs, in pursuing witness testimony and carrying 
out other activities to identify potential burial sites. The broadcast of calls for 
witnesses to come forward and other measures to encourage witnesses to share 
information are important initiatives. At the same time, I urge the Government of Iraq 
to redouble its efforts, in particular those aimed at identifying the location of the 
fourth burial site in Samawah and re-examining witness information on the 
Khamisiyah site, where many missing persons are believed to be buried.  
29. I also reiterate my call upon the Government of Iraq to continue its search for 
the remaining missing Kuwaiti property, including the national archives. Further steps 
to make tangible progress in locating and returning such property are much needed. 
30. The leadership of ICRC and its assistance to all parties of the Tripartite 
Commission continues to be essential for making progress with regard to this 
important humanitarian file. I thank the members of the Tripartite Commission for 
the satellite imagery already provided and encourage them to promptly share the 
additional imagery required to assist the search for potential burial sites. 
31. My Special Representative for Iraq, my Deputy Special Representative for 
Political Affairs and Electoral Assistance and UNAMI staff remain strongly 
committed to supporting the efforts of the Governments of Iraq and Kuwait, the 
Tripartite Commission and other partners in advancing the work of this important 
mandate.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</si>
</sst>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39"/>
  <sheetViews>
    <sheetView tabSelected="1" workbookViewId="0">
      <selection sqref="A1:XFD1"/>
    </sheetView>
  </sheetViews>
  <sheetFormatPr defaultRowHeight="15" x14ac:dyDescent="0.25"/>
  <cols>
    <col min="2" max="2" width="72.28515625" customWidth="1"/>
  </cols>
  <sheetData>
    <row r="1" spans="1:4" x14ac:dyDescent="0.25">
      <c r="A1" s="1" t="s">
        <v>0</v>
      </c>
      <c r="B1" s="1" t="s">
        <v>1</v>
      </c>
      <c r="C1" s="1" t="s">
        <v>2</v>
      </c>
      <c r="D1" s="1" t="s">
        <v>3</v>
      </c>
    </row>
    <row r="2" spans="1:4" x14ac:dyDescent="0.25">
      <c r="A2" t="str">
        <f t="shared" ref="A2:A33" si="0">HYPERLINK("https://docs.un.org/S/2024/10/Rev.1", "S/2024/10/Rev.1")</f>
        <v>S/2024/10/Rev.1</v>
      </c>
      <c r="B2" t="s">
        <v>4</v>
      </c>
      <c r="C2" t="s">
        <v>5</v>
      </c>
      <c r="D2">
        <v>1</v>
      </c>
    </row>
    <row r="3" spans="1:4" x14ac:dyDescent="0.25">
      <c r="A3" t="str">
        <f t="shared" si="0"/>
        <v>S/2024/10/Rev.1</v>
      </c>
      <c r="B3" t="s">
        <v>4</v>
      </c>
      <c r="C3" t="s">
        <v>6</v>
      </c>
      <c r="D3">
        <v>1</v>
      </c>
    </row>
    <row r="4" spans="1:4" x14ac:dyDescent="0.25">
      <c r="A4" t="str">
        <f t="shared" si="0"/>
        <v>S/2024/10/Rev.1</v>
      </c>
      <c r="B4" t="s">
        <v>4</v>
      </c>
      <c r="C4" t="s">
        <v>7</v>
      </c>
      <c r="D4">
        <v>1</v>
      </c>
    </row>
    <row r="5" spans="1:4" x14ac:dyDescent="0.25">
      <c r="A5" t="str">
        <f t="shared" si="0"/>
        <v>S/2024/10/Rev.1</v>
      </c>
      <c r="B5" t="s">
        <v>4</v>
      </c>
      <c r="C5" t="s">
        <v>8</v>
      </c>
      <c r="D5">
        <v>1</v>
      </c>
    </row>
    <row r="6" spans="1:4" x14ac:dyDescent="0.25">
      <c r="A6" t="str">
        <f t="shared" si="0"/>
        <v>S/2024/10/Rev.1</v>
      </c>
      <c r="B6" t="s">
        <v>4</v>
      </c>
      <c r="C6" t="s">
        <v>9</v>
      </c>
      <c r="D6">
        <v>1</v>
      </c>
    </row>
    <row r="7" spans="1:4" x14ac:dyDescent="0.25">
      <c r="A7" t="str">
        <f t="shared" si="0"/>
        <v>S/2024/10/Rev.1</v>
      </c>
      <c r="B7" t="s">
        <v>4</v>
      </c>
      <c r="C7" t="s">
        <v>10</v>
      </c>
      <c r="D7">
        <v>1</v>
      </c>
    </row>
    <row r="8" spans="1:4" x14ac:dyDescent="0.25">
      <c r="A8" t="str">
        <f t="shared" si="0"/>
        <v>S/2024/10/Rev.1</v>
      </c>
      <c r="B8" t="s">
        <v>4</v>
      </c>
      <c r="C8" t="s">
        <v>11</v>
      </c>
      <c r="D8">
        <v>1</v>
      </c>
    </row>
    <row r="9" spans="1:4" x14ac:dyDescent="0.25">
      <c r="A9" t="str">
        <f t="shared" si="0"/>
        <v>S/2024/10/Rev.1</v>
      </c>
      <c r="B9" t="s">
        <v>4</v>
      </c>
      <c r="C9" t="s">
        <v>12</v>
      </c>
      <c r="D9">
        <v>1</v>
      </c>
    </row>
    <row r="10" spans="1:4" x14ac:dyDescent="0.25">
      <c r="A10" t="str">
        <f t="shared" si="0"/>
        <v>S/2024/10/Rev.1</v>
      </c>
      <c r="B10" t="s">
        <v>4</v>
      </c>
      <c r="C10" t="s">
        <v>13</v>
      </c>
      <c r="D10">
        <v>1</v>
      </c>
    </row>
    <row r="11" spans="1:4" x14ac:dyDescent="0.25">
      <c r="A11" t="str">
        <f t="shared" si="0"/>
        <v>S/2024/10/Rev.1</v>
      </c>
      <c r="B11" t="s">
        <v>4</v>
      </c>
      <c r="C11" t="s">
        <v>14</v>
      </c>
      <c r="D11">
        <v>1</v>
      </c>
    </row>
    <row r="12" spans="1:4" x14ac:dyDescent="0.25">
      <c r="A12" t="str">
        <f t="shared" si="0"/>
        <v>S/2024/10/Rev.1</v>
      </c>
      <c r="B12" t="s">
        <v>4</v>
      </c>
      <c r="C12" t="s">
        <v>15</v>
      </c>
      <c r="D12">
        <v>1</v>
      </c>
    </row>
    <row r="13" spans="1:4" x14ac:dyDescent="0.25">
      <c r="A13" t="str">
        <f t="shared" si="0"/>
        <v>S/2024/10/Rev.1</v>
      </c>
      <c r="B13" t="s">
        <v>4</v>
      </c>
      <c r="C13" t="s">
        <v>16</v>
      </c>
      <c r="D13">
        <v>1</v>
      </c>
    </row>
    <row r="14" spans="1:4" x14ac:dyDescent="0.25">
      <c r="A14" t="str">
        <f t="shared" si="0"/>
        <v>S/2024/10/Rev.1</v>
      </c>
      <c r="B14" t="s">
        <v>4</v>
      </c>
      <c r="C14" t="s">
        <v>17</v>
      </c>
      <c r="D14">
        <v>2</v>
      </c>
    </row>
    <row r="15" spans="1:4" x14ac:dyDescent="0.25">
      <c r="A15" t="str">
        <f t="shared" si="0"/>
        <v>S/2024/10/Rev.1</v>
      </c>
      <c r="B15" t="s">
        <v>4</v>
      </c>
      <c r="C15" t="s">
        <v>18</v>
      </c>
      <c r="D15">
        <v>2</v>
      </c>
    </row>
    <row r="16" spans="1:4" x14ac:dyDescent="0.25">
      <c r="A16" t="str">
        <f t="shared" si="0"/>
        <v>S/2024/10/Rev.1</v>
      </c>
      <c r="B16" t="s">
        <v>4</v>
      </c>
      <c r="C16" t="s">
        <v>19</v>
      </c>
      <c r="D16">
        <v>2</v>
      </c>
    </row>
    <row r="17" spans="1:4" x14ac:dyDescent="0.25">
      <c r="A17" t="str">
        <f t="shared" si="0"/>
        <v>S/2024/10/Rev.1</v>
      </c>
      <c r="B17" t="s">
        <v>4</v>
      </c>
      <c r="C17" t="s">
        <v>20</v>
      </c>
      <c r="D17">
        <v>2</v>
      </c>
    </row>
    <row r="18" spans="1:4" x14ac:dyDescent="0.25">
      <c r="A18" t="str">
        <f t="shared" si="0"/>
        <v>S/2024/10/Rev.1</v>
      </c>
      <c r="B18" t="s">
        <v>4</v>
      </c>
      <c r="C18" t="s">
        <v>21</v>
      </c>
      <c r="D18">
        <v>2</v>
      </c>
    </row>
    <row r="19" spans="1:4" x14ac:dyDescent="0.25">
      <c r="A19" t="str">
        <f t="shared" si="0"/>
        <v>S/2024/10/Rev.1</v>
      </c>
      <c r="B19" t="s">
        <v>4</v>
      </c>
      <c r="C19" t="s">
        <v>22</v>
      </c>
      <c r="D19">
        <v>2</v>
      </c>
    </row>
    <row r="20" spans="1:4" x14ac:dyDescent="0.25">
      <c r="A20" t="str">
        <f t="shared" si="0"/>
        <v>S/2024/10/Rev.1</v>
      </c>
      <c r="B20" t="s">
        <v>4</v>
      </c>
      <c r="C20" t="s">
        <v>23</v>
      </c>
      <c r="D20">
        <v>2</v>
      </c>
    </row>
    <row r="21" spans="1:4" x14ac:dyDescent="0.25">
      <c r="A21" t="str">
        <f t="shared" si="0"/>
        <v>S/2024/10/Rev.1</v>
      </c>
      <c r="B21" t="s">
        <v>4</v>
      </c>
      <c r="C21" t="s">
        <v>24</v>
      </c>
      <c r="D21">
        <v>2</v>
      </c>
    </row>
    <row r="22" spans="1:4" x14ac:dyDescent="0.25">
      <c r="A22" t="str">
        <f t="shared" si="0"/>
        <v>S/2024/10/Rev.1</v>
      </c>
      <c r="B22" t="s">
        <v>4</v>
      </c>
      <c r="C22" t="s">
        <v>25</v>
      </c>
      <c r="D22">
        <v>2</v>
      </c>
    </row>
    <row r="23" spans="1:4" x14ac:dyDescent="0.25">
      <c r="A23" t="str">
        <f t="shared" si="0"/>
        <v>S/2024/10/Rev.1</v>
      </c>
      <c r="B23" t="s">
        <v>4</v>
      </c>
      <c r="C23" t="s">
        <v>26</v>
      </c>
      <c r="D23">
        <v>2</v>
      </c>
    </row>
    <row r="24" spans="1:4" x14ac:dyDescent="0.25">
      <c r="A24" t="str">
        <f t="shared" si="0"/>
        <v>S/2024/10/Rev.1</v>
      </c>
      <c r="B24" t="s">
        <v>4</v>
      </c>
      <c r="C24" t="s">
        <v>27</v>
      </c>
      <c r="D24">
        <v>2</v>
      </c>
    </row>
    <row r="25" spans="1:4" x14ac:dyDescent="0.25">
      <c r="A25" t="str">
        <f t="shared" si="0"/>
        <v>S/2024/10/Rev.1</v>
      </c>
      <c r="B25" t="s">
        <v>4</v>
      </c>
      <c r="C25" t="s">
        <v>28</v>
      </c>
      <c r="D25">
        <v>2</v>
      </c>
    </row>
    <row r="26" spans="1:4" x14ac:dyDescent="0.25">
      <c r="A26" t="str">
        <f t="shared" si="0"/>
        <v>S/2024/10/Rev.1</v>
      </c>
      <c r="B26" t="s">
        <v>4</v>
      </c>
      <c r="C26" t="s">
        <v>29</v>
      </c>
      <c r="D26">
        <v>2</v>
      </c>
    </row>
    <row r="27" spans="1:4" x14ac:dyDescent="0.25">
      <c r="A27" t="str">
        <f t="shared" si="0"/>
        <v>S/2024/10/Rev.1</v>
      </c>
      <c r="B27" t="s">
        <v>4</v>
      </c>
      <c r="C27" t="s">
        <v>30</v>
      </c>
      <c r="D27">
        <v>2</v>
      </c>
    </row>
    <row r="28" spans="1:4" x14ac:dyDescent="0.25">
      <c r="A28" t="str">
        <f t="shared" si="0"/>
        <v>S/2024/10/Rev.1</v>
      </c>
      <c r="B28" t="s">
        <v>4</v>
      </c>
      <c r="C28" t="s">
        <v>31</v>
      </c>
      <c r="D28">
        <v>2</v>
      </c>
    </row>
    <row r="29" spans="1:4" x14ac:dyDescent="0.25">
      <c r="A29" t="str">
        <f t="shared" si="0"/>
        <v>S/2024/10/Rev.1</v>
      </c>
      <c r="B29" t="s">
        <v>4</v>
      </c>
      <c r="C29" t="s">
        <v>32</v>
      </c>
      <c r="D29">
        <v>2</v>
      </c>
    </row>
    <row r="30" spans="1:4" x14ac:dyDescent="0.25">
      <c r="A30" t="str">
        <f t="shared" si="0"/>
        <v>S/2024/10/Rev.1</v>
      </c>
      <c r="B30" t="s">
        <v>4</v>
      </c>
      <c r="C30" t="s">
        <v>33</v>
      </c>
      <c r="D30">
        <v>2</v>
      </c>
    </row>
    <row r="31" spans="1:4" x14ac:dyDescent="0.25">
      <c r="A31" t="str">
        <f t="shared" si="0"/>
        <v>S/2024/10/Rev.1</v>
      </c>
      <c r="B31" t="s">
        <v>4</v>
      </c>
      <c r="C31" t="s">
        <v>34</v>
      </c>
      <c r="D31">
        <v>2</v>
      </c>
    </row>
    <row r="32" spans="1:4" x14ac:dyDescent="0.25">
      <c r="A32" t="str">
        <f t="shared" si="0"/>
        <v>S/2024/10/Rev.1</v>
      </c>
      <c r="B32" t="s">
        <v>4</v>
      </c>
      <c r="C32" t="s">
        <v>35</v>
      </c>
      <c r="D32">
        <v>2</v>
      </c>
    </row>
    <row r="33" spans="1:4" x14ac:dyDescent="0.25">
      <c r="A33" t="str">
        <f t="shared" si="0"/>
        <v>S/2024/10/Rev.1</v>
      </c>
      <c r="B33" t="s">
        <v>4</v>
      </c>
      <c r="C33" t="s">
        <v>36</v>
      </c>
      <c r="D33">
        <v>2</v>
      </c>
    </row>
    <row r="34" spans="1:4" x14ac:dyDescent="0.25">
      <c r="A34" t="str">
        <f t="shared" ref="A34:A69" si="1">HYPERLINK("https://docs.un.org/S/2024/10/Rev.1", "S/2024/10/Rev.1")</f>
        <v>S/2024/10/Rev.1</v>
      </c>
      <c r="B34" t="s">
        <v>4</v>
      </c>
      <c r="C34" t="s">
        <v>37</v>
      </c>
      <c r="D34">
        <v>2</v>
      </c>
    </row>
    <row r="35" spans="1:4" x14ac:dyDescent="0.25">
      <c r="A35" t="str">
        <f t="shared" si="1"/>
        <v>S/2024/10/Rev.1</v>
      </c>
      <c r="B35" t="s">
        <v>4</v>
      </c>
      <c r="C35" t="s">
        <v>38</v>
      </c>
      <c r="D35">
        <v>2</v>
      </c>
    </row>
    <row r="36" spans="1:4" x14ac:dyDescent="0.25">
      <c r="A36" t="str">
        <f t="shared" si="1"/>
        <v>S/2024/10/Rev.1</v>
      </c>
      <c r="B36" t="s">
        <v>4</v>
      </c>
      <c r="C36" t="s">
        <v>39</v>
      </c>
      <c r="D36">
        <v>2</v>
      </c>
    </row>
    <row r="37" spans="1:4" x14ac:dyDescent="0.25">
      <c r="A37" t="str">
        <f t="shared" si="1"/>
        <v>S/2024/10/Rev.1</v>
      </c>
      <c r="B37" t="s">
        <v>4</v>
      </c>
      <c r="C37" t="s">
        <v>40</v>
      </c>
      <c r="D37">
        <v>2</v>
      </c>
    </row>
    <row r="38" spans="1:4" x14ac:dyDescent="0.25">
      <c r="A38" t="str">
        <f t="shared" si="1"/>
        <v>S/2024/10/Rev.1</v>
      </c>
      <c r="B38" t="s">
        <v>4</v>
      </c>
      <c r="C38" t="s">
        <v>41</v>
      </c>
      <c r="D38">
        <v>2</v>
      </c>
    </row>
    <row r="39" spans="1:4" x14ac:dyDescent="0.25">
      <c r="A39" t="str">
        <f t="shared" si="1"/>
        <v>S/2024/10/Rev.1</v>
      </c>
      <c r="B39" t="s">
        <v>4</v>
      </c>
      <c r="C39" t="s">
        <v>42</v>
      </c>
      <c r="D39">
        <v>3</v>
      </c>
    </row>
    <row r="40" spans="1:4" x14ac:dyDescent="0.25">
      <c r="A40" t="str">
        <f t="shared" si="1"/>
        <v>S/2024/10/Rev.1</v>
      </c>
      <c r="B40" t="s">
        <v>4</v>
      </c>
      <c r="C40" t="s">
        <v>43</v>
      </c>
      <c r="D40">
        <v>3</v>
      </c>
    </row>
    <row r="41" spans="1:4" x14ac:dyDescent="0.25">
      <c r="A41" t="str">
        <f t="shared" si="1"/>
        <v>S/2024/10/Rev.1</v>
      </c>
      <c r="B41" t="s">
        <v>4</v>
      </c>
      <c r="C41" t="s">
        <v>44</v>
      </c>
      <c r="D41">
        <v>3</v>
      </c>
    </row>
    <row r="42" spans="1:4" x14ac:dyDescent="0.25">
      <c r="A42" t="str">
        <f t="shared" si="1"/>
        <v>S/2024/10/Rev.1</v>
      </c>
      <c r="B42" t="s">
        <v>4</v>
      </c>
      <c r="C42" t="s">
        <v>45</v>
      </c>
      <c r="D42">
        <v>3</v>
      </c>
    </row>
    <row r="43" spans="1:4" x14ac:dyDescent="0.25">
      <c r="A43" t="str">
        <f t="shared" si="1"/>
        <v>S/2024/10/Rev.1</v>
      </c>
      <c r="B43" t="s">
        <v>4</v>
      </c>
      <c r="C43" t="s">
        <v>46</v>
      </c>
      <c r="D43">
        <v>3</v>
      </c>
    </row>
    <row r="44" spans="1:4" x14ac:dyDescent="0.25">
      <c r="A44" t="str">
        <f t="shared" si="1"/>
        <v>S/2024/10/Rev.1</v>
      </c>
      <c r="B44" t="s">
        <v>4</v>
      </c>
      <c r="C44" t="s">
        <v>47</v>
      </c>
      <c r="D44">
        <v>3</v>
      </c>
    </row>
    <row r="45" spans="1:4" x14ac:dyDescent="0.25">
      <c r="A45" t="str">
        <f t="shared" si="1"/>
        <v>S/2024/10/Rev.1</v>
      </c>
      <c r="B45" t="s">
        <v>4</v>
      </c>
      <c r="C45" t="s">
        <v>48</v>
      </c>
      <c r="D45">
        <v>3</v>
      </c>
    </row>
    <row r="46" spans="1:4" x14ac:dyDescent="0.25">
      <c r="A46" t="str">
        <f t="shared" si="1"/>
        <v>S/2024/10/Rev.1</v>
      </c>
      <c r="B46" t="s">
        <v>4</v>
      </c>
      <c r="C46" t="s">
        <v>49</v>
      </c>
      <c r="D46">
        <v>3</v>
      </c>
    </row>
    <row r="47" spans="1:4" x14ac:dyDescent="0.25">
      <c r="A47" t="str">
        <f t="shared" si="1"/>
        <v>S/2024/10/Rev.1</v>
      </c>
      <c r="B47" t="s">
        <v>4</v>
      </c>
      <c r="C47" t="s">
        <v>50</v>
      </c>
      <c r="D47">
        <v>3</v>
      </c>
    </row>
    <row r="48" spans="1:4" x14ac:dyDescent="0.25">
      <c r="A48" t="str">
        <f t="shared" si="1"/>
        <v>S/2024/10/Rev.1</v>
      </c>
      <c r="B48" t="s">
        <v>4</v>
      </c>
      <c r="C48" t="s">
        <v>51</v>
      </c>
      <c r="D48">
        <v>3</v>
      </c>
    </row>
    <row r="49" spans="1:4" x14ac:dyDescent="0.25">
      <c r="A49" t="str">
        <f t="shared" si="1"/>
        <v>S/2024/10/Rev.1</v>
      </c>
      <c r="B49" t="s">
        <v>4</v>
      </c>
      <c r="C49" t="s">
        <v>52</v>
      </c>
      <c r="D49">
        <v>3</v>
      </c>
    </row>
    <row r="50" spans="1:4" x14ac:dyDescent="0.25">
      <c r="A50" t="str">
        <f t="shared" si="1"/>
        <v>S/2024/10/Rev.1</v>
      </c>
      <c r="B50" t="s">
        <v>4</v>
      </c>
      <c r="C50" t="s">
        <v>53</v>
      </c>
      <c r="D50">
        <v>3</v>
      </c>
    </row>
    <row r="51" spans="1:4" x14ac:dyDescent="0.25">
      <c r="A51" t="str">
        <f t="shared" si="1"/>
        <v>S/2024/10/Rev.1</v>
      </c>
      <c r="B51" t="s">
        <v>4</v>
      </c>
      <c r="C51" t="s">
        <v>54</v>
      </c>
      <c r="D51">
        <v>3</v>
      </c>
    </row>
    <row r="52" spans="1:4" x14ac:dyDescent="0.25">
      <c r="A52" t="str">
        <f t="shared" si="1"/>
        <v>S/2024/10/Rev.1</v>
      </c>
      <c r="B52" t="s">
        <v>4</v>
      </c>
      <c r="C52" t="s">
        <v>55</v>
      </c>
      <c r="D52">
        <v>3</v>
      </c>
    </row>
    <row r="53" spans="1:4" x14ac:dyDescent="0.25">
      <c r="A53" t="str">
        <f t="shared" si="1"/>
        <v>S/2024/10/Rev.1</v>
      </c>
      <c r="B53" t="s">
        <v>4</v>
      </c>
      <c r="C53" t="s">
        <v>56</v>
      </c>
      <c r="D53">
        <v>3</v>
      </c>
    </row>
    <row r="54" spans="1:4" x14ac:dyDescent="0.25">
      <c r="A54" t="str">
        <f t="shared" si="1"/>
        <v>S/2024/10/Rev.1</v>
      </c>
      <c r="B54" t="s">
        <v>4</v>
      </c>
      <c r="C54" t="s">
        <v>57</v>
      </c>
      <c r="D54">
        <v>3</v>
      </c>
    </row>
    <row r="55" spans="1:4" x14ac:dyDescent="0.25">
      <c r="A55" t="str">
        <f t="shared" si="1"/>
        <v>S/2024/10/Rev.1</v>
      </c>
      <c r="B55" t="s">
        <v>4</v>
      </c>
      <c r="C55" t="s">
        <v>58</v>
      </c>
      <c r="D55">
        <v>3</v>
      </c>
    </row>
    <row r="56" spans="1:4" x14ac:dyDescent="0.25">
      <c r="A56" t="str">
        <f t="shared" si="1"/>
        <v>S/2024/10/Rev.1</v>
      </c>
      <c r="B56" t="s">
        <v>4</v>
      </c>
      <c r="C56" t="s">
        <v>59</v>
      </c>
      <c r="D56">
        <v>3</v>
      </c>
    </row>
    <row r="57" spans="1:4" x14ac:dyDescent="0.25">
      <c r="A57" t="str">
        <f t="shared" si="1"/>
        <v>S/2024/10/Rev.1</v>
      </c>
      <c r="B57" t="s">
        <v>4</v>
      </c>
      <c r="C57" t="s">
        <v>60</v>
      </c>
      <c r="D57">
        <v>3</v>
      </c>
    </row>
    <row r="58" spans="1:4" x14ac:dyDescent="0.25">
      <c r="A58" t="str">
        <f t="shared" si="1"/>
        <v>S/2024/10/Rev.1</v>
      </c>
      <c r="B58" t="s">
        <v>4</v>
      </c>
      <c r="C58" t="s">
        <v>61</v>
      </c>
      <c r="D58">
        <v>4</v>
      </c>
    </row>
    <row r="59" spans="1:4" x14ac:dyDescent="0.25">
      <c r="A59" t="str">
        <f t="shared" si="1"/>
        <v>S/2024/10/Rev.1</v>
      </c>
      <c r="B59" t="s">
        <v>4</v>
      </c>
      <c r="C59" t="s">
        <v>62</v>
      </c>
      <c r="D59">
        <v>4</v>
      </c>
    </row>
    <row r="60" spans="1:4" x14ac:dyDescent="0.25">
      <c r="A60" t="str">
        <f t="shared" si="1"/>
        <v>S/2024/10/Rev.1</v>
      </c>
      <c r="B60" t="s">
        <v>4</v>
      </c>
      <c r="C60" t="s">
        <v>63</v>
      </c>
      <c r="D60">
        <v>4</v>
      </c>
    </row>
    <row r="61" spans="1:4" x14ac:dyDescent="0.25">
      <c r="A61" t="str">
        <f t="shared" si="1"/>
        <v>S/2024/10/Rev.1</v>
      </c>
      <c r="B61" t="s">
        <v>4</v>
      </c>
      <c r="C61" t="s">
        <v>64</v>
      </c>
      <c r="D61">
        <v>4</v>
      </c>
    </row>
    <row r="62" spans="1:4" x14ac:dyDescent="0.25">
      <c r="A62" t="str">
        <f t="shared" si="1"/>
        <v>S/2024/10/Rev.1</v>
      </c>
      <c r="B62" t="s">
        <v>4</v>
      </c>
      <c r="C62" t="s">
        <v>65</v>
      </c>
      <c r="D62">
        <v>4</v>
      </c>
    </row>
    <row r="63" spans="1:4" x14ac:dyDescent="0.25">
      <c r="A63" t="str">
        <f t="shared" si="1"/>
        <v>S/2024/10/Rev.1</v>
      </c>
      <c r="B63" t="s">
        <v>4</v>
      </c>
      <c r="C63" t="s">
        <v>66</v>
      </c>
      <c r="D63">
        <v>4</v>
      </c>
    </row>
    <row r="64" spans="1:4" x14ac:dyDescent="0.25">
      <c r="A64" t="str">
        <f t="shared" si="1"/>
        <v>S/2024/10/Rev.1</v>
      </c>
      <c r="B64" t="s">
        <v>4</v>
      </c>
      <c r="C64" t="s">
        <v>67</v>
      </c>
      <c r="D64">
        <v>4</v>
      </c>
    </row>
    <row r="65" spans="1:4" x14ac:dyDescent="0.25">
      <c r="A65" t="str">
        <f t="shared" si="1"/>
        <v>S/2024/10/Rev.1</v>
      </c>
      <c r="B65" t="s">
        <v>4</v>
      </c>
      <c r="C65" t="s">
        <v>68</v>
      </c>
      <c r="D65">
        <v>4</v>
      </c>
    </row>
    <row r="66" spans="1:4" x14ac:dyDescent="0.25">
      <c r="A66" t="str">
        <f t="shared" si="1"/>
        <v>S/2024/10/Rev.1</v>
      </c>
      <c r="B66" t="s">
        <v>4</v>
      </c>
      <c r="C66" t="s">
        <v>69</v>
      </c>
      <c r="D66">
        <v>4</v>
      </c>
    </row>
    <row r="67" spans="1:4" x14ac:dyDescent="0.25">
      <c r="A67" t="str">
        <f t="shared" si="1"/>
        <v>S/2024/10/Rev.1</v>
      </c>
      <c r="B67" t="s">
        <v>4</v>
      </c>
      <c r="C67" t="s">
        <v>70</v>
      </c>
      <c r="D67">
        <v>4</v>
      </c>
    </row>
    <row r="68" spans="1:4" x14ac:dyDescent="0.25">
      <c r="A68" t="str">
        <f t="shared" si="1"/>
        <v>S/2024/10/Rev.1</v>
      </c>
      <c r="B68" t="s">
        <v>4</v>
      </c>
      <c r="C68" t="s">
        <v>71</v>
      </c>
      <c r="D68">
        <v>4</v>
      </c>
    </row>
    <row r="69" spans="1:4" x14ac:dyDescent="0.25">
      <c r="A69" t="str">
        <f t="shared" si="1"/>
        <v>S/2024/10/Rev.1</v>
      </c>
      <c r="B69" t="s">
        <v>4</v>
      </c>
      <c r="C69" t="s">
        <v>72</v>
      </c>
      <c r="D69">
        <v>5</v>
      </c>
    </row>
    <row r="70" spans="1:4" x14ac:dyDescent="0.25">
      <c r="A70" t="str">
        <f>HYPERLINK("https://docs.un.org/S/2024/10", "S/2024/10")</f>
        <v>S/2024/10</v>
      </c>
      <c r="B70" t="s">
        <v>4</v>
      </c>
      <c r="C70" t="s">
        <v>73</v>
      </c>
      <c r="D70">
        <v>1</v>
      </c>
    </row>
    <row r="71" spans="1:4" x14ac:dyDescent="0.25">
      <c r="A71" t="str">
        <f>HYPERLINK("https://docs.un.org/S/2024/10", "S/2024/10")</f>
        <v>S/2024/10</v>
      </c>
      <c r="B71" t="s">
        <v>4</v>
      </c>
      <c r="C71" t="s">
        <v>74</v>
      </c>
      <c r="D71">
        <v>2</v>
      </c>
    </row>
    <row r="72" spans="1:4" x14ac:dyDescent="0.25">
      <c r="A72" t="str">
        <f>HYPERLINK("https://docs.un.org/S/2024/10", "S/2024/10")</f>
        <v>S/2024/10</v>
      </c>
      <c r="B72" t="s">
        <v>4</v>
      </c>
      <c r="C72" t="s">
        <v>75</v>
      </c>
      <c r="D72">
        <v>3</v>
      </c>
    </row>
    <row r="73" spans="1:4" x14ac:dyDescent="0.25">
      <c r="A73" t="str">
        <f>HYPERLINK("https://docs.un.org/S/2024/10", "S/2024/10")</f>
        <v>S/2024/10</v>
      </c>
      <c r="B73" t="s">
        <v>4</v>
      </c>
      <c r="C73" t="s">
        <v>76</v>
      </c>
      <c r="D73">
        <v>4</v>
      </c>
    </row>
    <row r="74" spans="1:4" x14ac:dyDescent="0.25">
      <c r="A74" t="str">
        <f>HYPERLINK("https://docs.un.org/S/2024/10", "S/2024/10")</f>
        <v>S/2024/10</v>
      </c>
      <c r="B74" t="s">
        <v>4</v>
      </c>
      <c r="C74" t="s">
        <v>77</v>
      </c>
      <c r="D74">
        <v>5</v>
      </c>
    </row>
    <row r="75" spans="1:4" x14ac:dyDescent="0.25">
      <c r="A75" t="str">
        <f>HYPERLINK("https://docs.un.org/S/2024/1", "S/2024/1")</f>
        <v>S/2024/1</v>
      </c>
      <c r="B75" t="s">
        <v>78</v>
      </c>
      <c r="C75" t="s">
        <v>79</v>
      </c>
      <c r="D75">
        <v>1</v>
      </c>
    </row>
    <row r="76" spans="1:4" x14ac:dyDescent="0.25">
      <c r="A76" t="str">
        <f>HYPERLINK("https://docs.un.org/S/2024/1", "S/2024/1")</f>
        <v>S/2024/1</v>
      </c>
      <c r="B76" t="s">
        <v>78</v>
      </c>
      <c r="C76" t="s">
        <v>80</v>
      </c>
      <c r="D76">
        <v>1</v>
      </c>
    </row>
    <row r="77" spans="1:4" x14ac:dyDescent="0.25">
      <c r="A77" t="str">
        <f>HYPERLINK("https://docs.un.org/S/2024/1", "S/2024/1")</f>
        <v>S/2024/1</v>
      </c>
      <c r="B77" t="s">
        <v>78</v>
      </c>
      <c r="C77" t="s">
        <v>81</v>
      </c>
      <c r="D77">
        <v>1</v>
      </c>
    </row>
    <row r="78" spans="1:4" x14ac:dyDescent="0.25">
      <c r="A78" t="str">
        <f>HYPERLINK("https://docs.un.org/S/2024/1", "S/2024/1")</f>
        <v>S/2024/1</v>
      </c>
      <c r="B78" t="s">
        <v>78</v>
      </c>
      <c r="C78" t="s">
        <v>82</v>
      </c>
      <c r="D78">
        <v>1</v>
      </c>
    </row>
    <row r="79" spans="1:4" x14ac:dyDescent="0.25">
      <c r="A79" t="str">
        <f>HYPERLINK("https://docs.un.org/S/2024/1", "S/2024/1")</f>
        <v>S/2024/1</v>
      </c>
      <c r="B79" t="s">
        <v>78</v>
      </c>
      <c r="C79" t="s">
        <v>83</v>
      </c>
      <c r="D79">
        <v>1</v>
      </c>
    </row>
    <row r="80" spans="1:4" x14ac:dyDescent="0.25">
      <c r="A80" t="str">
        <f t="shared" ref="A80:A96" si="2">HYPERLINK("https://docs.un.org/S/2024/10/Rev.1/Add.11", "S/2024/10/Rev.1/Add.11")</f>
        <v>S/2024/10/Rev.1/Add.11</v>
      </c>
      <c r="B80" t="s">
        <v>4</v>
      </c>
      <c r="C80" t="s">
        <v>84</v>
      </c>
      <c r="D80">
        <v>1</v>
      </c>
    </row>
    <row r="81" spans="1:4" x14ac:dyDescent="0.25">
      <c r="A81" t="str">
        <f t="shared" si="2"/>
        <v>S/2024/10/Rev.1/Add.11</v>
      </c>
      <c r="B81" t="s">
        <v>4</v>
      </c>
      <c r="C81" t="s">
        <v>85</v>
      </c>
      <c r="D81">
        <v>1</v>
      </c>
    </row>
    <row r="82" spans="1:4" x14ac:dyDescent="0.25">
      <c r="A82" t="str">
        <f t="shared" si="2"/>
        <v>S/2024/10/Rev.1/Add.11</v>
      </c>
      <c r="B82" t="s">
        <v>4</v>
      </c>
      <c r="C82" t="s">
        <v>86</v>
      </c>
      <c r="D82">
        <v>1</v>
      </c>
    </row>
    <row r="83" spans="1:4" x14ac:dyDescent="0.25">
      <c r="A83" t="str">
        <f t="shared" si="2"/>
        <v>S/2024/10/Rev.1/Add.11</v>
      </c>
      <c r="B83" t="s">
        <v>4</v>
      </c>
      <c r="C83" t="s">
        <v>87</v>
      </c>
      <c r="D83">
        <v>1</v>
      </c>
    </row>
    <row r="84" spans="1:4" x14ac:dyDescent="0.25">
      <c r="A84" t="str">
        <f t="shared" si="2"/>
        <v>S/2024/10/Rev.1/Add.11</v>
      </c>
      <c r="B84" t="s">
        <v>4</v>
      </c>
      <c r="C84" t="s">
        <v>88</v>
      </c>
      <c r="D84">
        <v>1</v>
      </c>
    </row>
    <row r="85" spans="1:4" x14ac:dyDescent="0.25">
      <c r="A85" t="str">
        <f t="shared" si="2"/>
        <v>S/2024/10/Rev.1/Add.11</v>
      </c>
      <c r="B85" t="s">
        <v>4</v>
      </c>
      <c r="C85" t="s">
        <v>89</v>
      </c>
      <c r="D85">
        <v>1</v>
      </c>
    </row>
    <row r="86" spans="1:4" x14ac:dyDescent="0.25">
      <c r="A86" t="str">
        <f t="shared" si="2"/>
        <v>S/2024/10/Rev.1/Add.11</v>
      </c>
      <c r="B86" t="s">
        <v>4</v>
      </c>
      <c r="C86" t="s">
        <v>90</v>
      </c>
      <c r="D86">
        <v>1</v>
      </c>
    </row>
    <row r="87" spans="1:4" x14ac:dyDescent="0.25">
      <c r="A87" t="str">
        <f t="shared" si="2"/>
        <v>S/2024/10/Rev.1/Add.11</v>
      </c>
      <c r="B87" t="s">
        <v>4</v>
      </c>
      <c r="C87" t="s">
        <v>91</v>
      </c>
      <c r="D87">
        <v>1</v>
      </c>
    </row>
    <row r="88" spans="1:4" x14ac:dyDescent="0.25">
      <c r="A88" t="str">
        <f t="shared" si="2"/>
        <v>S/2024/10/Rev.1/Add.11</v>
      </c>
      <c r="B88" t="s">
        <v>4</v>
      </c>
      <c r="C88" t="s">
        <v>92</v>
      </c>
      <c r="D88">
        <v>1</v>
      </c>
    </row>
    <row r="89" spans="1:4" x14ac:dyDescent="0.25">
      <c r="A89" t="str">
        <f t="shared" si="2"/>
        <v>S/2024/10/Rev.1/Add.11</v>
      </c>
      <c r="B89" t="s">
        <v>4</v>
      </c>
      <c r="C89" t="s">
        <v>93</v>
      </c>
      <c r="D89">
        <v>1</v>
      </c>
    </row>
    <row r="90" spans="1:4" x14ac:dyDescent="0.25">
      <c r="A90" t="str">
        <f t="shared" si="2"/>
        <v>S/2024/10/Rev.1/Add.11</v>
      </c>
      <c r="B90" t="s">
        <v>4</v>
      </c>
      <c r="C90" t="s">
        <v>94</v>
      </c>
      <c r="D90">
        <v>1</v>
      </c>
    </row>
    <row r="91" spans="1:4" x14ac:dyDescent="0.25">
      <c r="A91" t="str">
        <f t="shared" si="2"/>
        <v>S/2024/10/Rev.1/Add.11</v>
      </c>
      <c r="B91" t="s">
        <v>4</v>
      </c>
      <c r="C91" t="s">
        <v>95</v>
      </c>
      <c r="D91">
        <v>2</v>
      </c>
    </row>
    <row r="92" spans="1:4" x14ac:dyDescent="0.25">
      <c r="A92" t="str">
        <f t="shared" si="2"/>
        <v>S/2024/10/Rev.1/Add.11</v>
      </c>
      <c r="B92" t="s">
        <v>4</v>
      </c>
      <c r="C92" t="s">
        <v>96</v>
      </c>
      <c r="D92">
        <v>2</v>
      </c>
    </row>
    <row r="93" spans="1:4" x14ac:dyDescent="0.25">
      <c r="A93" t="str">
        <f t="shared" si="2"/>
        <v>S/2024/10/Rev.1/Add.11</v>
      </c>
      <c r="B93" t="s">
        <v>4</v>
      </c>
      <c r="C93" t="s">
        <v>97</v>
      </c>
      <c r="D93">
        <v>2</v>
      </c>
    </row>
    <row r="94" spans="1:4" x14ac:dyDescent="0.25">
      <c r="A94" t="str">
        <f t="shared" si="2"/>
        <v>S/2024/10/Rev.1/Add.11</v>
      </c>
      <c r="B94" t="s">
        <v>4</v>
      </c>
      <c r="C94" t="s">
        <v>98</v>
      </c>
      <c r="D94">
        <v>2</v>
      </c>
    </row>
    <row r="95" spans="1:4" x14ac:dyDescent="0.25">
      <c r="A95" t="str">
        <f t="shared" si="2"/>
        <v>S/2024/10/Rev.1/Add.11</v>
      </c>
      <c r="B95" t="s">
        <v>4</v>
      </c>
      <c r="C95" t="s">
        <v>99</v>
      </c>
      <c r="D95">
        <v>2</v>
      </c>
    </row>
    <row r="96" spans="1:4" x14ac:dyDescent="0.25">
      <c r="A96" t="str">
        <f t="shared" si="2"/>
        <v>S/2024/10/Rev.1/Add.11</v>
      </c>
      <c r="B96" t="s">
        <v>4</v>
      </c>
      <c r="C96" t="s">
        <v>100</v>
      </c>
      <c r="D96">
        <v>2</v>
      </c>
    </row>
    <row r="97" spans="1:4" x14ac:dyDescent="0.25">
      <c r="A97" t="str">
        <f t="shared" ref="A97:A106" si="3">HYPERLINK("https://docs.un.org/S/2024/10/Rev.1/Add.6", "S/2024/10/Rev.1/Add.6")</f>
        <v>S/2024/10/Rev.1/Add.6</v>
      </c>
      <c r="B97" t="s">
        <v>4</v>
      </c>
      <c r="C97" t="s">
        <v>101</v>
      </c>
      <c r="D97">
        <v>1</v>
      </c>
    </row>
    <row r="98" spans="1:4" x14ac:dyDescent="0.25">
      <c r="A98" t="str">
        <f t="shared" si="3"/>
        <v>S/2024/10/Rev.1/Add.6</v>
      </c>
      <c r="B98" t="s">
        <v>4</v>
      </c>
      <c r="C98" t="s">
        <v>102</v>
      </c>
      <c r="D98">
        <v>1</v>
      </c>
    </row>
    <row r="99" spans="1:4" x14ac:dyDescent="0.25">
      <c r="A99" t="str">
        <f t="shared" si="3"/>
        <v>S/2024/10/Rev.1/Add.6</v>
      </c>
      <c r="B99" t="s">
        <v>4</v>
      </c>
      <c r="C99" t="s">
        <v>103</v>
      </c>
      <c r="D99">
        <v>1</v>
      </c>
    </row>
    <row r="100" spans="1:4" x14ac:dyDescent="0.25">
      <c r="A100" t="str">
        <f t="shared" si="3"/>
        <v>S/2024/10/Rev.1/Add.6</v>
      </c>
      <c r="B100" t="s">
        <v>4</v>
      </c>
      <c r="C100" t="s">
        <v>104</v>
      </c>
      <c r="D100">
        <v>1</v>
      </c>
    </row>
    <row r="101" spans="1:4" x14ac:dyDescent="0.25">
      <c r="A101" t="str">
        <f t="shared" si="3"/>
        <v>S/2024/10/Rev.1/Add.6</v>
      </c>
      <c r="B101" t="s">
        <v>4</v>
      </c>
      <c r="C101" t="s">
        <v>105</v>
      </c>
      <c r="D101">
        <v>1</v>
      </c>
    </row>
    <row r="102" spans="1:4" x14ac:dyDescent="0.25">
      <c r="A102" t="str">
        <f t="shared" si="3"/>
        <v>S/2024/10/Rev.1/Add.6</v>
      </c>
      <c r="B102" t="s">
        <v>4</v>
      </c>
      <c r="C102" t="s">
        <v>106</v>
      </c>
      <c r="D102">
        <v>1</v>
      </c>
    </row>
    <row r="103" spans="1:4" x14ac:dyDescent="0.25">
      <c r="A103" t="str">
        <f t="shared" si="3"/>
        <v>S/2024/10/Rev.1/Add.6</v>
      </c>
      <c r="B103" t="s">
        <v>4</v>
      </c>
      <c r="C103" t="s">
        <v>107</v>
      </c>
      <c r="D103">
        <v>1</v>
      </c>
    </row>
    <row r="104" spans="1:4" x14ac:dyDescent="0.25">
      <c r="A104" t="str">
        <f t="shared" si="3"/>
        <v>S/2024/10/Rev.1/Add.6</v>
      </c>
      <c r="B104" t="s">
        <v>4</v>
      </c>
      <c r="C104" t="s">
        <v>108</v>
      </c>
      <c r="D104">
        <v>1</v>
      </c>
    </row>
    <row r="105" spans="1:4" x14ac:dyDescent="0.25">
      <c r="A105" t="str">
        <f t="shared" si="3"/>
        <v>S/2024/10/Rev.1/Add.6</v>
      </c>
      <c r="B105" t="s">
        <v>4</v>
      </c>
      <c r="C105" t="s">
        <v>109</v>
      </c>
      <c r="D105">
        <v>1</v>
      </c>
    </row>
    <row r="106" spans="1:4" x14ac:dyDescent="0.25">
      <c r="A106" t="str">
        <f t="shared" si="3"/>
        <v>S/2024/10/Rev.1/Add.6</v>
      </c>
      <c r="B106" t="s">
        <v>4</v>
      </c>
      <c r="C106" t="s">
        <v>110</v>
      </c>
      <c r="D106">
        <v>1</v>
      </c>
    </row>
    <row r="107" spans="1:4" x14ac:dyDescent="0.25">
      <c r="A107" t="str">
        <f t="shared" ref="A107:A115" si="4">HYPERLINK("https://docs.un.org/S/2024/11", "S/2024/11")</f>
        <v>S/2024/11</v>
      </c>
      <c r="B107" t="s">
        <v>111</v>
      </c>
      <c r="C107" t="s">
        <v>112</v>
      </c>
      <c r="D107">
        <v>1</v>
      </c>
    </row>
    <row r="108" spans="1:4" x14ac:dyDescent="0.25">
      <c r="A108" t="str">
        <f t="shared" si="4"/>
        <v>S/2024/11</v>
      </c>
      <c r="B108" t="s">
        <v>111</v>
      </c>
      <c r="C108" t="s">
        <v>113</v>
      </c>
      <c r="D108">
        <v>1</v>
      </c>
    </row>
    <row r="109" spans="1:4" x14ac:dyDescent="0.25">
      <c r="A109" t="str">
        <f t="shared" si="4"/>
        <v>S/2024/11</v>
      </c>
      <c r="B109" t="s">
        <v>111</v>
      </c>
      <c r="C109" t="s">
        <v>114</v>
      </c>
      <c r="D109">
        <v>1</v>
      </c>
    </row>
    <row r="110" spans="1:4" x14ac:dyDescent="0.25">
      <c r="A110" t="str">
        <f t="shared" si="4"/>
        <v>S/2024/11</v>
      </c>
      <c r="B110" t="s">
        <v>111</v>
      </c>
      <c r="C110" t="s">
        <v>115</v>
      </c>
      <c r="D110">
        <v>1</v>
      </c>
    </row>
    <row r="111" spans="1:4" x14ac:dyDescent="0.25">
      <c r="A111" t="str">
        <f t="shared" si="4"/>
        <v>S/2024/11</v>
      </c>
      <c r="B111" t="s">
        <v>111</v>
      </c>
      <c r="C111" t="s">
        <v>116</v>
      </c>
      <c r="D111">
        <v>1</v>
      </c>
    </row>
    <row r="112" spans="1:4" x14ac:dyDescent="0.25">
      <c r="A112" t="str">
        <f t="shared" si="4"/>
        <v>S/2024/11</v>
      </c>
      <c r="B112" t="s">
        <v>111</v>
      </c>
      <c r="C112" t="s">
        <v>117</v>
      </c>
      <c r="D112">
        <v>2</v>
      </c>
    </row>
    <row r="113" spans="1:4" x14ac:dyDescent="0.25">
      <c r="A113" t="str">
        <f t="shared" si="4"/>
        <v>S/2024/11</v>
      </c>
      <c r="B113" t="s">
        <v>111</v>
      </c>
      <c r="C113" t="s">
        <v>118</v>
      </c>
      <c r="D113">
        <v>2</v>
      </c>
    </row>
    <row r="114" spans="1:4" x14ac:dyDescent="0.25">
      <c r="A114" t="str">
        <f t="shared" si="4"/>
        <v>S/2024/11</v>
      </c>
      <c r="B114" t="s">
        <v>111</v>
      </c>
      <c r="C114" t="s">
        <v>119</v>
      </c>
      <c r="D114">
        <v>2</v>
      </c>
    </row>
    <row r="115" spans="1:4" x14ac:dyDescent="0.25">
      <c r="A115" t="str">
        <f t="shared" si="4"/>
        <v>S/2024/11</v>
      </c>
      <c r="B115" t="s">
        <v>111</v>
      </c>
      <c r="C115" t="s">
        <v>120</v>
      </c>
      <c r="D115">
        <v>2</v>
      </c>
    </row>
    <row r="116" spans="1:4" x14ac:dyDescent="0.25">
      <c r="A116" t="str">
        <f t="shared" ref="A116:A147" si="5">HYPERLINK("https://docs.un.org/S/2024/10/Rev.1/Add.9", "S/2024/10/Rev.1/Add.9")</f>
        <v>S/2024/10/Rev.1/Add.9</v>
      </c>
      <c r="B116" t="s">
        <v>4</v>
      </c>
      <c r="C116" t="s">
        <v>121</v>
      </c>
      <c r="D116">
        <v>1</v>
      </c>
    </row>
    <row r="117" spans="1:4" x14ac:dyDescent="0.25">
      <c r="A117" t="str">
        <f t="shared" si="5"/>
        <v>S/2024/10/Rev.1/Add.9</v>
      </c>
      <c r="B117" t="s">
        <v>4</v>
      </c>
      <c r="C117" t="s">
        <v>6</v>
      </c>
      <c r="D117">
        <v>1</v>
      </c>
    </row>
    <row r="118" spans="1:4" x14ac:dyDescent="0.25">
      <c r="A118" t="str">
        <f t="shared" si="5"/>
        <v>S/2024/10/Rev.1/Add.9</v>
      </c>
      <c r="B118" t="s">
        <v>4</v>
      </c>
      <c r="C118" t="s">
        <v>122</v>
      </c>
      <c r="D118">
        <v>1</v>
      </c>
    </row>
    <row r="119" spans="1:4" x14ac:dyDescent="0.25">
      <c r="A119" t="str">
        <f t="shared" si="5"/>
        <v>S/2024/10/Rev.1/Add.9</v>
      </c>
      <c r="B119" t="s">
        <v>4</v>
      </c>
      <c r="C119" t="s">
        <v>123</v>
      </c>
      <c r="D119">
        <v>1</v>
      </c>
    </row>
    <row r="120" spans="1:4" x14ac:dyDescent="0.25">
      <c r="A120" t="str">
        <f t="shared" si="5"/>
        <v>S/2024/10/Rev.1/Add.9</v>
      </c>
      <c r="B120" t="s">
        <v>4</v>
      </c>
      <c r="C120" t="s">
        <v>9</v>
      </c>
      <c r="D120">
        <v>1</v>
      </c>
    </row>
    <row r="121" spans="1:4" x14ac:dyDescent="0.25">
      <c r="A121" t="str">
        <f t="shared" si="5"/>
        <v>S/2024/10/Rev.1/Add.9</v>
      </c>
      <c r="B121" t="s">
        <v>4</v>
      </c>
      <c r="C121" t="s">
        <v>10</v>
      </c>
      <c r="D121">
        <v>1</v>
      </c>
    </row>
    <row r="122" spans="1:4" x14ac:dyDescent="0.25">
      <c r="A122" t="str">
        <f t="shared" si="5"/>
        <v>S/2024/10/Rev.1/Add.9</v>
      </c>
      <c r="B122" t="s">
        <v>4</v>
      </c>
      <c r="C122" t="s">
        <v>11</v>
      </c>
      <c r="D122">
        <v>1</v>
      </c>
    </row>
    <row r="123" spans="1:4" x14ac:dyDescent="0.25">
      <c r="A123" t="str">
        <f t="shared" si="5"/>
        <v>S/2024/10/Rev.1/Add.9</v>
      </c>
      <c r="B123" t="s">
        <v>4</v>
      </c>
      <c r="C123" t="s">
        <v>124</v>
      </c>
      <c r="D123">
        <v>1</v>
      </c>
    </row>
    <row r="124" spans="1:4" x14ac:dyDescent="0.25">
      <c r="A124" t="str">
        <f t="shared" si="5"/>
        <v>S/2024/10/Rev.1/Add.9</v>
      </c>
      <c r="B124" t="s">
        <v>4</v>
      </c>
      <c r="C124" t="s">
        <v>13</v>
      </c>
      <c r="D124">
        <v>1</v>
      </c>
    </row>
    <row r="125" spans="1:4" x14ac:dyDescent="0.25">
      <c r="A125" t="str">
        <f t="shared" si="5"/>
        <v>S/2024/10/Rev.1/Add.9</v>
      </c>
      <c r="B125" t="s">
        <v>4</v>
      </c>
      <c r="C125" t="s">
        <v>125</v>
      </c>
      <c r="D125">
        <v>1</v>
      </c>
    </row>
    <row r="126" spans="1:4" x14ac:dyDescent="0.25">
      <c r="A126" t="str">
        <f t="shared" si="5"/>
        <v>S/2024/10/Rev.1/Add.9</v>
      </c>
      <c r="B126" t="s">
        <v>4</v>
      </c>
      <c r="C126" t="s">
        <v>126</v>
      </c>
      <c r="D126">
        <v>1</v>
      </c>
    </row>
    <row r="127" spans="1:4" x14ac:dyDescent="0.25">
      <c r="A127" t="str">
        <f t="shared" si="5"/>
        <v>S/2024/10/Rev.1/Add.9</v>
      </c>
      <c r="B127" t="s">
        <v>4</v>
      </c>
      <c r="C127" t="s">
        <v>127</v>
      </c>
      <c r="D127">
        <v>2</v>
      </c>
    </row>
    <row r="128" spans="1:4" x14ac:dyDescent="0.25">
      <c r="A128" t="str">
        <f t="shared" si="5"/>
        <v>S/2024/10/Rev.1/Add.9</v>
      </c>
      <c r="B128" t="s">
        <v>4</v>
      </c>
      <c r="C128" t="s">
        <v>17</v>
      </c>
      <c r="D128">
        <v>2</v>
      </c>
    </row>
    <row r="129" spans="1:4" x14ac:dyDescent="0.25">
      <c r="A129" t="str">
        <f t="shared" si="5"/>
        <v>S/2024/10/Rev.1/Add.9</v>
      </c>
      <c r="B129" t="s">
        <v>4</v>
      </c>
      <c r="C129" t="s">
        <v>128</v>
      </c>
      <c r="D129">
        <v>2</v>
      </c>
    </row>
    <row r="130" spans="1:4" x14ac:dyDescent="0.25">
      <c r="A130" t="str">
        <f t="shared" si="5"/>
        <v>S/2024/10/Rev.1/Add.9</v>
      </c>
      <c r="B130" t="s">
        <v>4</v>
      </c>
      <c r="C130" t="s">
        <v>129</v>
      </c>
      <c r="D130">
        <v>2</v>
      </c>
    </row>
    <row r="131" spans="1:4" x14ac:dyDescent="0.25">
      <c r="A131" t="str">
        <f t="shared" si="5"/>
        <v>S/2024/10/Rev.1/Add.9</v>
      </c>
      <c r="B131" t="s">
        <v>4</v>
      </c>
      <c r="C131" t="s">
        <v>130</v>
      </c>
      <c r="D131">
        <v>2</v>
      </c>
    </row>
    <row r="132" spans="1:4" x14ac:dyDescent="0.25">
      <c r="A132" t="str">
        <f t="shared" si="5"/>
        <v>S/2024/10/Rev.1/Add.9</v>
      </c>
      <c r="B132" t="s">
        <v>4</v>
      </c>
      <c r="C132" t="s">
        <v>21</v>
      </c>
      <c r="D132">
        <v>2</v>
      </c>
    </row>
    <row r="133" spans="1:4" x14ac:dyDescent="0.25">
      <c r="A133" t="str">
        <f t="shared" si="5"/>
        <v>S/2024/10/Rev.1/Add.9</v>
      </c>
      <c r="B133" t="s">
        <v>4</v>
      </c>
      <c r="C133" t="s">
        <v>131</v>
      </c>
      <c r="D133">
        <v>2</v>
      </c>
    </row>
    <row r="134" spans="1:4" x14ac:dyDescent="0.25">
      <c r="A134" t="str">
        <f t="shared" si="5"/>
        <v>S/2024/10/Rev.1/Add.9</v>
      </c>
      <c r="B134" t="s">
        <v>4</v>
      </c>
      <c r="C134" t="s">
        <v>23</v>
      </c>
      <c r="D134">
        <v>2</v>
      </c>
    </row>
    <row r="135" spans="1:4" x14ac:dyDescent="0.25">
      <c r="A135" t="str">
        <f t="shared" si="5"/>
        <v>S/2024/10/Rev.1/Add.9</v>
      </c>
      <c r="B135" t="s">
        <v>4</v>
      </c>
      <c r="C135" t="s">
        <v>24</v>
      </c>
      <c r="D135">
        <v>2</v>
      </c>
    </row>
    <row r="136" spans="1:4" x14ac:dyDescent="0.25">
      <c r="A136" t="str">
        <f t="shared" si="5"/>
        <v>S/2024/10/Rev.1/Add.9</v>
      </c>
      <c r="B136" t="s">
        <v>4</v>
      </c>
      <c r="C136" t="s">
        <v>132</v>
      </c>
      <c r="D136">
        <v>2</v>
      </c>
    </row>
    <row r="137" spans="1:4" x14ac:dyDescent="0.25">
      <c r="A137" t="str">
        <f t="shared" si="5"/>
        <v>S/2024/10/Rev.1/Add.9</v>
      </c>
      <c r="B137" t="s">
        <v>4</v>
      </c>
      <c r="C137" t="s">
        <v>26</v>
      </c>
      <c r="D137">
        <v>2</v>
      </c>
    </row>
    <row r="138" spans="1:4" x14ac:dyDescent="0.25">
      <c r="A138" t="str">
        <f t="shared" si="5"/>
        <v>S/2024/10/Rev.1/Add.9</v>
      </c>
      <c r="B138" t="s">
        <v>4</v>
      </c>
      <c r="C138" t="s">
        <v>27</v>
      </c>
      <c r="D138">
        <v>2</v>
      </c>
    </row>
    <row r="139" spans="1:4" x14ac:dyDescent="0.25">
      <c r="A139" t="str">
        <f t="shared" si="5"/>
        <v>S/2024/10/Rev.1/Add.9</v>
      </c>
      <c r="B139" t="s">
        <v>4</v>
      </c>
      <c r="C139" t="s">
        <v>28</v>
      </c>
      <c r="D139">
        <v>2</v>
      </c>
    </row>
    <row r="140" spans="1:4" x14ac:dyDescent="0.25">
      <c r="A140" t="str">
        <f t="shared" si="5"/>
        <v>S/2024/10/Rev.1/Add.9</v>
      </c>
      <c r="B140" t="s">
        <v>4</v>
      </c>
      <c r="C140" t="s">
        <v>29</v>
      </c>
      <c r="D140">
        <v>2</v>
      </c>
    </row>
    <row r="141" spans="1:4" x14ac:dyDescent="0.25">
      <c r="A141" t="str">
        <f t="shared" si="5"/>
        <v>S/2024/10/Rev.1/Add.9</v>
      </c>
      <c r="B141" t="s">
        <v>4</v>
      </c>
      <c r="C141" t="s">
        <v>133</v>
      </c>
      <c r="D141">
        <v>2</v>
      </c>
    </row>
    <row r="142" spans="1:4" x14ac:dyDescent="0.25">
      <c r="A142" t="str">
        <f t="shared" si="5"/>
        <v>S/2024/10/Rev.1/Add.9</v>
      </c>
      <c r="B142" t="s">
        <v>4</v>
      </c>
      <c r="C142" t="s">
        <v>134</v>
      </c>
      <c r="D142">
        <v>2</v>
      </c>
    </row>
    <row r="143" spans="1:4" x14ac:dyDescent="0.25">
      <c r="A143" t="str">
        <f t="shared" si="5"/>
        <v>S/2024/10/Rev.1/Add.9</v>
      </c>
      <c r="B143" t="s">
        <v>4</v>
      </c>
      <c r="C143" t="s">
        <v>32</v>
      </c>
      <c r="D143">
        <v>2</v>
      </c>
    </row>
    <row r="144" spans="1:4" x14ac:dyDescent="0.25">
      <c r="A144" t="str">
        <f t="shared" si="5"/>
        <v>S/2024/10/Rev.1/Add.9</v>
      </c>
      <c r="B144" t="s">
        <v>4</v>
      </c>
      <c r="C144" t="s">
        <v>135</v>
      </c>
      <c r="D144">
        <v>2</v>
      </c>
    </row>
    <row r="145" spans="1:4" x14ac:dyDescent="0.25">
      <c r="A145" t="str">
        <f t="shared" si="5"/>
        <v>S/2024/10/Rev.1/Add.9</v>
      </c>
      <c r="B145" t="s">
        <v>4</v>
      </c>
      <c r="C145" t="s">
        <v>34</v>
      </c>
      <c r="D145">
        <v>2</v>
      </c>
    </row>
    <row r="146" spans="1:4" x14ac:dyDescent="0.25">
      <c r="A146" t="str">
        <f t="shared" si="5"/>
        <v>S/2024/10/Rev.1/Add.9</v>
      </c>
      <c r="B146" t="s">
        <v>4</v>
      </c>
      <c r="C146" t="s">
        <v>35</v>
      </c>
      <c r="D146">
        <v>2</v>
      </c>
    </row>
    <row r="147" spans="1:4" x14ac:dyDescent="0.25">
      <c r="A147" t="str">
        <f t="shared" si="5"/>
        <v>S/2024/10/Rev.1/Add.9</v>
      </c>
      <c r="B147" t="s">
        <v>4</v>
      </c>
      <c r="C147" t="s">
        <v>36</v>
      </c>
      <c r="D147">
        <v>2</v>
      </c>
    </row>
    <row r="148" spans="1:4" x14ac:dyDescent="0.25">
      <c r="A148" t="str">
        <f t="shared" ref="A148:A179" si="6">HYPERLINK("https://docs.un.org/S/2024/10/Rev.1/Add.9", "S/2024/10/Rev.1/Add.9")</f>
        <v>S/2024/10/Rev.1/Add.9</v>
      </c>
      <c r="B148" t="s">
        <v>4</v>
      </c>
      <c r="C148" t="s">
        <v>136</v>
      </c>
      <c r="D148">
        <v>2</v>
      </c>
    </row>
    <row r="149" spans="1:4" x14ac:dyDescent="0.25">
      <c r="A149" t="str">
        <f t="shared" si="6"/>
        <v>S/2024/10/Rev.1/Add.9</v>
      </c>
      <c r="B149" t="s">
        <v>4</v>
      </c>
      <c r="C149" t="s">
        <v>38</v>
      </c>
      <c r="D149">
        <v>2</v>
      </c>
    </row>
    <row r="150" spans="1:4" x14ac:dyDescent="0.25">
      <c r="A150" t="str">
        <f t="shared" si="6"/>
        <v>S/2024/10/Rev.1/Add.9</v>
      </c>
      <c r="B150" t="s">
        <v>4</v>
      </c>
      <c r="C150" t="s">
        <v>137</v>
      </c>
      <c r="D150">
        <v>2</v>
      </c>
    </row>
    <row r="151" spans="1:4" x14ac:dyDescent="0.25">
      <c r="A151" t="str">
        <f t="shared" si="6"/>
        <v>S/2024/10/Rev.1/Add.9</v>
      </c>
      <c r="B151" t="s">
        <v>4</v>
      </c>
      <c r="C151" t="s">
        <v>138</v>
      </c>
      <c r="D151">
        <v>2</v>
      </c>
    </row>
    <row r="152" spans="1:4" x14ac:dyDescent="0.25">
      <c r="A152" t="str">
        <f t="shared" si="6"/>
        <v>S/2024/10/Rev.1/Add.9</v>
      </c>
      <c r="B152" t="s">
        <v>4</v>
      </c>
      <c r="C152" t="s">
        <v>41</v>
      </c>
      <c r="D152">
        <v>3</v>
      </c>
    </row>
    <row r="153" spans="1:4" x14ac:dyDescent="0.25">
      <c r="A153" t="str">
        <f t="shared" si="6"/>
        <v>S/2024/10/Rev.1/Add.9</v>
      </c>
      <c r="B153" t="s">
        <v>4</v>
      </c>
      <c r="C153" t="s">
        <v>139</v>
      </c>
      <c r="D153">
        <v>3</v>
      </c>
    </row>
    <row r="154" spans="1:4" x14ac:dyDescent="0.25">
      <c r="A154" t="str">
        <f t="shared" si="6"/>
        <v>S/2024/10/Rev.1/Add.9</v>
      </c>
      <c r="B154" t="s">
        <v>4</v>
      </c>
      <c r="C154" t="s">
        <v>140</v>
      </c>
      <c r="D154">
        <v>3</v>
      </c>
    </row>
    <row r="155" spans="1:4" x14ac:dyDescent="0.25">
      <c r="A155" t="str">
        <f t="shared" si="6"/>
        <v>S/2024/10/Rev.1/Add.9</v>
      </c>
      <c r="B155" t="s">
        <v>4</v>
      </c>
      <c r="C155" t="s">
        <v>44</v>
      </c>
      <c r="D155">
        <v>3</v>
      </c>
    </row>
    <row r="156" spans="1:4" x14ac:dyDescent="0.25">
      <c r="A156" t="str">
        <f t="shared" si="6"/>
        <v>S/2024/10/Rev.1/Add.9</v>
      </c>
      <c r="B156" t="s">
        <v>4</v>
      </c>
      <c r="C156" t="s">
        <v>141</v>
      </c>
      <c r="D156">
        <v>3</v>
      </c>
    </row>
    <row r="157" spans="1:4" x14ac:dyDescent="0.25">
      <c r="A157" t="str">
        <f t="shared" si="6"/>
        <v>S/2024/10/Rev.1/Add.9</v>
      </c>
      <c r="B157" t="s">
        <v>4</v>
      </c>
      <c r="C157" t="s">
        <v>46</v>
      </c>
      <c r="D157">
        <v>3</v>
      </c>
    </row>
    <row r="158" spans="1:4" x14ac:dyDescent="0.25">
      <c r="A158" t="str">
        <f t="shared" si="6"/>
        <v>S/2024/10/Rev.1/Add.9</v>
      </c>
      <c r="B158" t="s">
        <v>4</v>
      </c>
      <c r="C158" t="s">
        <v>47</v>
      </c>
      <c r="D158">
        <v>3</v>
      </c>
    </row>
    <row r="159" spans="1:4" x14ac:dyDescent="0.25">
      <c r="A159" t="str">
        <f t="shared" si="6"/>
        <v>S/2024/10/Rev.1/Add.9</v>
      </c>
      <c r="B159" t="s">
        <v>4</v>
      </c>
      <c r="C159" t="s">
        <v>48</v>
      </c>
      <c r="D159">
        <v>3</v>
      </c>
    </row>
    <row r="160" spans="1:4" x14ac:dyDescent="0.25">
      <c r="A160" t="str">
        <f t="shared" si="6"/>
        <v>S/2024/10/Rev.1/Add.9</v>
      </c>
      <c r="B160" t="s">
        <v>4</v>
      </c>
      <c r="C160" t="s">
        <v>142</v>
      </c>
      <c r="D160">
        <v>3</v>
      </c>
    </row>
    <row r="161" spans="1:4" x14ac:dyDescent="0.25">
      <c r="A161" t="str">
        <f t="shared" si="6"/>
        <v>S/2024/10/Rev.1/Add.9</v>
      </c>
      <c r="B161" t="s">
        <v>4</v>
      </c>
      <c r="C161" t="s">
        <v>50</v>
      </c>
      <c r="D161">
        <v>3</v>
      </c>
    </row>
    <row r="162" spans="1:4" x14ac:dyDescent="0.25">
      <c r="A162" t="str">
        <f t="shared" si="6"/>
        <v>S/2024/10/Rev.1/Add.9</v>
      </c>
      <c r="B162" t="s">
        <v>4</v>
      </c>
      <c r="C162" t="s">
        <v>51</v>
      </c>
      <c r="D162">
        <v>3</v>
      </c>
    </row>
    <row r="163" spans="1:4" x14ac:dyDescent="0.25">
      <c r="A163" t="str">
        <f t="shared" si="6"/>
        <v>S/2024/10/Rev.1/Add.9</v>
      </c>
      <c r="B163" t="s">
        <v>4</v>
      </c>
      <c r="C163" t="s">
        <v>52</v>
      </c>
      <c r="D163">
        <v>3</v>
      </c>
    </row>
    <row r="164" spans="1:4" x14ac:dyDescent="0.25">
      <c r="A164" t="str">
        <f t="shared" si="6"/>
        <v>S/2024/10/Rev.1/Add.9</v>
      </c>
      <c r="B164" t="s">
        <v>4</v>
      </c>
      <c r="C164" t="s">
        <v>53</v>
      </c>
      <c r="D164">
        <v>3</v>
      </c>
    </row>
    <row r="165" spans="1:4" x14ac:dyDescent="0.25">
      <c r="A165" t="str">
        <f t="shared" si="6"/>
        <v>S/2024/10/Rev.1/Add.9</v>
      </c>
      <c r="B165" t="s">
        <v>4</v>
      </c>
      <c r="C165" t="s">
        <v>143</v>
      </c>
      <c r="D165">
        <v>3</v>
      </c>
    </row>
    <row r="166" spans="1:4" x14ac:dyDescent="0.25">
      <c r="A166" t="str">
        <f t="shared" si="6"/>
        <v>S/2024/10/Rev.1/Add.9</v>
      </c>
      <c r="B166" t="s">
        <v>4</v>
      </c>
      <c r="C166" t="s">
        <v>144</v>
      </c>
      <c r="D166">
        <v>3</v>
      </c>
    </row>
    <row r="167" spans="1:4" x14ac:dyDescent="0.25">
      <c r="A167" t="str">
        <f t="shared" si="6"/>
        <v>S/2024/10/Rev.1/Add.9</v>
      </c>
      <c r="B167" t="s">
        <v>4</v>
      </c>
      <c r="C167" t="s">
        <v>145</v>
      </c>
      <c r="D167">
        <v>3</v>
      </c>
    </row>
    <row r="168" spans="1:4" x14ac:dyDescent="0.25">
      <c r="A168" t="str">
        <f t="shared" si="6"/>
        <v>S/2024/10/Rev.1/Add.9</v>
      </c>
      <c r="B168" t="s">
        <v>4</v>
      </c>
      <c r="C168" t="s">
        <v>57</v>
      </c>
      <c r="D168">
        <v>3</v>
      </c>
    </row>
    <row r="169" spans="1:4" x14ac:dyDescent="0.25">
      <c r="A169" t="str">
        <f t="shared" si="6"/>
        <v>S/2024/10/Rev.1/Add.9</v>
      </c>
      <c r="B169" t="s">
        <v>4</v>
      </c>
      <c r="C169" t="s">
        <v>58</v>
      </c>
      <c r="D169">
        <v>4</v>
      </c>
    </row>
    <row r="170" spans="1:4" x14ac:dyDescent="0.25">
      <c r="A170" t="str">
        <f t="shared" si="6"/>
        <v>S/2024/10/Rev.1/Add.9</v>
      </c>
      <c r="B170" t="s">
        <v>4</v>
      </c>
      <c r="C170" t="s">
        <v>59</v>
      </c>
      <c r="D170">
        <v>4</v>
      </c>
    </row>
    <row r="171" spans="1:4" x14ac:dyDescent="0.25">
      <c r="A171" t="str">
        <f t="shared" si="6"/>
        <v>S/2024/10/Rev.1/Add.9</v>
      </c>
      <c r="B171" t="s">
        <v>4</v>
      </c>
      <c r="C171" t="s">
        <v>60</v>
      </c>
      <c r="D171">
        <v>4</v>
      </c>
    </row>
    <row r="172" spans="1:4" x14ac:dyDescent="0.25">
      <c r="A172" t="str">
        <f t="shared" si="6"/>
        <v>S/2024/10/Rev.1/Add.9</v>
      </c>
      <c r="B172" t="s">
        <v>4</v>
      </c>
      <c r="C172" t="s">
        <v>61</v>
      </c>
      <c r="D172">
        <v>4</v>
      </c>
    </row>
    <row r="173" spans="1:4" x14ac:dyDescent="0.25">
      <c r="A173" t="str">
        <f t="shared" si="6"/>
        <v>S/2024/10/Rev.1/Add.9</v>
      </c>
      <c r="B173" t="s">
        <v>4</v>
      </c>
      <c r="C173" t="s">
        <v>62</v>
      </c>
      <c r="D173">
        <v>4</v>
      </c>
    </row>
    <row r="174" spans="1:4" x14ac:dyDescent="0.25">
      <c r="A174" t="str">
        <f t="shared" si="6"/>
        <v>S/2024/10/Rev.1/Add.9</v>
      </c>
      <c r="B174" t="s">
        <v>4</v>
      </c>
      <c r="C174" t="s">
        <v>63</v>
      </c>
      <c r="D174">
        <v>4</v>
      </c>
    </row>
    <row r="175" spans="1:4" x14ac:dyDescent="0.25">
      <c r="A175" t="str">
        <f t="shared" si="6"/>
        <v>S/2024/10/Rev.1/Add.9</v>
      </c>
      <c r="B175" t="s">
        <v>4</v>
      </c>
      <c r="C175" t="s">
        <v>64</v>
      </c>
      <c r="D175">
        <v>4</v>
      </c>
    </row>
    <row r="176" spans="1:4" x14ac:dyDescent="0.25">
      <c r="A176" t="str">
        <f t="shared" si="6"/>
        <v>S/2024/10/Rev.1/Add.9</v>
      </c>
      <c r="B176" t="s">
        <v>4</v>
      </c>
      <c r="C176" t="s">
        <v>65</v>
      </c>
      <c r="D176">
        <v>4</v>
      </c>
    </row>
    <row r="177" spans="1:4" x14ac:dyDescent="0.25">
      <c r="A177" t="str">
        <f t="shared" si="6"/>
        <v>S/2024/10/Rev.1/Add.9</v>
      </c>
      <c r="B177" t="s">
        <v>4</v>
      </c>
      <c r="C177" t="s">
        <v>66</v>
      </c>
      <c r="D177">
        <v>4</v>
      </c>
    </row>
    <row r="178" spans="1:4" x14ac:dyDescent="0.25">
      <c r="A178" t="str">
        <f t="shared" si="6"/>
        <v>S/2024/10/Rev.1/Add.9</v>
      </c>
      <c r="B178" t="s">
        <v>4</v>
      </c>
      <c r="C178" t="s">
        <v>67</v>
      </c>
      <c r="D178">
        <v>4</v>
      </c>
    </row>
    <row r="179" spans="1:4" x14ac:dyDescent="0.25">
      <c r="A179" t="str">
        <f t="shared" si="6"/>
        <v>S/2024/10/Rev.1/Add.9</v>
      </c>
      <c r="B179" t="s">
        <v>4</v>
      </c>
      <c r="C179" t="s">
        <v>68</v>
      </c>
      <c r="D179">
        <v>4</v>
      </c>
    </row>
    <row r="180" spans="1:4" x14ac:dyDescent="0.25">
      <c r="A180" t="str">
        <f t="shared" ref="A180:A187" si="7">HYPERLINK("https://docs.un.org/S/2024/10/Rev.1/Add.9", "S/2024/10/Rev.1/Add.9")</f>
        <v>S/2024/10/Rev.1/Add.9</v>
      </c>
      <c r="B180" t="s">
        <v>4</v>
      </c>
      <c r="C180" t="s">
        <v>69</v>
      </c>
      <c r="D180">
        <v>4</v>
      </c>
    </row>
    <row r="181" spans="1:4" x14ac:dyDescent="0.25">
      <c r="A181" t="str">
        <f t="shared" si="7"/>
        <v>S/2024/10/Rev.1/Add.9</v>
      </c>
      <c r="B181" t="s">
        <v>4</v>
      </c>
      <c r="C181" t="s">
        <v>146</v>
      </c>
      <c r="D181">
        <v>4</v>
      </c>
    </row>
    <row r="182" spans="1:4" x14ac:dyDescent="0.25">
      <c r="A182" t="str">
        <f t="shared" si="7"/>
        <v>S/2024/10/Rev.1/Add.9</v>
      </c>
      <c r="B182" t="s">
        <v>4</v>
      </c>
      <c r="C182" t="s">
        <v>147</v>
      </c>
      <c r="D182">
        <v>4</v>
      </c>
    </row>
    <row r="183" spans="1:4" x14ac:dyDescent="0.25">
      <c r="A183" t="str">
        <f t="shared" si="7"/>
        <v>S/2024/10/Rev.1/Add.9</v>
      </c>
      <c r="B183" t="s">
        <v>4</v>
      </c>
      <c r="C183" t="s">
        <v>148</v>
      </c>
      <c r="D183">
        <v>4</v>
      </c>
    </row>
    <row r="184" spans="1:4" x14ac:dyDescent="0.25">
      <c r="A184" t="str">
        <f t="shared" si="7"/>
        <v>S/2024/10/Rev.1/Add.9</v>
      </c>
      <c r="B184" t="s">
        <v>4</v>
      </c>
      <c r="C184" t="s">
        <v>149</v>
      </c>
      <c r="D184">
        <v>4</v>
      </c>
    </row>
    <row r="185" spans="1:4" x14ac:dyDescent="0.25">
      <c r="A185" t="str">
        <f t="shared" si="7"/>
        <v>S/2024/10/Rev.1/Add.9</v>
      </c>
      <c r="B185" t="s">
        <v>4</v>
      </c>
      <c r="C185" t="s">
        <v>150</v>
      </c>
      <c r="D185">
        <v>4</v>
      </c>
    </row>
    <row r="186" spans="1:4" x14ac:dyDescent="0.25">
      <c r="A186" t="str">
        <f t="shared" si="7"/>
        <v>S/2024/10/Rev.1/Add.9</v>
      </c>
      <c r="B186" t="s">
        <v>4</v>
      </c>
      <c r="C186" t="s">
        <v>151</v>
      </c>
      <c r="D186">
        <v>4</v>
      </c>
    </row>
    <row r="187" spans="1:4" x14ac:dyDescent="0.25">
      <c r="A187" t="str">
        <f t="shared" si="7"/>
        <v>S/2024/10/Rev.1/Add.9</v>
      </c>
      <c r="B187" t="s">
        <v>4</v>
      </c>
      <c r="C187" t="s">
        <v>152</v>
      </c>
      <c r="D187">
        <v>4</v>
      </c>
    </row>
    <row r="188" spans="1:4" x14ac:dyDescent="0.25">
      <c r="A188" t="str">
        <f t="shared" ref="A188:A231" si="8">HYPERLINK("https://docs.un.org/S/2024/100", "S/2024/100")</f>
        <v>S/2024/100</v>
      </c>
      <c r="B188" t="s">
        <v>153</v>
      </c>
      <c r="C188" t="s">
        <v>154</v>
      </c>
      <c r="D188">
        <v>1</v>
      </c>
    </row>
    <row r="189" spans="1:4" x14ac:dyDescent="0.25">
      <c r="A189" t="str">
        <f t="shared" si="8"/>
        <v>S/2024/100</v>
      </c>
      <c r="B189" t="s">
        <v>153</v>
      </c>
      <c r="C189" t="s">
        <v>155</v>
      </c>
      <c r="D189">
        <v>1</v>
      </c>
    </row>
    <row r="190" spans="1:4" x14ac:dyDescent="0.25">
      <c r="A190" t="str">
        <f t="shared" si="8"/>
        <v>S/2024/100</v>
      </c>
      <c r="B190" t="s">
        <v>153</v>
      </c>
      <c r="C190" t="s">
        <v>156</v>
      </c>
      <c r="D190">
        <v>1</v>
      </c>
    </row>
    <row r="191" spans="1:4" x14ac:dyDescent="0.25">
      <c r="A191" t="str">
        <f t="shared" si="8"/>
        <v>S/2024/100</v>
      </c>
      <c r="B191" t="s">
        <v>153</v>
      </c>
      <c r="C191" t="s">
        <v>157</v>
      </c>
      <c r="D191">
        <v>1</v>
      </c>
    </row>
    <row r="192" spans="1:4" x14ac:dyDescent="0.25">
      <c r="A192" t="str">
        <f t="shared" si="8"/>
        <v>S/2024/100</v>
      </c>
      <c r="B192" t="s">
        <v>153</v>
      </c>
      <c r="C192" t="s">
        <v>158</v>
      </c>
      <c r="D192">
        <v>1</v>
      </c>
    </row>
    <row r="193" spans="1:4" x14ac:dyDescent="0.25">
      <c r="A193" t="str">
        <f t="shared" si="8"/>
        <v>S/2024/100</v>
      </c>
      <c r="B193" t="s">
        <v>153</v>
      </c>
      <c r="C193" t="s">
        <v>159</v>
      </c>
      <c r="D193" t="s">
        <v>160</v>
      </c>
    </row>
    <row r="194" spans="1:4" x14ac:dyDescent="0.25">
      <c r="A194" t="str">
        <f t="shared" si="8"/>
        <v>S/2024/100</v>
      </c>
      <c r="B194" t="s">
        <v>153</v>
      </c>
      <c r="C194" t="s">
        <v>161</v>
      </c>
      <c r="D194" t="s">
        <v>160</v>
      </c>
    </row>
    <row r="195" spans="1:4" x14ac:dyDescent="0.25">
      <c r="A195" t="str">
        <f t="shared" si="8"/>
        <v>S/2024/100</v>
      </c>
      <c r="B195" t="s">
        <v>153</v>
      </c>
      <c r="C195" t="s">
        <v>162</v>
      </c>
      <c r="D195" t="s">
        <v>160</v>
      </c>
    </row>
    <row r="196" spans="1:4" x14ac:dyDescent="0.25">
      <c r="A196" t="str">
        <f t="shared" si="8"/>
        <v>S/2024/100</v>
      </c>
      <c r="B196" t="s">
        <v>153</v>
      </c>
      <c r="C196" t="s">
        <v>163</v>
      </c>
      <c r="D196" t="s">
        <v>164</v>
      </c>
    </row>
    <row r="197" spans="1:4" x14ac:dyDescent="0.25">
      <c r="A197" t="str">
        <f t="shared" si="8"/>
        <v>S/2024/100</v>
      </c>
      <c r="B197" t="s">
        <v>153</v>
      </c>
      <c r="C197" t="s">
        <v>165</v>
      </c>
      <c r="D197" t="s">
        <v>166</v>
      </c>
    </row>
    <row r="198" spans="1:4" x14ac:dyDescent="0.25">
      <c r="A198" t="str">
        <f t="shared" si="8"/>
        <v>S/2024/100</v>
      </c>
      <c r="B198" t="s">
        <v>153</v>
      </c>
      <c r="C198" t="s">
        <v>167</v>
      </c>
      <c r="D198" t="s">
        <v>168</v>
      </c>
    </row>
    <row r="199" spans="1:4" x14ac:dyDescent="0.25">
      <c r="A199" t="str">
        <f t="shared" si="8"/>
        <v>S/2024/100</v>
      </c>
      <c r="B199" t="s">
        <v>153</v>
      </c>
      <c r="C199" t="s">
        <v>169</v>
      </c>
      <c r="D199" t="s">
        <v>170</v>
      </c>
    </row>
    <row r="200" spans="1:4" x14ac:dyDescent="0.25">
      <c r="A200" t="str">
        <f t="shared" si="8"/>
        <v>S/2024/100</v>
      </c>
      <c r="B200" t="s">
        <v>153</v>
      </c>
      <c r="C200" t="s">
        <v>171</v>
      </c>
      <c r="D200" t="s">
        <v>172</v>
      </c>
    </row>
    <row r="201" spans="1:4" x14ac:dyDescent="0.25">
      <c r="A201" t="str">
        <f t="shared" si="8"/>
        <v>S/2024/100</v>
      </c>
      <c r="B201" t="s">
        <v>153</v>
      </c>
      <c r="C201" t="s">
        <v>173</v>
      </c>
      <c r="D201" t="s">
        <v>174</v>
      </c>
    </row>
    <row r="202" spans="1:4" x14ac:dyDescent="0.25">
      <c r="A202" t="str">
        <f t="shared" si="8"/>
        <v>S/2024/100</v>
      </c>
      <c r="B202" t="s">
        <v>153</v>
      </c>
      <c r="C202" t="s">
        <v>175</v>
      </c>
      <c r="D202" t="s">
        <v>176</v>
      </c>
    </row>
    <row r="203" spans="1:4" x14ac:dyDescent="0.25">
      <c r="A203" t="str">
        <f t="shared" si="8"/>
        <v>S/2024/100</v>
      </c>
      <c r="B203" t="s">
        <v>153</v>
      </c>
      <c r="C203" t="s">
        <v>177</v>
      </c>
      <c r="D203" t="s">
        <v>178</v>
      </c>
    </row>
    <row r="204" spans="1:4" x14ac:dyDescent="0.25">
      <c r="A204" t="str">
        <f t="shared" si="8"/>
        <v>S/2024/100</v>
      </c>
      <c r="B204" t="s">
        <v>153</v>
      </c>
      <c r="C204" t="s">
        <v>179</v>
      </c>
      <c r="D204" t="s">
        <v>180</v>
      </c>
    </row>
    <row r="205" spans="1:4" x14ac:dyDescent="0.25">
      <c r="A205" t="str">
        <f t="shared" si="8"/>
        <v>S/2024/100</v>
      </c>
      <c r="B205" t="s">
        <v>153</v>
      </c>
      <c r="C205" t="s">
        <v>181</v>
      </c>
      <c r="D205" t="s">
        <v>182</v>
      </c>
    </row>
    <row r="206" spans="1:4" x14ac:dyDescent="0.25">
      <c r="A206" t="str">
        <f t="shared" si="8"/>
        <v>S/2024/100</v>
      </c>
      <c r="B206" t="s">
        <v>153</v>
      </c>
      <c r="C206" t="s">
        <v>183</v>
      </c>
      <c r="D206" t="s">
        <v>184</v>
      </c>
    </row>
    <row r="207" spans="1:4" x14ac:dyDescent="0.25">
      <c r="A207" t="str">
        <f t="shared" si="8"/>
        <v>S/2024/100</v>
      </c>
      <c r="B207" t="s">
        <v>153</v>
      </c>
      <c r="C207" t="s">
        <v>185</v>
      </c>
      <c r="D207" t="s">
        <v>186</v>
      </c>
    </row>
    <row r="208" spans="1:4" x14ac:dyDescent="0.25">
      <c r="A208" t="str">
        <f t="shared" si="8"/>
        <v>S/2024/100</v>
      </c>
      <c r="B208" t="s">
        <v>153</v>
      </c>
      <c r="C208" t="s">
        <v>187</v>
      </c>
      <c r="D208" t="s">
        <v>188</v>
      </c>
    </row>
    <row r="209" spans="1:4" x14ac:dyDescent="0.25">
      <c r="A209" t="str">
        <f t="shared" si="8"/>
        <v>S/2024/100</v>
      </c>
      <c r="B209" t="s">
        <v>153</v>
      </c>
      <c r="C209" t="s">
        <v>189</v>
      </c>
      <c r="D209" t="s">
        <v>190</v>
      </c>
    </row>
    <row r="210" spans="1:4" x14ac:dyDescent="0.25">
      <c r="A210" t="str">
        <f t="shared" si="8"/>
        <v>S/2024/100</v>
      </c>
      <c r="B210" t="s">
        <v>153</v>
      </c>
      <c r="C210" t="s">
        <v>191</v>
      </c>
      <c r="D210" t="s">
        <v>192</v>
      </c>
    </row>
    <row r="211" spans="1:4" x14ac:dyDescent="0.25">
      <c r="A211" t="str">
        <f t="shared" si="8"/>
        <v>S/2024/100</v>
      </c>
      <c r="B211" t="s">
        <v>153</v>
      </c>
      <c r="C211" t="s">
        <v>193</v>
      </c>
      <c r="D211" t="s">
        <v>194</v>
      </c>
    </row>
    <row r="212" spans="1:4" x14ac:dyDescent="0.25">
      <c r="A212" t="str">
        <f t="shared" si="8"/>
        <v>S/2024/100</v>
      </c>
      <c r="B212" t="s">
        <v>153</v>
      </c>
      <c r="C212" t="s">
        <v>195</v>
      </c>
      <c r="D212" t="s">
        <v>196</v>
      </c>
    </row>
    <row r="213" spans="1:4" x14ac:dyDescent="0.25">
      <c r="A213" t="str">
        <f t="shared" si="8"/>
        <v>S/2024/100</v>
      </c>
      <c r="B213" t="s">
        <v>153</v>
      </c>
      <c r="C213" t="s">
        <v>197</v>
      </c>
      <c r="D213" t="s">
        <v>198</v>
      </c>
    </row>
    <row r="214" spans="1:4" x14ac:dyDescent="0.25">
      <c r="A214" t="str">
        <f t="shared" si="8"/>
        <v>S/2024/100</v>
      </c>
      <c r="B214" t="s">
        <v>153</v>
      </c>
      <c r="C214" t="s">
        <v>199</v>
      </c>
      <c r="D214" t="s">
        <v>200</v>
      </c>
    </row>
    <row r="215" spans="1:4" x14ac:dyDescent="0.25">
      <c r="A215" t="str">
        <f t="shared" si="8"/>
        <v>S/2024/100</v>
      </c>
      <c r="B215" t="s">
        <v>153</v>
      </c>
      <c r="C215" t="s">
        <v>201</v>
      </c>
      <c r="D215" t="s">
        <v>202</v>
      </c>
    </row>
    <row r="216" spans="1:4" x14ac:dyDescent="0.25">
      <c r="A216" t="str">
        <f t="shared" si="8"/>
        <v>S/2024/100</v>
      </c>
      <c r="B216" t="s">
        <v>153</v>
      </c>
      <c r="C216" t="s">
        <v>203</v>
      </c>
      <c r="D216" t="s">
        <v>204</v>
      </c>
    </row>
    <row r="217" spans="1:4" x14ac:dyDescent="0.25">
      <c r="A217" t="str">
        <f t="shared" si="8"/>
        <v>S/2024/100</v>
      </c>
      <c r="B217" t="s">
        <v>153</v>
      </c>
      <c r="C217" t="s">
        <v>205</v>
      </c>
      <c r="D217" t="s">
        <v>206</v>
      </c>
    </row>
    <row r="218" spans="1:4" x14ac:dyDescent="0.25">
      <c r="A218" t="str">
        <f t="shared" si="8"/>
        <v>S/2024/100</v>
      </c>
      <c r="B218" t="s">
        <v>153</v>
      </c>
      <c r="C218" t="s">
        <v>207</v>
      </c>
      <c r="D218" t="s">
        <v>208</v>
      </c>
    </row>
    <row r="219" spans="1:4" x14ac:dyDescent="0.25">
      <c r="A219" t="str">
        <f t="shared" si="8"/>
        <v>S/2024/100</v>
      </c>
      <c r="B219" t="s">
        <v>153</v>
      </c>
      <c r="C219" t="s">
        <v>209</v>
      </c>
      <c r="D219" t="s">
        <v>208</v>
      </c>
    </row>
    <row r="220" spans="1:4" x14ac:dyDescent="0.25">
      <c r="A220" t="str">
        <f t="shared" si="8"/>
        <v>S/2024/100</v>
      </c>
      <c r="B220" t="s">
        <v>153</v>
      </c>
      <c r="C220" t="s">
        <v>210</v>
      </c>
      <c r="D220" t="s">
        <v>208</v>
      </c>
    </row>
    <row r="221" spans="1:4" x14ac:dyDescent="0.25">
      <c r="A221" t="str">
        <f t="shared" si="8"/>
        <v>S/2024/100</v>
      </c>
      <c r="B221" t="s">
        <v>153</v>
      </c>
      <c r="C221" t="s">
        <v>211</v>
      </c>
      <c r="D221" t="s">
        <v>212</v>
      </c>
    </row>
    <row r="222" spans="1:4" x14ac:dyDescent="0.25">
      <c r="A222" t="str">
        <f t="shared" si="8"/>
        <v>S/2024/100</v>
      </c>
      <c r="B222" t="s">
        <v>153</v>
      </c>
      <c r="C222" t="s">
        <v>213</v>
      </c>
      <c r="D222" t="s">
        <v>212</v>
      </c>
    </row>
    <row r="223" spans="1:4" x14ac:dyDescent="0.25">
      <c r="A223" t="str">
        <f t="shared" si="8"/>
        <v>S/2024/100</v>
      </c>
      <c r="B223" t="s">
        <v>153</v>
      </c>
      <c r="C223" t="s">
        <v>214</v>
      </c>
      <c r="D223" t="s">
        <v>212</v>
      </c>
    </row>
    <row r="224" spans="1:4" x14ac:dyDescent="0.25">
      <c r="A224" t="str">
        <f t="shared" si="8"/>
        <v>S/2024/100</v>
      </c>
      <c r="B224" t="s">
        <v>153</v>
      </c>
      <c r="C224" t="s">
        <v>215</v>
      </c>
      <c r="D224" t="s">
        <v>216</v>
      </c>
    </row>
    <row r="225" spans="1:4" x14ac:dyDescent="0.25">
      <c r="A225" t="str">
        <f t="shared" si="8"/>
        <v>S/2024/100</v>
      </c>
      <c r="B225" t="s">
        <v>153</v>
      </c>
      <c r="C225" t="s">
        <v>217</v>
      </c>
      <c r="D225" t="s">
        <v>218</v>
      </c>
    </row>
    <row r="226" spans="1:4" x14ac:dyDescent="0.25">
      <c r="A226" t="str">
        <f t="shared" si="8"/>
        <v>S/2024/100</v>
      </c>
      <c r="B226" t="s">
        <v>153</v>
      </c>
      <c r="C226" t="s">
        <v>219</v>
      </c>
      <c r="D226" t="s">
        <v>220</v>
      </c>
    </row>
    <row r="227" spans="1:4" x14ac:dyDescent="0.25">
      <c r="A227" t="str">
        <f t="shared" si="8"/>
        <v>S/2024/100</v>
      </c>
      <c r="B227" t="s">
        <v>153</v>
      </c>
      <c r="C227" t="s">
        <v>221</v>
      </c>
      <c r="D227" t="s">
        <v>222</v>
      </c>
    </row>
    <row r="228" spans="1:4" x14ac:dyDescent="0.25">
      <c r="A228" t="str">
        <f t="shared" si="8"/>
        <v>S/2024/100</v>
      </c>
      <c r="B228" t="s">
        <v>153</v>
      </c>
      <c r="C228" t="s">
        <v>223</v>
      </c>
      <c r="D228" t="s">
        <v>224</v>
      </c>
    </row>
    <row r="229" spans="1:4" x14ac:dyDescent="0.25">
      <c r="A229" t="str">
        <f t="shared" si="8"/>
        <v>S/2024/100</v>
      </c>
      <c r="B229" t="s">
        <v>153</v>
      </c>
      <c r="C229" t="s">
        <v>225</v>
      </c>
      <c r="D229" t="s">
        <v>226</v>
      </c>
    </row>
    <row r="230" spans="1:4" x14ac:dyDescent="0.25">
      <c r="A230" t="str">
        <f t="shared" si="8"/>
        <v>S/2024/100</v>
      </c>
      <c r="B230" t="s">
        <v>153</v>
      </c>
      <c r="C230" t="s">
        <v>227</v>
      </c>
      <c r="D230" t="s">
        <v>228</v>
      </c>
    </row>
    <row r="231" spans="1:4" x14ac:dyDescent="0.25">
      <c r="A231" t="str">
        <f t="shared" si="8"/>
        <v>S/2024/100</v>
      </c>
      <c r="B231" t="s">
        <v>153</v>
      </c>
      <c r="C231" t="s">
        <v>229</v>
      </c>
      <c r="D231" t="s">
        <v>230</v>
      </c>
    </row>
    <row r="232" spans="1:4" x14ac:dyDescent="0.25">
      <c r="A232" t="str">
        <f t="shared" ref="A232:A263" si="9">HYPERLINK("https://docs.un.org/S/2024/10/Rev.1/Add.5", "S/2024/10/Rev.1/Add.5")</f>
        <v>S/2024/10/Rev.1/Add.5</v>
      </c>
      <c r="B232" t="s">
        <v>4</v>
      </c>
      <c r="C232" t="s">
        <v>231</v>
      </c>
      <c r="D232">
        <v>1</v>
      </c>
    </row>
    <row r="233" spans="1:4" x14ac:dyDescent="0.25">
      <c r="A233" t="str">
        <f t="shared" si="9"/>
        <v>S/2024/10/Rev.1/Add.5</v>
      </c>
      <c r="B233" t="s">
        <v>4</v>
      </c>
      <c r="C233" t="s">
        <v>6</v>
      </c>
      <c r="D233">
        <v>1</v>
      </c>
    </row>
    <row r="234" spans="1:4" x14ac:dyDescent="0.25">
      <c r="A234" t="str">
        <f t="shared" si="9"/>
        <v>S/2024/10/Rev.1/Add.5</v>
      </c>
      <c r="B234" t="s">
        <v>4</v>
      </c>
      <c r="C234" t="s">
        <v>122</v>
      </c>
      <c r="D234">
        <v>1</v>
      </c>
    </row>
    <row r="235" spans="1:4" x14ac:dyDescent="0.25">
      <c r="A235" t="str">
        <f t="shared" si="9"/>
        <v>S/2024/10/Rev.1/Add.5</v>
      </c>
      <c r="B235" t="s">
        <v>4</v>
      </c>
      <c r="C235" t="s">
        <v>8</v>
      </c>
      <c r="D235">
        <v>1</v>
      </c>
    </row>
    <row r="236" spans="1:4" x14ac:dyDescent="0.25">
      <c r="A236" t="str">
        <f t="shared" si="9"/>
        <v>S/2024/10/Rev.1/Add.5</v>
      </c>
      <c r="B236" t="s">
        <v>4</v>
      </c>
      <c r="C236" t="s">
        <v>9</v>
      </c>
      <c r="D236">
        <v>1</v>
      </c>
    </row>
    <row r="237" spans="1:4" x14ac:dyDescent="0.25">
      <c r="A237" t="str">
        <f t="shared" si="9"/>
        <v>S/2024/10/Rev.1/Add.5</v>
      </c>
      <c r="B237" t="s">
        <v>4</v>
      </c>
      <c r="C237" t="s">
        <v>10</v>
      </c>
      <c r="D237">
        <v>1</v>
      </c>
    </row>
    <row r="238" spans="1:4" x14ac:dyDescent="0.25">
      <c r="A238" t="str">
        <f t="shared" si="9"/>
        <v>S/2024/10/Rev.1/Add.5</v>
      </c>
      <c r="B238" t="s">
        <v>4</v>
      </c>
      <c r="C238" t="s">
        <v>11</v>
      </c>
      <c r="D238">
        <v>1</v>
      </c>
    </row>
    <row r="239" spans="1:4" x14ac:dyDescent="0.25">
      <c r="A239" t="str">
        <f t="shared" si="9"/>
        <v>S/2024/10/Rev.1/Add.5</v>
      </c>
      <c r="B239" t="s">
        <v>4</v>
      </c>
      <c r="C239" t="s">
        <v>12</v>
      </c>
      <c r="D239">
        <v>1</v>
      </c>
    </row>
    <row r="240" spans="1:4" x14ac:dyDescent="0.25">
      <c r="A240" t="str">
        <f t="shared" si="9"/>
        <v>S/2024/10/Rev.1/Add.5</v>
      </c>
      <c r="B240" t="s">
        <v>4</v>
      </c>
      <c r="C240" t="s">
        <v>13</v>
      </c>
      <c r="D240">
        <v>1</v>
      </c>
    </row>
    <row r="241" spans="1:4" x14ac:dyDescent="0.25">
      <c r="A241" t="str">
        <f t="shared" si="9"/>
        <v>S/2024/10/Rev.1/Add.5</v>
      </c>
      <c r="B241" t="s">
        <v>4</v>
      </c>
      <c r="C241" t="s">
        <v>125</v>
      </c>
      <c r="D241">
        <v>1</v>
      </c>
    </row>
    <row r="242" spans="1:4" x14ac:dyDescent="0.25">
      <c r="A242" t="str">
        <f t="shared" si="9"/>
        <v>S/2024/10/Rev.1/Add.5</v>
      </c>
      <c r="B242" t="s">
        <v>4</v>
      </c>
      <c r="C242" t="s">
        <v>15</v>
      </c>
      <c r="D242">
        <v>1</v>
      </c>
    </row>
    <row r="243" spans="1:4" x14ac:dyDescent="0.25">
      <c r="A243" t="str">
        <f t="shared" si="9"/>
        <v>S/2024/10/Rev.1/Add.5</v>
      </c>
      <c r="B243" t="s">
        <v>4</v>
      </c>
      <c r="C243" t="s">
        <v>127</v>
      </c>
      <c r="D243">
        <v>1</v>
      </c>
    </row>
    <row r="244" spans="1:4" x14ac:dyDescent="0.25">
      <c r="A244" t="str">
        <f t="shared" si="9"/>
        <v>S/2024/10/Rev.1/Add.5</v>
      </c>
      <c r="B244" t="s">
        <v>4</v>
      </c>
      <c r="C244" t="s">
        <v>17</v>
      </c>
      <c r="D244">
        <v>1</v>
      </c>
    </row>
    <row r="245" spans="1:4" x14ac:dyDescent="0.25">
      <c r="A245" t="str">
        <f t="shared" si="9"/>
        <v>S/2024/10/Rev.1/Add.5</v>
      </c>
      <c r="B245" t="s">
        <v>4</v>
      </c>
      <c r="C245" t="s">
        <v>18</v>
      </c>
      <c r="D245">
        <v>2</v>
      </c>
    </row>
    <row r="246" spans="1:4" x14ac:dyDescent="0.25">
      <c r="A246" t="str">
        <f t="shared" si="9"/>
        <v>S/2024/10/Rev.1/Add.5</v>
      </c>
      <c r="B246" t="s">
        <v>4</v>
      </c>
      <c r="C246" t="s">
        <v>19</v>
      </c>
      <c r="D246">
        <v>2</v>
      </c>
    </row>
    <row r="247" spans="1:4" x14ac:dyDescent="0.25">
      <c r="A247" t="str">
        <f t="shared" si="9"/>
        <v>S/2024/10/Rev.1/Add.5</v>
      </c>
      <c r="B247" t="s">
        <v>4</v>
      </c>
      <c r="C247" t="s">
        <v>20</v>
      </c>
      <c r="D247">
        <v>2</v>
      </c>
    </row>
    <row r="248" spans="1:4" x14ac:dyDescent="0.25">
      <c r="A248" t="str">
        <f t="shared" si="9"/>
        <v>S/2024/10/Rev.1/Add.5</v>
      </c>
      <c r="B248" t="s">
        <v>4</v>
      </c>
      <c r="C248" t="s">
        <v>21</v>
      </c>
      <c r="D248">
        <v>2</v>
      </c>
    </row>
    <row r="249" spans="1:4" x14ac:dyDescent="0.25">
      <c r="A249" t="str">
        <f t="shared" si="9"/>
        <v>S/2024/10/Rev.1/Add.5</v>
      </c>
      <c r="B249" t="s">
        <v>4</v>
      </c>
      <c r="C249" t="s">
        <v>22</v>
      </c>
      <c r="D249">
        <v>2</v>
      </c>
    </row>
    <row r="250" spans="1:4" x14ac:dyDescent="0.25">
      <c r="A250" t="str">
        <f t="shared" si="9"/>
        <v>S/2024/10/Rev.1/Add.5</v>
      </c>
      <c r="B250" t="s">
        <v>4</v>
      </c>
      <c r="C250" t="s">
        <v>23</v>
      </c>
      <c r="D250">
        <v>2</v>
      </c>
    </row>
    <row r="251" spans="1:4" x14ac:dyDescent="0.25">
      <c r="A251" t="str">
        <f t="shared" si="9"/>
        <v>S/2024/10/Rev.1/Add.5</v>
      </c>
      <c r="B251" t="s">
        <v>4</v>
      </c>
      <c r="C251" t="s">
        <v>24</v>
      </c>
      <c r="D251">
        <v>2</v>
      </c>
    </row>
    <row r="252" spans="1:4" x14ac:dyDescent="0.25">
      <c r="A252" t="str">
        <f t="shared" si="9"/>
        <v>S/2024/10/Rev.1/Add.5</v>
      </c>
      <c r="B252" t="s">
        <v>4</v>
      </c>
      <c r="C252" t="s">
        <v>232</v>
      </c>
      <c r="D252">
        <v>2</v>
      </c>
    </row>
    <row r="253" spans="1:4" x14ac:dyDescent="0.25">
      <c r="A253" t="str">
        <f t="shared" si="9"/>
        <v>S/2024/10/Rev.1/Add.5</v>
      </c>
      <c r="B253" t="s">
        <v>4</v>
      </c>
      <c r="C253" t="s">
        <v>26</v>
      </c>
      <c r="D253">
        <v>2</v>
      </c>
    </row>
    <row r="254" spans="1:4" x14ac:dyDescent="0.25">
      <c r="A254" t="str">
        <f t="shared" si="9"/>
        <v>S/2024/10/Rev.1/Add.5</v>
      </c>
      <c r="B254" t="s">
        <v>4</v>
      </c>
      <c r="C254" t="s">
        <v>27</v>
      </c>
      <c r="D254">
        <v>2</v>
      </c>
    </row>
    <row r="255" spans="1:4" x14ac:dyDescent="0.25">
      <c r="A255" t="str">
        <f t="shared" si="9"/>
        <v>S/2024/10/Rev.1/Add.5</v>
      </c>
      <c r="B255" t="s">
        <v>4</v>
      </c>
      <c r="C255" t="s">
        <v>28</v>
      </c>
      <c r="D255">
        <v>2</v>
      </c>
    </row>
    <row r="256" spans="1:4" x14ac:dyDescent="0.25">
      <c r="A256" t="str">
        <f t="shared" si="9"/>
        <v>S/2024/10/Rev.1/Add.5</v>
      </c>
      <c r="B256" t="s">
        <v>4</v>
      </c>
      <c r="C256" t="s">
        <v>29</v>
      </c>
      <c r="D256">
        <v>2</v>
      </c>
    </row>
    <row r="257" spans="1:4" x14ac:dyDescent="0.25">
      <c r="A257" t="str">
        <f t="shared" si="9"/>
        <v>S/2024/10/Rev.1/Add.5</v>
      </c>
      <c r="B257" t="s">
        <v>4</v>
      </c>
      <c r="C257" t="s">
        <v>133</v>
      </c>
      <c r="D257">
        <v>2</v>
      </c>
    </row>
    <row r="258" spans="1:4" x14ac:dyDescent="0.25">
      <c r="A258" t="str">
        <f t="shared" si="9"/>
        <v>S/2024/10/Rev.1/Add.5</v>
      </c>
      <c r="B258" t="s">
        <v>4</v>
      </c>
      <c r="C258" t="s">
        <v>31</v>
      </c>
      <c r="D258">
        <v>2</v>
      </c>
    </row>
    <row r="259" spans="1:4" x14ac:dyDescent="0.25">
      <c r="A259" t="str">
        <f t="shared" si="9"/>
        <v>S/2024/10/Rev.1/Add.5</v>
      </c>
      <c r="B259" t="s">
        <v>4</v>
      </c>
      <c r="C259" t="s">
        <v>32</v>
      </c>
      <c r="D259">
        <v>2</v>
      </c>
    </row>
    <row r="260" spans="1:4" x14ac:dyDescent="0.25">
      <c r="A260" t="str">
        <f t="shared" si="9"/>
        <v>S/2024/10/Rev.1/Add.5</v>
      </c>
      <c r="B260" t="s">
        <v>4</v>
      </c>
      <c r="C260" t="s">
        <v>33</v>
      </c>
      <c r="D260">
        <v>2</v>
      </c>
    </row>
    <row r="261" spans="1:4" x14ac:dyDescent="0.25">
      <c r="A261" t="str">
        <f t="shared" si="9"/>
        <v>S/2024/10/Rev.1/Add.5</v>
      </c>
      <c r="B261" t="s">
        <v>4</v>
      </c>
      <c r="C261" t="s">
        <v>34</v>
      </c>
      <c r="D261">
        <v>2</v>
      </c>
    </row>
    <row r="262" spans="1:4" x14ac:dyDescent="0.25">
      <c r="A262" t="str">
        <f t="shared" si="9"/>
        <v>S/2024/10/Rev.1/Add.5</v>
      </c>
      <c r="B262" t="s">
        <v>4</v>
      </c>
      <c r="C262" t="s">
        <v>35</v>
      </c>
      <c r="D262">
        <v>2</v>
      </c>
    </row>
    <row r="263" spans="1:4" x14ac:dyDescent="0.25">
      <c r="A263" t="str">
        <f t="shared" si="9"/>
        <v>S/2024/10/Rev.1/Add.5</v>
      </c>
      <c r="B263" t="s">
        <v>4</v>
      </c>
      <c r="C263" t="s">
        <v>36</v>
      </c>
      <c r="D263">
        <v>2</v>
      </c>
    </row>
    <row r="264" spans="1:4" x14ac:dyDescent="0.25">
      <c r="A264" t="str">
        <f t="shared" ref="A264:A295" si="10">HYPERLINK("https://docs.un.org/S/2024/10/Rev.1/Add.5", "S/2024/10/Rev.1/Add.5")</f>
        <v>S/2024/10/Rev.1/Add.5</v>
      </c>
      <c r="B264" t="s">
        <v>4</v>
      </c>
      <c r="C264" t="s">
        <v>136</v>
      </c>
      <c r="D264">
        <v>2</v>
      </c>
    </row>
    <row r="265" spans="1:4" x14ac:dyDescent="0.25">
      <c r="A265" t="str">
        <f t="shared" si="10"/>
        <v>S/2024/10/Rev.1/Add.5</v>
      </c>
      <c r="B265" t="s">
        <v>4</v>
      </c>
      <c r="C265" t="s">
        <v>38</v>
      </c>
      <c r="D265">
        <v>2</v>
      </c>
    </row>
    <row r="266" spans="1:4" x14ac:dyDescent="0.25">
      <c r="A266" t="str">
        <f t="shared" si="10"/>
        <v>S/2024/10/Rev.1/Add.5</v>
      </c>
      <c r="B266" t="s">
        <v>4</v>
      </c>
      <c r="C266" t="s">
        <v>39</v>
      </c>
      <c r="D266">
        <v>2</v>
      </c>
    </row>
    <row r="267" spans="1:4" x14ac:dyDescent="0.25">
      <c r="A267" t="str">
        <f t="shared" si="10"/>
        <v>S/2024/10/Rev.1/Add.5</v>
      </c>
      <c r="B267" t="s">
        <v>4</v>
      </c>
      <c r="C267" t="s">
        <v>233</v>
      </c>
      <c r="D267">
        <v>2</v>
      </c>
    </row>
    <row r="268" spans="1:4" x14ac:dyDescent="0.25">
      <c r="A268" t="str">
        <f t="shared" si="10"/>
        <v>S/2024/10/Rev.1/Add.5</v>
      </c>
      <c r="B268" t="s">
        <v>4</v>
      </c>
      <c r="C268" t="s">
        <v>41</v>
      </c>
      <c r="D268">
        <v>2</v>
      </c>
    </row>
    <row r="269" spans="1:4" x14ac:dyDescent="0.25">
      <c r="A269" t="str">
        <f t="shared" si="10"/>
        <v>S/2024/10/Rev.1/Add.5</v>
      </c>
      <c r="B269" t="s">
        <v>4</v>
      </c>
      <c r="C269" t="s">
        <v>139</v>
      </c>
      <c r="D269">
        <v>2</v>
      </c>
    </row>
    <row r="270" spans="1:4" x14ac:dyDescent="0.25">
      <c r="A270" t="str">
        <f t="shared" si="10"/>
        <v>S/2024/10/Rev.1/Add.5</v>
      </c>
      <c r="B270" t="s">
        <v>4</v>
      </c>
      <c r="C270" t="s">
        <v>43</v>
      </c>
      <c r="D270">
        <v>2</v>
      </c>
    </row>
    <row r="271" spans="1:4" x14ac:dyDescent="0.25">
      <c r="A271" t="str">
        <f t="shared" si="10"/>
        <v>S/2024/10/Rev.1/Add.5</v>
      </c>
      <c r="B271" t="s">
        <v>4</v>
      </c>
      <c r="C271" t="s">
        <v>44</v>
      </c>
      <c r="D271">
        <v>3</v>
      </c>
    </row>
    <row r="272" spans="1:4" x14ac:dyDescent="0.25">
      <c r="A272" t="str">
        <f t="shared" si="10"/>
        <v>S/2024/10/Rev.1/Add.5</v>
      </c>
      <c r="B272" t="s">
        <v>4</v>
      </c>
      <c r="C272" t="s">
        <v>234</v>
      </c>
      <c r="D272">
        <v>3</v>
      </c>
    </row>
    <row r="273" spans="1:4" x14ac:dyDescent="0.25">
      <c r="A273" t="str">
        <f t="shared" si="10"/>
        <v>S/2024/10/Rev.1/Add.5</v>
      </c>
      <c r="B273" t="s">
        <v>4</v>
      </c>
      <c r="C273" t="s">
        <v>46</v>
      </c>
      <c r="D273">
        <v>3</v>
      </c>
    </row>
    <row r="274" spans="1:4" x14ac:dyDescent="0.25">
      <c r="A274" t="str">
        <f t="shared" si="10"/>
        <v>S/2024/10/Rev.1/Add.5</v>
      </c>
      <c r="B274" t="s">
        <v>4</v>
      </c>
      <c r="C274" t="s">
        <v>47</v>
      </c>
      <c r="D274">
        <v>3</v>
      </c>
    </row>
    <row r="275" spans="1:4" x14ac:dyDescent="0.25">
      <c r="A275" t="str">
        <f t="shared" si="10"/>
        <v>S/2024/10/Rev.1/Add.5</v>
      </c>
      <c r="B275" t="s">
        <v>4</v>
      </c>
      <c r="C275" t="s">
        <v>48</v>
      </c>
      <c r="D275">
        <v>3</v>
      </c>
    </row>
    <row r="276" spans="1:4" x14ac:dyDescent="0.25">
      <c r="A276" t="str">
        <f t="shared" si="10"/>
        <v>S/2024/10/Rev.1/Add.5</v>
      </c>
      <c r="B276" t="s">
        <v>4</v>
      </c>
      <c r="C276" t="s">
        <v>49</v>
      </c>
      <c r="D276">
        <v>3</v>
      </c>
    </row>
    <row r="277" spans="1:4" x14ac:dyDescent="0.25">
      <c r="A277" t="str">
        <f t="shared" si="10"/>
        <v>S/2024/10/Rev.1/Add.5</v>
      </c>
      <c r="B277" t="s">
        <v>4</v>
      </c>
      <c r="C277" t="s">
        <v>50</v>
      </c>
      <c r="D277">
        <v>3</v>
      </c>
    </row>
    <row r="278" spans="1:4" x14ac:dyDescent="0.25">
      <c r="A278" t="str">
        <f t="shared" si="10"/>
        <v>S/2024/10/Rev.1/Add.5</v>
      </c>
      <c r="B278" t="s">
        <v>4</v>
      </c>
      <c r="C278" t="s">
        <v>51</v>
      </c>
      <c r="D278">
        <v>3</v>
      </c>
    </row>
    <row r="279" spans="1:4" x14ac:dyDescent="0.25">
      <c r="A279" t="str">
        <f t="shared" si="10"/>
        <v>S/2024/10/Rev.1/Add.5</v>
      </c>
      <c r="B279" t="s">
        <v>4</v>
      </c>
      <c r="C279" t="s">
        <v>52</v>
      </c>
      <c r="D279">
        <v>3</v>
      </c>
    </row>
    <row r="280" spans="1:4" x14ac:dyDescent="0.25">
      <c r="A280" t="str">
        <f t="shared" si="10"/>
        <v>S/2024/10/Rev.1/Add.5</v>
      </c>
      <c r="B280" t="s">
        <v>4</v>
      </c>
      <c r="C280" t="s">
        <v>53</v>
      </c>
      <c r="D280">
        <v>3</v>
      </c>
    </row>
    <row r="281" spans="1:4" x14ac:dyDescent="0.25">
      <c r="A281" t="str">
        <f t="shared" si="10"/>
        <v>S/2024/10/Rev.1/Add.5</v>
      </c>
      <c r="B281" t="s">
        <v>4</v>
      </c>
      <c r="C281" t="s">
        <v>143</v>
      </c>
      <c r="D281">
        <v>3</v>
      </c>
    </row>
    <row r="282" spans="1:4" x14ac:dyDescent="0.25">
      <c r="A282" t="str">
        <f t="shared" si="10"/>
        <v>S/2024/10/Rev.1/Add.5</v>
      </c>
      <c r="B282" t="s">
        <v>4</v>
      </c>
      <c r="C282" t="s">
        <v>235</v>
      </c>
      <c r="D282">
        <v>3</v>
      </c>
    </row>
    <row r="283" spans="1:4" x14ac:dyDescent="0.25">
      <c r="A283" t="str">
        <f t="shared" si="10"/>
        <v>S/2024/10/Rev.1/Add.5</v>
      </c>
      <c r="B283" t="s">
        <v>4</v>
      </c>
      <c r="C283" t="s">
        <v>236</v>
      </c>
      <c r="D283">
        <v>3</v>
      </c>
    </row>
    <row r="284" spans="1:4" x14ac:dyDescent="0.25">
      <c r="A284" t="str">
        <f t="shared" si="10"/>
        <v>S/2024/10/Rev.1/Add.5</v>
      </c>
      <c r="B284" t="s">
        <v>4</v>
      </c>
      <c r="C284" t="s">
        <v>57</v>
      </c>
      <c r="D284">
        <v>3</v>
      </c>
    </row>
    <row r="285" spans="1:4" x14ac:dyDescent="0.25">
      <c r="A285" t="str">
        <f t="shared" si="10"/>
        <v>S/2024/10/Rev.1/Add.5</v>
      </c>
      <c r="B285" t="s">
        <v>4</v>
      </c>
      <c r="C285" t="s">
        <v>58</v>
      </c>
      <c r="D285">
        <v>3</v>
      </c>
    </row>
    <row r="286" spans="1:4" x14ac:dyDescent="0.25">
      <c r="A286" t="str">
        <f t="shared" si="10"/>
        <v>S/2024/10/Rev.1/Add.5</v>
      </c>
      <c r="B286" t="s">
        <v>4</v>
      </c>
      <c r="C286" t="s">
        <v>59</v>
      </c>
      <c r="D286">
        <v>3</v>
      </c>
    </row>
    <row r="287" spans="1:4" x14ac:dyDescent="0.25">
      <c r="A287" t="str">
        <f t="shared" si="10"/>
        <v>S/2024/10/Rev.1/Add.5</v>
      </c>
      <c r="B287" t="s">
        <v>4</v>
      </c>
      <c r="C287" t="s">
        <v>60</v>
      </c>
      <c r="D287">
        <v>3</v>
      </c>
    </row>
    <row r="288" spans="1:4" x14ac:dyDescent="0.25">
      <c r="A288" t="str">
        <f t="shared" si="10"/>
        <v>S/2024/10/Rev.1/Add.5</v>
      </c>
      <c r="B288" t="s">
        <v>4</v>
      </c>
      <c r="C288" t="s">
        <v>61</v>
      </c>
      <c r="D288">
        <v>3</v>
      </c>
    </row>
    <row r="289" spans="1:4" x14ac:dyDescent="0.25">
      <c r="A289" t="str">
        <f t="shared" si="10"/>
        <v>S/2024/10/Rev.1/Add.5</v>
      </c>
      <c r="B289" t="s">
        <v>4</v>
      </c>
      <c r="C289" t="s">
        <v>62</v>
      </c>
      <c r="D289">
        <v>4</v>
      </c>
    </row>
    <row r="290" spans="1:4" x14ac:dyDescent="0.25">
      <c r="A290" t="str">
        <f t="shared" si="10"/>
        <v>S/2024/10/Rev.1/Add.5</v>
      </c>
      <c r="B290" t="s">
        <v>4</v>
      </c>
      <c r="C290" t="s">
        <v>63</v>
      </c>
      <c r="D290">
        <v>4</v>
      </c>
    </row>
    <row r="291" spans="1:4" x14ac:dyDescent="0.25">
      <c r="A291" t="str">
        <f t="shared" si="10"/>
        <v>S/2024/10/Rev.1/Add.5</v>
      </c>
      <c r="B291" t="s">
        <v>4</v>
      </c>
      <c r="C291" t="s">
        <v>64</v>
      </c>
      <c r="D291">
        <v>4</v>
      </c>
    </row>
    <row r="292" spans="1:4" x14ac:dyDescent="0.25">
      <c r="A292" t="str">
        <f t="shared" si="10"/>
        <v>S/2024/10/Rev.1/Add.5</v>
      </c>
      <c r="B292" t="s">
        <v>4</v>
      </c>
      <c r="C292" t="s">
        <v>65</v>
      </c>
      <c r="D292">
        <v>4</v>
      </c>
    </row>
    <row r="293" spans="1:4" x14ac:dyDescent="0.25">
      <c r="A293" t="str">
        <f t="shared" si="10"/>
        <v>S/2024/10/Rev.1/Add.5</v>
      </c>
      <c r="B293" t="s">
        <v>4</v>
      </c>
      <c r="C293" t="s">
        <v>66</v>
      </c>
      <c r="D293">
        <v>4</v>
      </c>
    </row>
    <row r="294" spans="1:4" x14ac:dyDescent="0.25">
      <c r="A294" t="str">
        <f t="shared" si="10"/>
        <v>S/2024/10/Rev.1/Add.5</v>
      </c>
      <c r="B294" t="s">
        <v>4</v>
      </c>
      <c r="C294" t="s">
        <v>67</v>
      </c>
      <c r="D294">
        <v>4</v>
      </c>
    </row>
    <row r="295" spans="1:4" x14ac:dyDescent="0.25">
      <c r="A295" t="str">
        <f t="shared" si="10"/>
        <v>S/2024/10/Rev.1/Add.5</v>
      </c>
      <c r="B295" t="s">
        <v>4</v>
      </c>
      <c r="C295" t="s">
        <v>68</v>
      </c>
      <c r="D295">
        <v>4</v>
      </c>
    </row>
    <row r="296" spans="1:4" x14ac:dyDescent="0.25">
      <c r="A296" t="str">
        <f t="shared" ref="A296:A304" si="11">HYPERLINK("https://docs.un.org/S/2024/10/Rev.1/Add.5", "S/2024/10/Rev.1/Add.5")</f>
        <v>S/2024/10/Rev.1/Add.5</v>
      </c>
      <c r="B296" t="s">
        <v>4</v>
      </c>
      <c r="C296" t="s">
        <v>69</v>
      </c>
      <c r="D296">
        <v>4</v>
      </c>
    </row>
    <row r="297" spans="1:4" x14ac:dyDescent="0.25">
      <c r="A297" t="str">
        <f t="shared" si="11"/>
        <v>S/2024/10/Rev.1/Add.5</v>
      </c>
      <c r="B297" t="s">
        <v>4</v>
      </c>
      <c r="C297" t="s">
        <v>237</v>
      </c>
      <c r="D297">
        <v>4</v>
      </c>
    </row>
    <row r="298" spans="1:4" x14ac:dyDescent="0.25">
      <c r="A298" t="str">
        <f t="shared" si="11"/>
        <v>S/2024/10/Rev.1/Add.5</v>
      </c>
      <c r="B298" t="s">
        <v>4</v>
      </c>
      <c r="C298" t="s">
        <v>238</v>
      </c>
      <c r="D298">
        <v>4</v>
      </c>
    </row>
    <row r="299" spans="1:4" x14ac:dyDescent="0.25">
      <c r="A299" t="str">
        <f t="shared" si="11"/>
        <v>S/2024/10/Rev.1/Add.5</v>
      </c>
      <c r="B299" t="s">
        <v>4</v>
      </c>
      <c r="C299" t="s">
        <v>239</v>
      </c>
      <c r="D299">
        <v>4</v>
      </c>
    </row>
    <row r="300" spans="1:4" x14ac:dyDescent="0.25">
      <c r="A300" t="str">
        <f t="shared" si="11"/>
        <v>S/2024/10/Rev.1/Add.5</v>
      </c>
      <c r="B300" t="s">
        <v>4</v>
      </c>
      <c r="C300" t="s">
        <v>240</v>
      </c>
      <c r="D300">
        <v>4</v>
      </c>
    </row>
    <row r="301" spans="1:4" x14ac:dyDescent="0.25">
      <c r="A301" t="str">
        <f t="shared" si="11"/>
        <v>S/2024/10/Rev.1/Add.5</v>
      </c>
      <c r="B301" t="s">
        <v>4</v>
      </c>
      <c r="C301" t="s">
        <v>241</v>
      </c>
      <c r="D301">
        <v>4</v>
      </c>
    </row>
    <row r="302" spans="1:4" x14ac:dyDescent="0.25">
      <c r="A302" t="str">
        <f t="shared" si="11"/>
        <v>S/2024/10/Rev.1/Add.5</v>
      </c>
      <c r="B302" t="s">
        <v>4</v>
      </c>
      <c r="C302" t="s">
        <v>242</v>
      </c>
      <c r="D302">
        <v>4</v>
      </c>
    </row>
    <row r="303" spans="1:4" x14ac:dyDescent="0.25">
      <c r="A303" t="str">
        <f t="shared" si="11"/>
        <v>S/2024/10/Rev.1/Add.5</v>
      </c>
      <c r="B303" t="s">
        <v>4</v>
      </c>
      <c r="C303" t="s">
        <v>243</v>
      </c>
      <c r="D303">
        <v>4</v>
      </c>
    </row>
    <row r="304" spans="1:4" x14ac:dyDescent="0.25">
      <c r="A304" t="str">
        <f t="shared" si="11"/>
        <v>S/2024/10/Rev.1/Add.5</v>
      </c>
      <c r="B304" t="s">
        <v>4</v>
      </c>
      <c r="C304" t="s">
        <v>244</v>
      </c>
      <c r="D304">
        <v>4</v>
      </c>
    </row>
    <row r="305" spans="1:4" x14ac:dyDescent="0.25">
      <c r="A305" t="str">
        <f t="shared" ref="A305:A311" si="12">HYPERLINK("https://docs.un.org/S/2024/10/Rev.1/Add.4", "S/2024/10/Rev.1/Add.4")</f>
        <v>S/2024/10/Rev.1/Add.4</v>
      </c>
      <c r="B305" t="s">
        <v>4</v>
      </c>
      <c r="C305" t="s">
        <v>245</v>
      </c>
      <c r="D305">
        <v>1</v>
      </c>
    </row>
    <row r="306" spans="1:4" x14ac:dyDescent="0.25">
      <c r="A306" t="str">
        <f t="shared" si="12"/>
        <v>S/2024/10/Rev.1/Add.4</v>
      </c>
      <c r="B306" t="s">
        <v>4</v>
      </c>
      <c r="C306" t="s">
        <v>246</v>
      </c>
      <c r="D306">
        <v>1</v>
      </c>
    </row>
    <row r="307" spans="1:4" x14ac:dyDescent="0.25">
      <c r="A307" t="str">
        <f t="shared" si="12"/>
        <v>S/2024/10/Rev.1/Add.4</v>
      </c>
      <c r="B307" t="s">
        <v>4</v>
      </c>
      <c r="C307" t="s">
        <v>247</v>
      </c>
      <c r="D307">
        <v>1</v>
      </c>
    </row>
    <row r="308" spans="1:4" x14ac:dyDescent="0.25">
      <c r="A308" t="str">
        <f t="shared" si="12"/>
        <v>S/2024/10/Rev.1/Add.4</v>
      </c>
      <c r="B308" t="s">
        <v>4</v>
      </c>
      <c r="C308" t="s">
        <v>248</v>
      </c>
      <c r="D308">
        <v>1</v>
      </c>
    </row>
    <row r="309" spans="1:4" x14ac:dyDescent="0.25">
      <c r="A309" t="str">
        <f t="shared" si="12"/>
        <v>S/2024/10/Rev.1/Add.4</v>
      </c>
      <c r="B309" t="s">
        <v>4</v>
      </c>
      <c r="C309" t="s">
        <v>249</v>
      </c>
      <c r="D309">
        <v>1</v>
      </c>
    </row>
    <row r="310" spans="1:4" x14ac:dyDescent="0.25">
      <c r="A310" t="str">
        <f t="shared" si="12"/>
        <v>S/2024/10/Rev.1/Add.4</v>
      </c>
      <c r="B310" t="s">
        <v>4</v>
      </c>
      <c r="C310" t="s">
        <v>250</v>
      </c>
      <c r="D310">
        <v>1</v>
      </c>
    </row>
    <row r="311" spans="1:4" x14ac:dyDescent="0.25">
      <c r="A311" t="str">
        <f t="shared" si="12"/>
        <v>S/2024/10/Rev.1/Add.4</v>
      </c>
      <c r="B311" t="s">
        <v>4</v>
      </c>
      <c r="C311" t="s">
        <v>251</v>
      </c>
      <c r="D311">
        <v>1</v>
      </c>
    </row>
    <row r="312" spans="1:4" x14ac:dyDescent="0.25">
      <c r="A312" t="str">
        <f t="shared" ref="A312:A322" si="13">HYPERLINK("https://docs.un.org/S/2024/10/Rev.1/Add.7", "S/2024/10/Rev.1/Add.7")</f>
        <v>S/2024/10/Rev.1/Add.7</v>
      </c>
      <c r="B312" t="s">
        <v>4</v>
      </c>
      <c r="C312" t="s">
        <v>252</v>
      </c>
      <c r="D312">
        <v>1</v>
      </c>
    </row>
    <row r="313" spans="1:4" x14ac:dyDescent="0.25">
      <c r="A313" t="str">
        <f t="shared" si="13"/>
        <v>S/2024/10/Rev.1/Add.7</v>
      </c>
      <c r="B313" t="s">
        <v>4</v>
      </c>
      <c r="C313" t="s">
        <v>253</v>
      </c>
      <c r="D313">
        <v>1</v>
      </c>
    </row>
    <row r="314" spans="1:4" x14ac:dyDescent="0.25">
      <c r="A314" t="str">
        <f t="shared" si="13"/>
        <v>S/2024/10/Rev.1/Add.7</v>
      </c>
      <c r="B314" t="s">
        <v>4</v>
      </c>
      <c r="C314" t="s">
        <v>254</v>
      </c>
      <c r="D314">
        <v>1</v>
      </c>
    </row>
    <row r="315" spans="1:4" x14ac:dyDescent="0.25">
      <c r="A315" t="str">
        <f t="shared" si="13"/>
        <v>S/2024/10/Rev.1/Add.7</v>
      </c>
      <c r="B315" t="s">
        <v>4</v>
      </c>
      <c r="C315" t="s">
        <v>255</v>
      </c>
      <c r="D315">
        <v>1</v>
      </c>
    </row>
    <row r="316" spans="1:4" x14ac:dyDescent="0.25">
      <c r="A316" t="str">
        <f t="shared" si="13"/>
        <v>S/2024/10/Rev.1/Add.7</v>
      </c>
      <c r="B316" t="s">
        <v>4</v>
      </c>
      <c r="C316" t="s">
        <v>256</v>
      </c>
      <c r="D316">
        <v>1</v>
      </c>
    </row>
    <row r="317" spans="1:4" x14ac:dyDescent="0.25">
      <c r="A317" t="str">
        <f t="shared" si="13"/>
        <v>S/2024/10/Rev.1/Add.7</v>
      </c>
      <c r="B317" t="s">
        <v>4</v>
      </c>
      <c r="C317" t="s">
        <v>257</v>
      </c>
      <c r="D317">
        <v>1</v>
      </c>
    </row>
    <row r="318" spans="1:4" x14ac:dyDescent="0.25">
      <c r="A318" t="str">
        <f t="shared" si="13"/>
        <v>S/2024/10/Rev.1/Add.7</v>
      </c>
      <c r="B318" t="s">
        <v>4</v>
      </c>
      <c r="C318" t="s">
        <v>258</v>
      </c>
      <c r="D318">
        <v>1</v>
      </c>
    </row>
    <row r="319" spans="1:4" x14ac:dyDescent="0.25">
      <c r="A319" t="str">
        <f t="shared" si="13"/>
        <v>S/2024/10/Rev.1/Add.7</v>
      </c>
      <c r="B319" t="s">
        <v>4</v>
      </c>
      <c r="C319" t="s">
        <v>259</v>
      </c>
      <c r="D319">
        <v>1</v>
      </c>
    </row>
    <row r="320" spans="1:4" x14ac:dyDescent="0.25">
      <c r="A320" t="str">
        <f t="shared" si="13"/>
        <v>S/2024/10/Rev.1/Add.7</v>
      </c>
      <c r="B320" t="s">
        <v>4</v>
      </c>
      <c r="C320" t="s">
        <v>260</v>
      </c>
      <c r="D320">
        <v>1</v>
      </c>
    </row>
    <row r="321" spans="1:4" x14ac:dyDescent="0.25">
      <c r="A321" t="str">
        <f t="shared" si="13"/>
        <v>S/2024/10/Rev.1/Add.7</v>
      </c>
      <c r="B321" t="s">
        <v>4</v>
      </c>
      <c r="C321" t="s">
        <v>261</v>
      </c>
      <c r="D321">
        <v>1</v>
      </c>
    </row>
    <row r="322" spans="1:4" x14ac:dyDescent="0.25">
      <c r="A322" t="str">
        <f t="shared" si="13"/>
        <v>S/2024/10/Rev.1/Add.7</v>
      </c>
      <c r="B322" t="s">
        <v>4</v>
      </c>
      <c r="C322" t="s">
        <v>262</v>
      </c>
      <c r="D322">
        <v>1</v>
      </c>
    </row>
    <row r="323" spans="1:4" x14ac:dyDescent="0.25">
      <c r="A323" t="str">
        <f>HYPERLINK("https://docs.un.org/S/2024/10/Rev.1/Add.3", "S/2024/10/Rev.1/Add.3")</f>
        <v>S/2024/10/Rev.1/Add.3</v>
      </c>
      <c r="B323" t="s">
        <v>4</v>
      </c>
      <c r="C323" t="s">
        <v>263</v>
      </c>
      <c r="D323">
        <v>1</v>
      </c>
    </row>
    <row r="324" spans="1:4" x14ac:dyDescent="0.25">
      <c r="A324" t="str">
        <f>HYPERLINK("https://docs.un.org/S/2024/10/Rev.1/Add.1", "S/2024/10/Rev.1/Add.1")</f>
        <v>S/2024/10/Rev.1/Add.1</v>
      </c>
      <c r="B324" t="s">
        <v>4</v>
      </c>
      <c r="C324" t="s">
        <v>264</v>
      </c>
      <c r="D324">
        <v>1</v>
      </c>
    </row>
    <row r="325" spans="1:4" x14ac:dyDescent="0.25">
      <c r="A325" t="str">
        <f>HYPERLINK("https://docs.un.org/S/2024/10/Rev.1/Add.1", "S/2024/10/Rev.1/Add.1")</f>
        <v>S/2024/10/Rev.1/Add.1</v>
      </c>
      <c r="B325" t="s">
        <v>4</v>
      </c>
      <c r="C325" t="s">
        <v>265</v>
      </c>
      <c r="D325">
        <v>1</v>
      </c>
    </row>
    <row r="326" spans="1:4" x14ac:dyDescent="0.25">
      <c r="A326" t="str">
        <f>HYPERLINK("https://docs.un.org/S/2024/10/Rev.1/Add.1", "S/2024/10/Rev.1/Add.1")</f>
        <v>S/2024/10/Rev.1/Add.1</v>
      </c>
      <c r="B326" t="s">
        <v>4</v>
      </c>
      <c r="C326" t="s">
        <v>266</v>
      </c>
      <c r="D326">
        <v>1</v>
      </c>
    </row>
    <row r="327" spans="1:4" x14ac:dyDescent="0.25">
      <c r="A327" t="str">
        <f t="shared" ref="A327:A339" si="14">HYPERLINK("https://docs.un.org/S/2024/10/Rev.1/Add.8", "S/2024/10/Rev.1/Add.8")</f>
        <v>S/2024/10/Rev.1/Add.8</v>
      </c>
      <c r="B327" t="s">
        <v>4</v>
      </c>
      <c r="C327" t="s">
        <v>267</v>
      </c>
      <c r="D327">
        <v>1</v>
      </c>
    </row>
    <row r="328" spans="1:4" x14ac:dyDescent="0.25">
      <c r="A328" t="str">
        <f t="shared" si="14"/>
        <v>S/2024/10/Rev.1/Add.8</v>
      </c>
      <c r="B328" t="s">
        <v>4</v>
      </c>
      <c r="C328" t="s">
        <v>268</v>
      </c>
      <c r="D328">
        <v>1</v>
      </c>
    </row>
    <row r="329" spans="1:4" x14ac:dyDescent="0.25">
      <c r="A329" t="str">
        <f t="shared" si="14"/>
        <v>S/2024/10/Rev.1/Add.8</v>
      </c>
      <c r="B329" t="s">
        <v>4</v>
      </c>
      <c r="C329" t="s">
        <v>269</v>
      </c>
      <c r="D329">
        <v>1</v>
      </c>
    </row>
    <row r="330" spans="1:4" x14ac:dyDescent="0.25">
      <c r="A330" t="str">
        <f t="shared" si="14"/>
        <v>S/2024/10/Rev.1/Add.8</v>
      </c>
      <c r="B330" t="s">
        <v>4</v>
      </c>
      <c r="C330" t="s">
        <v>270</v>
      </c>
      <c r="D330">
        <v>1</v>
      </c>
    </row>
    <row r="331" spans="1:4" x14ac:dyDescent="0.25">
      <c r="A331" t="str">
        <f t="shared" si="14"/>
        <v>S/2024/10/Rev.1/Add.8</v>
      </c>
      <c r="B331" t="s">
        <v>4</v>
      </c>
      <c r="C331" t="s">
        <v>271</v>
      </c>
      <c r="D331">
        <v>1</v>
      </c>
    </row>
    <row r="332" spans="1:4" x14ac:dyDescent="0.25">
      <c r="A332" t="str">
        <f t="shared" si="14"/>
        <v>S/2024/10/Rev.1/Add.8</v>
      </c>
      <c r="B332" t="s">
        <v>4</v>
      </c>
      <c r="C332" t="s">
        <v>272</v>
      </c>
      <c r="D332">
        <v>1</v>
      </c>
    </row>
    <row r="333" spans="1:4" x14ac:dyDescent="0.25">
      <c r="A333" t="str">
        <f t="shared" si="14"/>
        <v>S/2024/10/Rev.1/Add.8</v>
      </c>
      <c r="B333" t="s">
        <v>4</v>
      </c>
      <c r="C333" t="s">
        <v>273</v>
      </c>
      <c r="D333">
        <v>1</v>
      </c>
    </row>
    <row r="334" spans="1:4" x14ac:dyDescent="0.25">
      <c r="A334" t="str">
        <f t="shared" si="14"/>
        <v>S/2024/10/Rev.1/Add.8</v>
      </c>
      <c r="B334" t="s">
        <v>4</v>
      </c>
      <c r="C334" t="s">
        <v>274</v>
      </c>
      <c r="D334">
        <v>1</v>
      </c>
    </row>
    <row r="335" spans="1:4" x14ac:dyDescent="0.25">
      <c r="A335" t="str">
        <f t="shared" si="14"/>
        <v>S/2024/10/Rev.1/Add.8</v>
      </c>
      <c r="B335" t="s">
        <v>4</v>
      </c>
      <c r="C335" t="s">
        <v>275</v>
      </c>
      <c r="D335">
        <v>1</v>
      </c>
    </row>
    <row r="336" spans="1:4" x14ac:dyDescent="0.25">
      <c r="A336" t="str">
        <f t="shared" si="14"/>
        <v>S/2024/10/Rev.1/Add.8</v>
      </c>
      <c r="B336" t="s">
        <v>4</v>
      </c>
      <c r="C336" t="s">
        <v>276</v>
      </c>
      <c r="D336">
        <v>1</v>
      </c>
    </row>
    <row r="337" spans="1:4" x14ac:dyDescent="0.25">
      <c r="A337" t="str">
        <f t="shared" si="14"/>
        <v>S/2024/10/Rev.1/Add.8</v>
      </c>
      <c r="B337" t="s">
        <v>4</v>
      </c>
      <c r="C337" t="s">
        <v>277</v>
      </c>
      <c r="D337">
        <v>1</v>
      </c>
    </row>
    <row r="338" spans="1:4" x14ac:dyDescent="0.25">
      <c r="A338" t="str">
        <f t="shared" si="14"/>
        <v>S/2024/10/Rev.1/Add.8</v>
      </c>
      <c r="B338" t="s">
        <v>4</v>
      </c>
      <c r="C338" t="s">
        <v>278</v>
      </c>
      <c r="D338">
        <v>1</v>
      </c>
    </row>
    <row r="339" spans="1:4" x14ac:dyDescent="0.25">
      <c r="A339" t="str">
        <f t="shared" si="14"/>
        <v>S/2024/10/Rev.1/Add.8</v>
      </c>
      <c r="B339" t="s">
        <v>4</v>
      </c>
      <c r="C339" t="s">
        <v>279</v>
      </c>
      <c r="D339">
        <v>1</v>
      </c>
    </row>
    <row r="340" spans="1:4" x14ac:dyDescent="0.25">
      <c r="A340" t="str">
        <f t="shared" ref="A340:A350" si="15">HYPERLINK("https://docs.un.org/S/2024/10/Rev.1/Add.13", "S/2024/10/Rev.1/Add.13")</f>
        <v>S/2024/10/Rev.1/Add.13</v>
      </c>
      <c r="B340" t="s">
        <v>4</v>
      </c>
      <c r="C340" t="s">
        <v>280</v>
      </c>
      <c r="D340">
        <v>1</v>
      </c>
    </row>
    <row r="341" spans="1:4" x14ac:dyDescent="0.25">
      <c r="A341" t="str">
        <f t="shared" si="15"/>
        <v>S/2024/10/Rev.1/Add.13</v>
      </c>
      <c r="B341" t="s">
        <v>4</v>
      </c>
      <c r="C341" t="s">
        <v>281</v>
      </c>
      <c r="D341">
        <v>1</v>
      </c>
    </row>
    <row r="342" spans="1:4" x14ac:dyDescent="0.25">
      <c r="A342" t="str">
        <f t="shared" si="15"/>
        <v>S/2024/10/Rev.1/Add.13</v>
      </c>
      <c r="B342" t="s">
        <v>4</v>
      </c>
      <c r="C342" t="s">
        <v>282</v>
      </c>
      <c r="D342">
        <v>1</v>
      </c>
    </row>
    <row r="343" spans="1:4" x14ac:dyDescent="0.25">
      <c r="A343" t="str">
        <f t="shared" si="15"/>
        <v>S/2024/10/Rev.1/Add.13</v>
      </c>
      <c r="B343" t="s">
        <v>4</v>
      </c>
      <c r="C343" t="s">
        <v>283</v>
      </c>
      <c r="D343">
        <v>1</v>
      </c>
    </row>
    <row r="344" spans="1:4" x14ac:dyDescent="0.25">
      <c r="A344" t="str">
        <f t="shared" si="15"/>
        <v>S/2024/10/Rev.1/Add.13</v>
      </c>
      <c r="B344" t="s">
        <v>4</v>
      </c>
      <c r="C344" t="s">
        <v>284</v>
      </c>
      <c r="D344">
        <v>1</v>
      </c>
    </row>
    <row r="345" spans="1:4" x14ac:dyDescent="0.25">
      <c r="A345" t="str">
        <f t="shared" si="15"/>
        <v>S/2024/10/Rev.1/Add.13</v>
      </c>
      <c r="B345" t="s">
        <v>4</v>
      </c>
      <c r="C345" t="s">
        <v>285</v>
      </c>
      <c r="D345">
        <v>1</v>
      </c>
    </row>
    <row r="346" spans="1:4" x14ac:dyDescent="0.25">
      <c r="A346" t="str">
        <f t="shared" si="15"/>
        <v>S/2024/10/Rev.1/Add.13</v>
      </c>
      <c r="B346" t="s">
        <v>4</v>
      </c>
      <c r="C346" t="s">
        <v>286</v>
      </c>
      <c r="D346">
        <v>1</v>
      </c>
    </row>
    <row r="347" spans="1:4" x14ac:dyDescent="0.25">
      <c r="A347" t="str">
        <f t="shared" si="15"/>
        <v>S/2024/10/Rev.1/Add.13</v>
      </c>
      <c r="B347" t="s">
        <v>4</v>
      </c>
      <c r="C347" t="s">
        <v>287</v>
      </c>
      <c r="D347">
        <v>1</v>
      </c>
    </row>
    <row r="348" spans="1:4" x14ac:dyDescent="0.25">
      <c r="A348" t="str">
        <f t="shared" si="15"/>
        <v>S/2024/10/Rev.1/Add.13</v>
      </c>
      <c r="B348" t="s">
        <v>4</v>
      </c>
      <c r="C348" t="s">
        <v>288</v>
      </c>
      <c r="D348">
        <v>1</v>
      </c>
    </row>
    <row r="349" spans="1:4" x14ac:dyDescent="0.25">
      <c r="A349" t="str">
        <f t="shared" si="15"/>
        <v>S/2024/10/Rev.1/Add.13</v>
      </c>
      <c r="B349" t="s">
        <v>4</v>
      </c>
      <c r="C349" t="s">
        <v>289</v>
      </c>
      <c r="D349">
        <v>1</v>
      </c>
    </row>
    <row r="350" spans="1:4" x14ac:dyDescent="0.25">
      <c r="A350" t="str">
        <f t="shared" si="15"/>
        <v>S/2024/10/Rev.1/Add.13</v>
      </c>
      <c r="B350" t="s">
        <v>4</v>
      </c>
      <c r="C350" t="s">
        <v>290</v>
      </c>
      <c r="D350">
        <v>1</v>
      </c>
    </row>
    <row r="351" spans="1:4" x14ac:dyDescent="0.25">
      <c r="A351" t="str">
        <f t="shared" ref="A351:A365" si="16">HYPERLINK("https://docs.un.org/S/2024/10/Rev.1/Add.10", "S/2024/10/Rev.1/Add.10")</f>
        <v>S/2024/10/Rev.1/Add.10</v>
      </c>
      <c r="B351" t="s">
        <v>4</v>
      </c>
      <c r="C351" t="s">
        <v>291</v>
      </c>
      <c r="D351">
        <v>1</v>
      </c>
    </row>
    <row r="352" spans="1:4" x14ac:dyDescent="0.25">
      <c r="A352" t="str">
        <f t="shared" si="16"/>
        <v>S/2024/10/Rev.1/Add.10</v>
      </c>
      <c r="B352" t="s">
        <v>4</v>
      </c>
      <c r="C352" t="s">
        <v>292</v>
      </c>
      <c r="D352">
        <v>1</v>
      </c>
    </row>
    <row r="353" spans="1:4" x14ac:dyDescent="0.25">
      <c r="A353" t="str">
        <f t="shared" si="16"/>
        <v>S/2024/10/Rev.1/Add.10</v>
      </c>
      <c r="B353" t="s">
        <v>4</v>
      </c>
      <c r="C353" t="s">
        <v>293</v>
      </c>
      <c r="D353">
        <v>1</v>
      </c>
    </row>
    <row r="354" spans="1:4" x14ac:dyDescent="0.25">
      <c r="A354" t="str">
        <f t="shared" si="16"/>
        <v>S/2024/10/Rev.1/Add.10</v>
      </c>
      <c r="B354" t="s">
        <v>4</v>
      </c>
      <c r="C354" t="s">
        <v>294</v>
      </c>
      <c r="D354">
        <v>1</v>
      </c>
    </row>
    <row r="355" spans="1:4" x14ac:dyDescent="0.25">
      <c r="A355" t="str">
        <f t="shared" si="16"/>
        <v>S/2024/10/Rev.1/Add.10</v>
      </c>
      <c r="B355" t="s">
        <v>4</v>
      </c>
      <c r="C355" t="s">
        <v>295</v>
      </c>
      <c r="D355">
        <v>1</v>
      </c>
    </row>
    <row r="356" spans="1:4" x14ac:dyDescent="0.25">
      <c r="A356" t="str">
        <f t="shared" si="16"/>
        <v>S/2024/10/Rev.1/Add.10</v>
      </c>
      <c r="B356" t="s">
        <v>4</v>
      </c>
      <c r="C356" t="s">
        <v>296</v>
      </c>
      <c r="D356">
        <v>1</v>
      </c>
    </row>
    <row r="357" spans="1:4" x14ac:dyDescent="0.25">
      <c r="A357" t="str">
        <f t="shared" si="16"/>
        <v>S/2024/10/Rev.1/Add.10</v>
      </c>
      <c r="B357" t="s">
        <v>4</v>
      </c>
      <c r="C357" t="s">
        <v>297</v>
      </c>
      <c r="D357">
        <v>1</v>
      </c>
    </row>
    <row r="358" spans="1:4" x14ac:dyDescent="0.25">
      <c r="A358" t="str">
        <f t="shared" si="16"/>
        <v>S/2024/10/Rev.1/Add.10</v>
      </c>
      <c r="B358" t="s">
        <v>4</v>
      </c>
      <c r="C358" t="s">
        <v>298</v>
      </c>
      <c r="D358">
        <v>1</v>
      </c>
    </row>
    <row r="359" spans="1:4" x14ac:dyDescent="0.25">
      <c r="A359" t="str">
        <f t="shared" si="16"/>
        <v>S/2024/10/Rev.1/Add.10</v>
      </c>
      <c r="B359" t="s">
        <v>4</v>
      </c>
      <c r="C359" t="s">
        <v>299</v>
      </c>
      <c r="D359">
        <v>1</v>
      </c>
    </row>
    <row r="360" spans="1:4" x14ac:dyDescent="0.25">
      <c r="A360" t="str">
        <f t="shared" si="16"/>
        <v>S/2024/10/Rev.1/Add.10</v>
      </c>
      <c r="B360" t="s">
        <v>4</v>
      </c>
      <c r="C360" t="s">
        <v>300</v>
      </c>
      <c r="D360">
        <v>1</v>
      </c>
    </row>
    <row r="361" spans="1:4" x14ac:dyDescent="0.25">
      <c r="A361" t="str">
        <f t="shared" si="16"/>
        <v>S/2024/10/Rev.1/Add.10</v>
      </c>
      <c r="B361" t="s">
        <v>4</v>
      </c>
      <c r="C361" t="s">
        <v>301</v>
      </c>
      <c r="D361">
        <v>1</v>
      </c>
    </row>
    <row r="362" spans="1:4" x14ac:dyDescent="0.25">
      <c r="A362" t="str">
        <f t="shared" si="16"/>
        <v>S/2024/10/Rev.1/Add.10</v>
      </c>
      <c r="B362" t="s">
        <v>4</v>
      </c>
      <c r="C362" t="s">
        <v>302</v>
      </c>
      <c r="D362">
        <v>2</v>
      </c>
    </row>
    <row r="363" spans="1:4" x14ac:dyDescent="0.25">
      <c r="A363" t="str">
        <f t="shared" si="16"/>
        <v>S/2024/10/Rev.1/Add.10</v>
      </c>
      <c r="B363" t="s">
        <v>4</v>
      </c>
      <c r="C363" t="s">
        <v>303</v>
      </c>
      <c r="D363">
        <v>2</v>
      </c>
    </row>
    <row r="364" spans="1:4" x14ac:dyDescent="0.25">
      <c r="A364" t="str">
        <f t="shared" si="16"/>
        <v>S/2024/10/Rev.1/Add.10</v>
      </c>
      <c r="B364" t="s">
        <v>4</v>
      </c>
      <c r="C364" t="s">
        <v>304</v>
      </c>
      <c r="D364">
        <v>2</v>
      </c>
    </row>
    <row r="365" spans="1:4" x14ac:dyDescent="0.25">
      <c r="A365" t="str">
        <f t="shared" si="16"/>
        <v>S/2024/10/Rev.1/Add.10</v>
      </c>
      <c r="B365" t="s">
        <v>4</v>
      </c>
      <c r="C365" t="s">
        <v>305</v>
      </c>
      <c r="D365">
        <v>2</v>
      </c>
    </row>
    <row r="366" spans="1:4" x14ac:dyDescent="0.25">
      <c r="A366" t="str">
        <f t="shared" ref="A366:A382" si="17">HYPERLINK("https://docs.un.org/S/2024/10/Rev.1/Add.12", "S/2024/10/Rev.1/Add.12")</f>
        <v>S/2024/10/Rev.1/Add.12</v>
      </c>
      <c r="B366" t="s">
        <v>4</v>
      </c>
      <c r="C366" t="s">
        <v>306</v>
      </c>
      <c r="D366">
        <v>1</v>
      </c>
    </row>
    <row r="367" spans="1:4" x14ac:dyDescent="0.25">
      <c r="A367" t="str">
        <f t="shared" si="17"/>
        <v>S/2024/10/Rev.1/Add.12</v>
      </c>
      <c r="B367" t="s">
        <v>4</v>
      </c>
      <c r="C367" t="s">
        <v>307</v>
      </c>
      <c r="D367">
        <v>1</v>
      </c>
    </row>
    <row r="368" spans="1:4" x14ac:dyDescent="0.25">
      <c r="A368" t="str">
        <f t="shared" si="17"/>
        <v>S/2024/10/Rev.1/Add.12</v>
      </c>
      <c r="B368" t="s">
        <v>4</v>
      </c>
      <c r="C368" t="s">
        <v>308</v>
      </c>
      <c r="D368">
        <v>1</v>
      </c>
    </row>
    <row r="369" spans="1:4" x14ac:dyDescent="0.25">
      <c r="A369" t="str">
        <f t="shared" si="17"/>
        <v>S/2024/10/Rev.1/Add.12</v>
      </c>
      <c r="B369" t="s">
        <v>4</v>
      </c>
      <c r="C369" t="s">
        <v>309</v>
      </c>
      <c r="D369">
        <v>1</v>
      </c>
    </row>
    <row r="370" spans="1:4" x14ac:dyDescent="0.25">
      <c r="A370" t="str">
        <f t="shared" si="17"/>
        <v>S/2024/10/Rev.1/Add.12</v>
      </c>
      <c r="B370" t="s">
        <v>4</v>
      </c>
      <c r="C370" t="s">
        <v>310</v>
      </c>
      <c r="D370">
        <v>1</v>
      </c>
    </row>
    <row r="371" spans="1:4" x14ac:dyDescent="0.25">
      <c r="A371" t="str">
        <f t="shared" si="17"/>
        <v>S/2024/10/Rev.1/Add.12</v>
      </c>
      <c r="B371" t="s">
        <v>4</v>
      </c>
      <c r="C371" t="s">
        <v>311</v>
      </c>
      <c r="D371">
        <v>1</v>
      </c>
    </row>
    <row r="372" spans="1:4" x14ac:dyDescent="0.25">
      <c r="A372" t="str">
        <f t="shared" si="17"/>
        <v>S/2024/10/Rev.1/Add.12</v>
      </c>
      <c r="B372" t="s">
        <v>4</v>
      </c>
      <c r="C372" t="s">
        <v>312</v>
      </c>
      <c r="D372">
        <v>1</v>
      </c>
    </row>
    <row r="373" spans="1:4" x14ac:dyDescent="0.25">
      <c r="A373" t="str">
        <f t="shared" si="17"/>
        <v>S/2024/10/Rev.1/Add.12</v>
      </c>
      <c r="B373" t="s">
        <v>4</v>
      </c>
      <c r="C373" t="s">
        <v>313</v>
      </c>
      <c r="D373">
        <v>1</v>
      </c>
    </row>
    <row r="374" spans="1:4" x14ac:dyDescent="0.25">
      <c r="A374" t="str">
        <f t="shared" si="17"/>
        <v>S/2024/10/Rev.1/Add.12</v>
      </c>
      <c r="B374" t="s">
        <v>4</v>
      </c>
      <c r="C374" t="s">
        <v>314</v>
      </c>
      <c r="D374">
        <v>1</v>
      </c>
    </row>
    <row r="375" spans="1:4" x14ac:dyDescent="0.25">
      <c r="A375" t="str">
        <f t="shared" si="17"/>
        <v>S/2024/10/Rev.1/Add.12</v>
      </c>
      <c r="B375" t="s">
        <v>4</v>
      </c>
      <c r="C375" t="s">
        <v>315</v>
      </c>
      <c r="D375">
        <v>1</v>
      </c>
    </row>
    <row r="376" spans="1:4" x14ac:dyDescent="0.25">
      <c r="A376" t="str">
        <f t="shared" si="17"/>
        <v>S/2024/10/Rev.1/Add.12</v>
      </c>
      <c r="B376" t="s">
        <v>4</v>
      </c>
      <c r="C376" t="s">
        <v>316</v>
      </c>
      <c r="D376">
        <v>1</v>
      </c>
    </row>
    <row r="377" spans="1:4" x14ac:dyDescent="0.25">
      <c r="A377" t="str">
        <f t="shared" si="17"/>
        <v>S/2024/10/Rev.1/Add.12</v>
      </c>
      <c r="B377" t="s">
        <v>4</v>
      </c>
      <c r="C377" t="s">
        <v>317</v>
      </c>
      <c r="D377">
        <v>1</v>
      </c>
    </row>
    <row r="378" spans="1:4" x14ac:dyDescent="0.25">
      <c r="A378" t="str">
        <f t="shared" si="17"/>
        <v>S/2024/10/Rev.1/Add.12</v>
      </c>
      <c r="B378" t="s">
        <v>4</v>
      </c>
      <c r="C378" t="s">
        <v>318</v>
      </c>
      <c r="D378">
        <v>1</v>
      </c>
    </row>
    <row r="379" spans="1:4" x14ac:dyDescent="0.25">
      <c r="A379" t="str">
        <f t="shared" si="17"/>
        <v>S/2024/10/Rev.1/Add.12</v>
      </c>
      <c r="B379" t="s">
        <v>4</v>
      </c>
      <c r="C379" t="s">
        <v>319</v>
      </c>
      <c r="D379">
        <v>2</v>
      </c>
    </row>
    <row r="380" spans="1:4" x14ac:dyDescent="0.25">
      <c r="A380" t="str">
        <f t="shared" si="17"/>
        <v>S/2024/10/Rev.1/Add.12</v>
      </c>
      <c r="B380" t="s">
        <v>4</v>
      </c>
      <c r="C380" t="s">
        <v>320</v>
      </c>
      <c r="D380">
        <v>2</v>
      </c>
    </row>
    <row r="381" spans="1:4" x14ac:dyDescent="0.25">
      <c r="A381" t="str">
        <f t="shared" si="17"/>
        <v>S/2024/10/Rev.1/Add.12</v>
      </c>
      <c r="B381" t="s">
        <v>4</v>
      </c>
      <c r="C381" t="s">
        <v>321</v>
      </c>
      <c r="D381">
        <v>2</v>
      </c>
    </row>
    <row r="382" spans="1:4" x14ac:dyDescent="0.25">
      <c r="A382" t="str">
        <f t="shared" si="17"/>
        <v>S/2024/10/Rev.1/Add.12</v>
      </c>
      <c r="B382" t="s">
        <v>4</v>
      </c>
      <c r="C382" t="s">
        <v>322</v>
      </c>
      <c r="D382">
        <v>2</v>
      </c>
    </row>
    <row r="383" spans="1:4" x14ac:dyDescent="0.25">
      <c r="A383" t="str">
        <f t="shared" ref="A383:A395" si="18">HYPERLINK("https://docs.un.org/S/2024/10/Rev.1/Add.2", "S/2024/10/Rev.1/Add.2")</f>
        <v>S/2024/10/Rev.1/Add.2</v>
      </c>
      <c r="B383" t="s">
        <v>4</v>
      </c>
      <c r="C383" t="s">
        <v>323</v>
      </c>
      <c r="D383">
        <v>1</v>
      </c>
    </row>
    <row r="384" spans="1:4" x14ac:dyDescent="0.25">
      <c r="A384" t="str">
        <f t="shared" si="18"/>
        <v>S/2024/10/Rev.1/Add.2</v>
      </c>
      <c r="B384" t="s">
        <v>4</v>
      </c>
      <c r="C384" t="s">
        <v>324</v>
      </c>
      <c r="D384">
        <v>1</v>
      </c>
    </row>
    <row r="385" spans="1:4" x14ac:dyDescent="0.25">
      <c r="A385" t="str">
        <f t="shared" si="18"/>
        <v>S/2024/10/Rev.1/Add.2</v>
      </c>
      <c r="B385" t="s">
        <v>4</v>
      </c>
      <c r="C385" t="s">
        <v>325</v>
      </c>
      <c r="D385">
        <v>1</v>
      </c>
    </row>
    <row r="386" spans="1:4" x14ac:dyDescent="0.25">
      <c r="A386" t="str">
        <f t="shared" si="18"/>
        <v>S/2024/10/Rev.1/Add.2</v>
      </c>
      <c r="B386" t="s">
        <v>4</v>
      </c>
      <c r="C386" t="s">
        <v>326</v>
      </c>
      <c r="D386">
        <v>1</v>
      </c>
    </row>
    <row r="387" spans="1:4" x14ac:dyDescent="0.25">
      <c r="A387" t="str">
        <f t="shared" si="18"/>
        <v>S/2024/10/Rev.1/Add.2</v>
      </c>
      <c r="B387" t="s">
        <v>4</v>
      </c>
      <c r="C387" t="s">
        <v>327</v>
      </c>
      <c r="D387">
        <v>1</v>
      </c>
    </row>
    <row r="388" spans="1:4" x14ac:dyDescent="0.25">
      <c r="A388" t="str">
        <f t="shared" si="18"/>
        <v>S/2024/10/Rev.1/Add.2</v>
      </c>
      <c r="B388" t="s">
        <v>4</v>
      </c>
      <c r="C388" t="s">
        <v>328</v>
      </c>
      <c r="D388">
        <v>1</v>
      </c>
    </row>
    <row r="389" spans="1:4" x14ac:dyDescent="0.25">
      <c r="A389" t="str">
        <f t="shared" si="18"/>
        <v>S/2024/10/Rev.1/Add.2</v>
      </c>
      <c r="B389" t="s">
        <v>4</v>
      </c>
      <c r="C389" t="s">
        <v>329</v>
      </c>
      <c r="D389">
        <v>1</v>
      </c>
    </row>
    <row r="390" spans="1:4" x14ac:dyDescent="0.25">
      <c r="A390" t="str">
        <f t="shared" si="18"/>
        <v>S/2024/10/Rev.1/Add.2</v>
      </c>
      <c r="B390" t="s">
        <v>4</v>
      </c>
      <c r="C390" t="s">
        <v>330</v>
      </c>
      <c r="D390">
        <v>1</v>
      </c>
    </row>
    <row r="391" spans="1:4" x14ac:dyDescent="0.25">
      <c r="A391" t="str">
        <f t="shared" si="18"/>
        <v>S/2024/10/Rev.1/Add.2</v>
      </c>
      <c r="B391" t="s">
        <v>4</v>
      </c>
      <c r="C391" t="s">
        <v>331</v>
      </c>
      <c r="D391">
        <v>1</v>
      </c>
    </row>
    <row r="392" spans="1:4" x14ac:dyDescent="0.25">
      <c r="A392" t="str">
        <f t="shared" si="18"/>
        <v>S/2024/10/Rev.1/Add.2</v>
      </c>
      <c r="B392" t="s">
        <v>4</v>
      </c>
      <c r="C392" t="s">
        <v>332</v>
      </c>
      <c r="D392">
        <v>1</v>
      </c>
    </row>
    <row r="393" spans="1:4" x14ac:dyDescent="0.25">
      <c r="A393" t="str">
        <f t="shared" si="18"/>
        <v>S/2024/10/Rev.1/Add.2</v>
      </c>
      <c r="B393" t="s">
        <v>4</v>
      </c>
      <c r="C393" t="s">
        <v>333</v>
      </c>
      <c r="D393">
        <v>1</v>
      </c>
    </row>
    <row r="394" spans="1:4" x14ac:dyDescent="0.25">
      <c r="A394" t="str">
        <f t="shared" si="18"/>
        <v>S/2024/10/Rev.1/Add.2</v>
      </c>
      <c r="B394" t="s">
        <v>4</v>
      </c>
      <c r="C394" t="s">
        <v>334</v>
      </c>
      <c r="D394">
        <v>2</v>
      </c>
    </row>
    <row r="395" spans="1:4" x14ac:dyDescent="0.25">
      <c r="A395" t="str">
        <f t="shared" si="18"/>
        <v>S/2024/10/Rev.1/Add.2</v>
      </c>
      <c r="B395" t="s">
        <v>4</v>
      </c>
      <c r="C395" t="s">
        <v>335</v>
      </c>
      <c r="D395">
        <v>2</v>
      </c>
    </row>
    <row r="396" spans="1:4" x14ac:dyDescent="0.25">
      <c r="A396" t="str">
        <f t="shared" ref="A396:A401" si="19">HYPERLINK("https://docs.un.org/S/2024/14", "S/2024/14")</f>
        <v>S/2024/14</v>
      </c>
      <c r="B396" t="s">
        <v>336</v>
      </c>
      <c r="C396" t="s">
        <v>337</v>
      </c>
      <c r="D396">
        <v>1</v>
      </c>
    </row>
    <row r="397" spans="1:4" x14ac:dyDescent="0.25">
      <c r="A397" t="str">
        <f t="shared" si="19"/>
        <v>S/2024/14</v>
      </c>
      <c r="B397" t="s">
        <v>336</v>
      </c>
      <c r="C397" t="s">
        <v>338</v>
      </c>
      <c r="D397">
        <v>1</v>
      </c>
    </row>
    <row r="398" spans="1:4" x14ac:dyDescent="0.25">
      <c r="A398" t="str">
        <f t="shared" si="19"/>
        <v>S/2024/14</v>
      </c>
      <c r="B398" t="s">
        <v>336</v>
      </c>
      <c r="C398" t="s">
        <v>339</v>
      </c>
      <c r="D398">
        <v>1</v>
      </c>
    </row>
    <row r="399" spans="1:4" x14ac:dyDescent="0.25">
      <c r="A399" t="str">
        <f t="shared" si="19"/>
        <v>S/2024/14</v>
      </c>
      <c r="B399" t="s">
        <v>336</v>
      </c>
      <c r="C399" t="s">
        <v>340</v>
      </c>
      <c r="D399">
        <v>1</v>
      </c>
    </row>
    <row r="400" spans="1:4" x14ac:dyDescent="0.25">
      <c r="A400" t="str">
        <f t="shared" si="19"/>
        <v>S/2024/14</v>
      </c>
      <c r="B400" t="s">
        <v>336</v>
      </c>
      <c r="C400" t="s">
        <v>120</v>
      </c>
      <c r="D400">
        <v>1</v>
      </c>
    </row>
    <row r="401" spans="1:4" x14ac:dyDescent="0.25">
      <c r="A401" t="str">
        <f t="shared" si="19"/>
        <v>S/2024/14</v>
      </c>
      <c r="B401" t="s">
        <v>336</v>
      </c>
      <c r="C401" t="s">
        <v>341</v>
      </c>
      <c r="D401">
        <v>1</v>
      </c>
    </row>
    <row r="402" spans="1:4" x14ac:dyDescent="0.25">
      <c r="A402" t="str">
        <f t="shared" ref="A402:A433" si="20">HYPERLINK("https://docs.un.org/S/2024/13", "S/2024/13")</f>
        <v>S/2024/13</v>
      </c>
      <c r="B402" t="s">
        <v>342</v>
      </c>
      <c r="C402" t="s">
        <v>343</v>
      </c>
      <c r="D402">
        <v>1</v>
      </c>
    </row>
    <row r="403" spans="1:4" x14ac:dyDescent="0.25">
      <c r="A403" t="str">
        <f t="shared" si="20"/>
        <v>S/2024/13</v>
      </c>
      <c r="B403" t="s">
        <v>342</v>
      </c>
      <c r="C403" t="s">
        <v>344</v>
      </c>
      <c r="D403">
        <v>1</v>
      </c>
    </row>
    <row r="404" spans="1:4" x14ac:dyDescent="0.25">
      <c r="A404" t="str">
        <f t="shared" si="20"/>
        <v>S/2024/13</v>
      </c>
      <c r="B404" t="s">
        <v>342</v>
      </c>
      <c r="C404" t="s">
        <v>345</v>
      </c>
      <c r="D404">
        <v>1</v>
      </c>
    </row>
    <row r="405" spans="1:4" x14ac:dyDescent="0.25">
      <c r="A405" t="str">
        <f t="shared" si="20"/>
        <v>S/2024/13</v>
      </c>
      <c r="B405" t="s">
        <v>342</v>
      </c>
      <c r="C405" t="s">
        <v>346</v>
      </c>
      <c r="D405">
        <v>1</v>
      </c>
    </row>
    <row r="406" spans="1:4" x14ac:dyDescent="0.25">
      <c r="A406" t="str">
        <f t="shared" si="20"/>
        <v>S/2024/13</v>
      </c>
      <c r="B406" t="s">
        <v>342</v>
      </c>
      <c r="C406" t="s">
        <v>347</v>
      </c>
      <c r="D406">
        <v>1</v>
      </c>
    </row>
    <row r="407" spans="1:4" x14ac:dyDescent="0.25">
      <c r="A407" t="str">
        <f t="shared" si="20"/>
        <v>S/2024/13</v>
      </c>
      <c r="B407" t="s">
        <v>342</v>
      </c>
      <c r="C407" t="s">
        <v>348</v>
      </c>
      <c r="D407">
        <v>1</v>
      </c>
    </row>
    <row r="408" spans="1:4" x14ac:dyDescent="0.25">
      <c r="A408" t="str">
        <f t="shared" si="20"/>
        <v>S/2024/13</v>
      </c>
      <c r="B408" t="s">
        <v>342</v>
      </c>
      <c r="C408" t="s">
        <v>349</v>
      </c>
      <c r="D408">
        <v>1</v>
      </c>
    </row>
    <row r="409" spans="1:4" x14ac:dyDescent="0.25">
      <c r="A409" t="str">
        <f t="shared" si="20"/>
        <v>S/2024/13</v>
      </c>
      <c r="B409" t="s">
        <v>342</v>
      </c>
      <c r="C409" t="s">
        <v>350</v>
      </c>
      <c r="D409">
        <v>2</v>
      </c>
    </row>
    <row r="410" spans="1:4" x14ac:dyDescent="0.25">
      <c r="A410" t="str">
        <f t="shared" si="20"/>
        <v>S/2024/13</v>
      </c>
      <c r="B410" t="s">
        <v>342</v>
      </c>
      <c r="C410" t="s">
        <v>351</v>
      </c>
      <c r="D410">
        <v>3</v>
      </c>
    </row>
    <row r="411" spans="1:4" x14ac:dyDescent="0.25">
      <c r="A411" t="str">
        <f t="shared" si="20"/>
        <v>S/2024/13</v>
      </c>
      <c r="B411" t="s">
        <v>342</v>
      </c>
      <c r="C411" t="s">
        <v>352</v>
      </c>
      <c r="D411">
        <v>3</v>
      </c>
    </row>
    <row r="412" spans="1:4" x14ac:dyDescent="0.25">
      <c r="A412" t="str">
        <f t="shared" si="20"/>
        <v>S/2024/13</v>
      </c>
      <c r="B412" t="s">
        <v>342</v>
      </c>
      <c r="C412" t="s">
        <v>353</v>
      </c>
      <c r="D412">
        <v>3</v>
      </c>
    </row>
    <row r="413" spans="1:4" x14ac:dyDescent="0.25">
      <c r="A413" t="str">
        <f t="shared" si="20"/>
        <v>S/2024/13</v>
      </c>
      <c r="B413" t="s">
        <v>342</v>
      </c>
      <c r="C413" t="s">
        <v>354</v>
      </c>
      <c r="D413">
        <v>3</v>
      </c>
    </row>
    <row r="414" spans="1:4" x14ac:dyDescent="0.25">
      <c r="A414" t="str">
        <f t="shared" si="20"/>
        <v>S/2024/13</v>
      </c>
      <c r="B414" t="s">
        <v>342</v>
      </c>
      <c r="C414" t="s">
        <v>355</v>
      </c>
      <c r="D414">
        <v>3</v>
      </c>
    </row>
    <row r="415" spans="1:4" x14ac:dyDescent="0.25">
      <c r="A415" t="str">
        <f t="shared" si="20"/>
        <v>S/2024/13</v>
      </c>
      <c r="B415" t="s">
        <v>342</v>
      </c>
      <c r="C415" t="s">
        <v>356</v>
      </c>
      <c r="D415">
        <v>4</v>
      </c>
    </row>
    <row r="416" spans="1:4" x14ac:dyDescent="0.25">
      <c r="A416" t="str">
        <f t="shared" si="20"/>
        <v>S/2024/13</v>
      </c>
      <c r="B416" t="s">
        <v>342</v>
      </c>
      <c r="C416" t="s">
        <v>357</v>
      </c>
      <c r="D416">
        <v>5</v>
      </c>
    </row>
    <row r="417" spans="1:4" x14ac:dyDescent="0.25">
      <c r="A417" t="str">
        <f t="shared" si="20"/>
        <v>S/2024/13</v>
      </c>
      <c r="B417" t="s">
        <v>342</v>
      </c>
      <c r="C417" t="s">
        <v>358</v>
      </c>
      <c r="D417">
        <v>6</v>
      </c>
    </row>
    <row r="418" spans="1:4" x14ac:dyDescent="0.25">
      <c r="A418" t="str">
        <f t="shared" si="20"/>
        <v>S/2024/13</v>
      </c>
      <c r="B418" t="s">
        <v>342</v>
      </c>
      <c r="C418" t="s">
        <v>359</v>
      </c>
      <c r="D418">
        <v>7</v>
      </c>
    </row>
    <row r="419" spans="1:4" x14ac:dyDescent="0.25">
      <c r="A419" t="str">
        <f t="shared" si="20"/>
        <v>S/2024/13</v>
      </c>
      <c r="B419" t="s">
        <v>342</v>
      </c>
      <c r="C419" t="s">
        <v>360</v>
      </c>
      <c r="D419">
        <v>7</v>
      </c>
    </row>
    <row r="420" spans="1:4" x14ac:dyDescent="0.25">
      <c r="A420" t="str">
        <f t="shared" si="20"/>
        <v>S/2024/13</v>
      </c>
      <c r="B420" t="s">
        <v>342</v>
      </c>
      <c r="C420" t="s">
        <v>361</v>
      </c>
      <c r="D420">
        <v>7</v>
      </c>
    </row>
    <row r="421" spans="1:4" x14ac:dyDescent="0.25">
      <c r="A421" t="str">
        <f t="shared" si="20"/>
        <v>S/2024/13</v>
      </c>
      <c r="B421" t="s">
        <v>342</v>
      </c>
      <c r="C421" t="s">
        <v>362</v>
      </c>
      <c r="D421">
        <v>8</v>
      </c>
    </row>
    <row r="422" spans="1:4" x14ac:dyDescent="0.25">
      <c r="A422" t="str">
        <f t="shared" si="20"/>
        <v>S/2024/13</v>
      </c>
      <c r="B422" t="s">
        <v>342</v>
      </c>
      <c r="C422" t="s">
        <v>363</v>
      </c>
      <c r="D422">
        <v>9</v>
      </c>
    </row>
    <row r="423" spans="1:4" x14ac:dyDescent="0.25">
      <c r="A423" t="str">
        <f t="shared" si="20"/>
        <v>S/2024/13</v>
      </c>
      <c r="B423" t="s">
        <v>342</v>
      </c>
      <c r="C423" t="s">
        <v>364</v>
      </c>
      <c r="D423">
        <v>10</v>
      </c>
    </row>
    <row r="424" spans="1:4" x14ac:dyDescent="0.25">
      <c r="A424" t="str">
        <f t="shared" si="20"/>
        <v>S/2024/13</v>
      </c>
      <c r="B424" t="s">
        <v>342</v>
      </c>
      <c r="C424" t="s">
        <v>365</v>
      </c>
      <c r="D424">
        <v>10</v>
      </c>
    </row>
    <row r="425" spans="1:4" x14ac:dyDescent="0.25">
      <c r="A425" t="str">
        <f t="shared" si="20"/>
        <v>S/2024/13</v>
      </c>
      <c r="B425" t="s">
        <v>342</v>
      </c>
      <c r="C425" t="s">
        <v>366</v>
      </c>
      <c r="D425">
        <v>10</v>
      </c>
    </row>
    <row r="426" spans="1:4" x14ac:dyDescent="0.25">
      <c r="A426" t="str">
        <f t="shared" si="20"/>
        <v>S/2024/13</v>
      </c>
      <c r="B426" t="s">
        <v>342</v>
      </c>
      <c r="C426" t="s">
        <v>367</v>
      </c>
      <c r="D426">
        <v>10</v>
      </c>
    </row>
    <row r="427" spans="1:4" x14ac:dyDescent="0.25">
      <c r="A427" t="str">
        <f t="shared" si="20"/>
        <v>S/2024/13</v>
      </c>
      <c r="B427" t="s">
        <v>342</v>
      </c>
      <c r="C427" t="s">
        <v>368</v>
      </c>
      <c r="D427">
        <v>10</v>
      </c>
    </row>
    <row r="428" spans="1:4" x14ac:dyDescent="0.25">
      <c r="A428" t="str">
        <f t="shared" si="20"/>
        <v>S/2024/13</v>
      </c>
      <c r="B428" t="s">
        <v>342</v>
      </c>
      <c r="C428" t="s">
        <v>369</v>
      </c>
      <c r="D428">
        <v>10</v>
      </c>
    </row>
    <row r="429" spans="1:4" x14ac:dyDescent="0.25">
      <c r="A429" t="str">
        <f t="shared" si="20"/>
        <v>S/2024/13</v>
      </c>
      <c r="B429" t="s">
        <v>342</v>
      </c>
      <c r="C429" t="s">
        <v>370</v>
      </c>
      <c r="D429">
        <v>10</v>
      </c>
    </row>
    <row r="430" spans="1:4" x14ac:dyDescent="0.25">
      <c r="A430" t="str">
        <f t="shared" si="20"/>
        <v>S/2024/13</v>
      </c>
      <c r="B430" t="s">
        <v>342</v>
      </c>
      <c r="C430" t="s">
        <v>371</v>
      </c>
      <c r="D430">
        <v>10</v>
      </c>
    </row>
    <row r="431" spans="1:4" x14ac:dyDescent="0.25">
      <c r="A431" t="str">
        <f t="shared" si="20"/>
        <v>S/2024/13</v>
      </c>
      <c r="B431" t="s">
        <v>342</v>
      </c>
      <c r="C431" t="s">
        <v>372</v>
      </c>
      <c r="D431">
        <v>11</v>
      </c>
    </row>
    <row r="432" spans="1:4" x14ac:dyDescent="0.25">
      <c r="A432" t="str">
        <f t="shared" si="20"/>
        <v>S/2024/13</v>
      </c>
      <c r="B432" t="s">
        <v>342</v>
      </c>
      <c r="C432" t="s">
        <v>373</v>
      </c>
      <c r="D432">
        <v>11</v>
      </c>
    </row>
    <row r="433" spans="1:4" x14ac:dyDescent="0.25">
      <c r="A433" t="str">
        <f t="shared" si="20"/>
        <v>S/2024/13</v>
      </c>
      <c r="B433" t="s">
        <v>342</v>
      </c>
      <c r="C433" t="s">
        <v>374</v>
      </c>
      <c r="D433">
        <v>11</v>
      </c>
    </row>
    <row r="434" spans="1:4" x14ac:dyDescent="0.25">
      <c r="A434" t="str">
        <f t="shared" ref="A434:A465" si="21">HYPERLINK("https://docs.un.org/S/2024/13", "S/2024/13")</f>
        <v>S/2024/13</v>
      </c>
      <c r="B434" t="s">
        <v>342</v>
      </c>
      <c r="C434" t="s">
        <v>375</v>
      </c>
      <c r="D434">
        <v>11</v>
      </c>
    </row>
    <row r="435" spans="1:4" x14ac:dyDescent="0.25">
      <c r="A435" t="str">
        <f t="shared" si="21"/>
        <v>S/2024/13</v>
      </c>
      <c r="B435" t="s">
        <v>342</v>
      </c>
      <c r="C435" t="s">
        <v>376</v>
      </c>
      <c r="D435">
        <v>11</v>
      </c>
    </row>
    <row r="436" spans="1:4" x14ac:dyDescent="0.25">
      <c r="A436" t="str">
        <f t="shared" si="21"/>
        <v>S/2024/13</v>
      </c>
      <c r="B436" t="s">
        <v>342</v>
      </c>
      <c r="C436" t="s">
        <v>377</v>
      </c>
      <c r="D436">
        <v>11</v>
      </c>
    </row>
    <row r="437" spans="1:4" x14ac:dyDescent="0.25">
      <c r="A437" t="str">
        <f t="shared" si="21"/>
        <v>S/2024/13</v>
      </c>
      <c r="B437" t="s">
        <v>342</v>
      </c>
      <c r="C437" t="s">
        <v>378</v>
      </c>
      <c r="D437">
        <v>11</v>
      </c>
    </row>
    <row r="438" spans="1:4" x14ac:dyDescent="0.25">
      <c r="A438" t="str">
        <f t="shared" si="21"/>
        <v>S/2024/13</v>
      </c>
      <c r="B438" t="s">
        <v>342</v>
      </c>
      <c r="C438" t="s">
        <v>379</v>
      </c>
      <c r="D438">
        <v>11</v>
      </c>
    </row>
    <row r="439" spans="1:4" x14ac:dyDescent="0.25">
      <c r="A439" t="str">
        <f t="shared" si="21"/>
        <v>S/2024/13</v>
      </c>
      <c r="B439" t="s">
        <v>342</v>
      </c>
      <c r="C439" t="s">
        <v>380</v>
      </c>
      <c r="D439">
        <v>12</v>
      </c>
    </row>
    <row r="440" spans="1:4" x14ac:dyDescent="0.25">
      <c r="A440" t="str">
        <f t="shared" si="21"/>
        <v>S/2024/13</v>
      </c>
      <c r="B440" t="s">
        <v>342</v>
      </c>
      <c r="C440" t="s">
        <v>381</v>
      </c>
      <c r="D440">
        <v>12</v>
      </c>
    </row>
    <row r="441" spans="1:4" x14ac:dyDescent="0.25">
      <c r="A441" t="str">
        <f t="shared" si="21"/>
        <v>S/2024/13</v>
      </c>
      <c r="B441" t="s">
        <v>342</v>
      </c>
      <c r="C441" t="s">
        <v>382</v>
      </c>
      <c r="D441">
        <v>12</v>
      </c>
    </row>
    <row r="442" spans="1:4" x14ac:dyDescent="0.25">
      <c r="A442" t="str">
        <f t="shared" si="21"/>
        <v>S/2024/13</v>
      </c>
      <c r="B442" t="s">
        <v>342</v>
      </c>
      <c r="C442" t="s">
        <v>383</v>
      </c>
      <c r="D442">
        <v>12</v>
      </c>
    </row>
    <row r="443" spans="1:4" x14ac:dyDescent="0.25">
      <c r="A443" t="str">
        <f t="shared" si="21"/>
        <v>S/2024/13</v>
      </c>
      <c r="B443" t="s">
        <v>342</v>
      </c>
      <c r="C443" t="s">
        <v>384</v>
      </c>
      <c r="D443">
        <v>12</v>
      </c>
    </row>
    <row r="444" spans="1:4" x14ac:dyDescent="0.25">
      <c r="A444" t="str">
        <f t="shared" si="21"/>
        <v>S/2024/13</v>
      </c>
      <c r="B444" t="s">
        <v>342</v>
      </c>
      <c r="C444" t="s">
        <v>385</v>
      </c>
      <c r="D444">
        <v>12</v>
      </c>
    </row>
    <row r="445" spans="1:4" x14ac:dyDescent="0.25">
      <c r="A445" t="str">
        <f t="shared" si="21"/>
        <v>S/2024/13</v>
      </c>
      <c r="B445" t="s">
        <v>342</v>
      </c>
      <c r="C445" t="s">
        <v>386</v>
      </c>
      <c r="D445">
        <v>12</v>
      </c>
    </row>
    <row r="446" spans="1:4" x14ac:dyDescent="0.25">
      <c r="A446" t="str">
        <f t="shared" si="21"/>
        <v>S/2024/13</v>
      </c>
      <c r="B446" t="s">
        <v>342</v>
      </c>
      <c r="C446" t="s">
        <v>387</v>
      </c>
      <c r="D446">
        <v>12</v>
      </c>
    </row>
    <row r="447" spans="1:4" x14ac:dyDescent="0.25">
      <c r="A447" t="str">
        <f t="shared" si="21"/>
        <v>S/2024/13</v>
      </c>
      <c r="B447" t="s">
        <v>342</v>
      </c>
      <c r="C447" t="s">
        <v>388</v>
      </c>
      <c r="D447">
        <v>12</v>
      </c>
    </row>
    <row r="448" spans="1:4" x14ac:dyDescent="0.25">
      <c r="A448" t="str">
        <f t="shared" si="21"/>
        <v>S/2024/13</v>
      </c>
      <c r="B448" t="s">
        <v>342</v>
      </c>
      <c r="C448" t="s">
        <v>389</v>
      </c>
      <c r="D448">
        <v>12</v>
      </c>
    </row>
    <row r="449" spans="1:4" x14ac:dyDescent="0.25">
      <c r="A449" t="str">
        <f t="shared" si="21"/>
        <v>S/2024/13</v>
      </c>
      <c r="B449" t="s">
        <v>342</v>
      </c>
      <c r="C449" t="s">
        <v>390</v>
      </c>
      <c r="D449">
        <v>13</v>
      </c>
    </row>
    <row r="450" spans="1:4" x14ac:dyDescent="0.25">
      <c r="A450" t="str">
        <f t="shared" si="21"/>
        <v>S/2024/13</v>
      </c>
      <c r="B450" t="s">
        <v>342</v>
      </c>
      <c r="C450" t="s">
        <v>391</v>
      </c>
      <c r="D450">
        <v>13</v>
      </c>
    </row>
    <row r="451" spans="1:4" x14ac:dyDescent="0.25">
      <c r="A451" t="str">
        <f t="shared" si="21"/>
        <v>S/2024/13</v>
      </c>
      <c r="B451" t="s">
        <v>342</v>
      </c>
      <c r="C451" t="s">
        <v>392</v>
      </c>
      <c r="D451">
        <v>13</v>
      </c>
    </row>
    <row r="452" spans="1:4" x14ac:dyDescent="0.25">
      <c r="A452" t="str">
        <f t="shared" si="21"/>
        <v>S/2024/13</v>
      </c>
      <c r="B452" t="s">
        <v>342</v>
      </c>
      <c r="C452" t="s">
        <v>393</v>
      </c>
      <c r="D452">
        <v>13</v>
      </c>
    </row>
    <row r="453" spans="1:4" x14ac:dyDescent="0.25">
      <c r="A453" t="str">
        <f t="shared" si="21"/>
        <v>S/2024/13</v>
      </c>
      <c r="B453" t="s">
        <v>342</v>
      </c>
      <c r="C453" t="s">
        <v>394</v>
      </c>
      <c r="D453">
        <v>13</v>
      </c>
    </row>
    <row r="454" spans="1:4" x14ac:dyDescent="0.25">
      <c r="A454" t="str">
        <f t="shared" si="21"/>
        <v>S/2024/13</v>
      </c>
      <c r="B454" t="s">
        <v>342</v>
      </c>
      <c r="C454" t="s">
        <v>395</v>
      </c>
      <c r="D454">
        <v>13</v>
      </c>
    </row>
    <row r="455" spans="1:4" x14ac:dyDescent="0.25">
      <c r="A455" t="str">
        <f t="shared" si="21"/>
        <v>S/2024/13</v>
      </c>
      <c r="B455" t="s">
        <v>342</v>
      </c>
      <c r="C455" t="s">
        <v>396</v>
      </c>
      <c r="D455">
        <v>13</v>
      </c>
    </row>
    <row r="456" spans="1:4" x14ac:dyDescent="0.25">
      <c r="A456" t="str">
        <f t="shared" si="21"/>
        <v>S/2024/13</v>
      </c>
      <c r="B456" t="s">
        <v>342</v>
      </c>
      <c r="C456" t="s">
        <v>397</v>
      </c>
      <c r="D456">
        <v>13</v>
      </c>
    </row>
    <row r="457" spans="1:4" x14ac:dyDescent="0.25">
      <c r="A457" t="str">
        <f t="shared" si="21"/>
        <v>S/2024/13</v>
      </c>
      <c r="B457" t="s">
        <v>342</v>
      </c>
      <c r="C457" t="s">
        <v>398</v>
      </c>
      <c r="D457">
        <v>13</v>
      </c>
    </row>
    <row r="458" spans="1:4" x14ac:dyDescent="0.25">
      <c r="A458" t="str">
        <f t="shared" si="21"/>
        <v>S/2024/13</v>
      </c>
      <c r="B458" t="s">
        <v>342</v>
      </c>
      <c r="C458" t="s">
        <v>399</v>
      </c>
      <c r="D458">
        <v>13</v>
      </c>
    </row>
    <row r="459" spans="1:4" x14ac:dyDescent="0.25">
      <c r="A459" t="str">
        <f t="shared" si="21"/>
        <v>S/2024/13</v>
      </c>
      <c r="B459" t="s">
        <v>342</v>
      </c>
      <c r="C459" t="s">
        <v>400</v>
      </c>
      <c r="D459">
        <v>13</v>
      </c>
    </row>
    <row r="460" spans="1:4" x14ac:dyDescent="0.25">
      <c r="A460" t="str">
        <f t="shared" si="21"/>
        <v>S/2024/13</v>
      </c>
      <c r="B460" t="s">
        <v>342</v>
      </c>
      <c r="C460" t="s">
        <v>401</v>
      </c>
      <c r="D460">
        <v>14</v>
      </c>
    </row>
    <row r="461" spans="1:4" x14ac:dyDescent="0.25">
      <c r="A461" t="str">
        <f t="shared" si="21"/>
        <v>S/2024/13</v>
      </c>
      <c r="B461" t="s">
        <v>342</v>
      </c>
      <c r="C461" t="s">
        <v>402</v>
      </c>
      <c r="D461">
        <v>14</v>
      </c>
    </row>
    <row r="462" spans="1:4" x14ac:dyDescent="0.25">
      <c r="A462" t="str">
        <f t="shared" si="21"/>
        <v>S/2024/13</v>
      </c>
      <c r="B462" t="s">
        <v>342</v>
      </c>
      <c r="C462" t="s">
        <v>403</v>
      </c>
      <c r="D462">
        <v>14</v>
      </c>
    </row>
    <row r="463" spans="1:4" x14ac:dyDescent="0.25">
      <c r="A463" t="str">
        <f t="shared" si="21"/>
        <v>S/2024/13</v>
      </c>
      <c r="B463" t="s">
        <v>342</v>
      </c>
      <c r="C463" t="s">
        <v>404</v>
      </c>
      <c r="D463">
        <v>14</v>
      </c>
    </row>
    <row r="464" spans="1:4" x14ac:dyDescent="0.25">
      <c r="A464" t="str">
        <f t="shared" si="21"/>
        <v>S/2024/13</v>
      </c>
      <c r="B464" t="s">
        <v>342</v>
      </c>
      <c r="C464" t="s">
        <v>405</v>
      </c>
      <c r="D464">
        <v>14</v>
      </c>
    </row>
    <row r="465" spans="1:4" x14ac:dyDescent="0.25">
      <c r="A465" t="str">
        <f t="shared" si="21"/>
        <v>S/2024/13</v>
      </c>
      <c r="B465" t="s">
        <v>342</v>
      </c>
      <c r="C465" t="s">
        <v>406</v>
      </c>
      <c r="D465">
        <v>14</v>
      </c>
    </row>
    <row r="466" spans="1:4" x14ac:dyDescent="0.25">
      <c r="A466" t="str">
        <f t="shared" ref="A466:A497" si="22">HYPERLINK("https://docs.un.org/S/2024/13", "S/2024/13")</f>
        <v>S/2024/13</v>
      </c>
      <c r="B466" t="s">
        <v>342</v>
      </c>
      <c r="C466" t="s">
        <v>407</v>
      </c>
      <c r="D466">
        <v>14</v>
      </c>
    </row>
    <row r="467" spans="1:4" x14ac:dyDescent="0.25">
      <c r="A467" t="str">
        <f t="shared" si="22"/>
        <v>S/2024/13</v>
      </c>
      <c r="B467" t="s">
        <v>342</v>
      </c>
      <c r="C467" t="s">
        <v>408</v>
      </c>
      <c r="D467">
        <v>14</v>
      </c>
    </row>
    <row r="468" spans="1:4" x14ac:dyDescent="0.25">
      <c r="A468" t="str">
        <f t="shared" si="22"/>
        <v>S/2024/13</v>
      </c>
      <c r="B468" t="s">
        <v>342</v>
      </c>
      <c r="C468" t="s">
        <v>409</v>
      </c>
      <c r="D468">
        <v>14</v>
      </c>
    </row>
    <row r="469" spans="1:4" x14ac:dyDescent="0.25">
      <c r="A469" t="str">
        <f t="shared" si="22"/>
        <v>S/2024/13</v>
      </c>
      <c r="B469" t="s">
        <v>342</v>
      </c>
      <c r="C469" t="s">
        <v>410</v>
      </c>
      <c r="D469">
        <v>14</v>
      </c>
    </row>
    <row r="470" spans="1:4" x14ac:dyDescent="0.25">
      <c r="A470" t="str">
        <f t="shared" si="22"/>
        <v>S/2024/13</v>
      </c>
      <c r="B470" t="s">
        <v>342</v>
      </c>
      <c r="C470" t="s">
        <v>411</v>
      </c>
      <c r="D470">
        <v>15</v>
      </c>
    </row>
    <row r="471" spans="1:4" x14ac:dyDescent="0.25">
      <c r="A471" t="str">
        <f t="shared" si="22"/>
        <v>S/2024/13</v>
      </c>
      <c r="B471" t="s">
        <v>342</v>
      </c>
      <c r="C471" t="s">
        <v>412</v>
      </c>
      <c r="D471">
        <v>15</v>
      </c>
    </row>
    <row r="472" spans="1:4" x14ac:dyDescent="0.25">
      <c r="A472" t="str">
        <f t="shared" si="22"/>
        <v>S/2024/13</v>
      </c>
      <c r="B472" t="s">
        <v>342</v>
      </c>
      <c r="C472" t="s">
        <v>413</v>
      </c>
      <c r="D472">
        <v>15</v>
      </c>
    </row>
    <row r="473" spans="1:4" x14ac:dyDescent="0.25">
      <c r="A473" t="str">
        <f t="shared" si="22"/>
        <v>S/2024/13</v>
      </c>
      <c r="B473" t="s">
        <v>342</v>
      </c>
      <c r="C473" t="s">
        <v>414</v>
      </c>
      <c r="D473">
        <v>15</v>
      </c>
    </row>
    <row r="474" spans="1:4" x14ac:dyDescent="0.25">
      <c r="A474" t="str">
        <f t="shared" si="22"/>
        <v>S/2024/13</v>
      </c>
      <c r="B474" t="s">
        <v>342</v>
      </c>
      <c r="C474" t="s">
        <v>415</v>
      </c>
      <c r="D474">
        <v>15</v>
      </c>
    </row>
    <row r="475" spans="1:4" x14ac:dyDescent="0.25">
      <c r="A475" t="str">
        <f t="shared" si="22"/>
        <v>S/2024/13</v>
      </c>
      <c r="B475" t="s">
        <v>342</v>
      </c>
      <c r="C475" t="s">
        <v>416</v>
      </c>
      <c r="D475">
        <v>15</v>
      </c>
    </row>
    <row r="476" spans="1:4" x14ac:dyDescent="0.25">
      <c r="A476" t="str">
        <f t="shared" si="22"/>
        <v>S/2024/13</v>
      </c>
      <c r="B476" t="s">
        <v>342</v>
      </c>
      <c r="C476" t="s">
        <v>417</v>
      </c>
      <c r="D476">
        <v>15</v>
      </c>
    </row>
    <row r="477" spans="1:4" x14ac:dyDescent="0.25">
      <c r="A477" t="str">
        <f t="shared" si="22"/>
        <v>S/2024/13</v>
      </c>
      <c r="B477" t="s">
        <v>342</v>
      </c>
      <c r="C477" t="s">
        <v>418</v>
      </c>
      <c r="D477">
        <v>16</v>
      </c>
    </row>
    <row r="478" spans="1:4" x14ac:dyDescent="0.25">
      <c r="A478" t="str">
        <f t="shared" si="22"/>
        <v>S/2024/13</v>
      </c>
      <c r="B478" t="s">
        <v>342</v>
      </c>
      <c r="C478" t="s">
        <v>419</v>
      </c>
      <c r="D478">
        <v>16</v>
      </c>
    </row>
    <row r="479" spans="1:4" x14ac:dyDescent="0.25">
      <c r="A479" t="str">
        <f t="shared" si="22"/>
        <v>S/2024/13</v>
      </c>
      <c r="B479" t="s">
        <v>342</v>
      </c>
      <c r="C479" t="s">
        <v>420</v>
      </c>
      <c r="D479">
        <v>16</v>
      </c>
    </row>
    <row r="480" spans="1:4" x14ac:dyDescent="0.25">
      <c r="A480" t="str">
        <f t="shared" si="22"/>
        <v>S/2024/13</v>
      </c>
      <c r="B480" t="s">
        <v>342</v>
      </c>
      <c r="C480" t="s">
        <v>421</v>
      </c>
      <c r="D480">
        <v>16</v>
      </c>
    </row>
    <row r="481" spans="1:4" x14ac:dyDescent="0.25">
      <c r="A481" t="str">
        <f t="shared" si="22"/>
        <v>S/2024/13</v>
      </c>
      <c r="B481" t="s">
        <v>342</v>
      </c>
      <c r="C481" t="s">
        <v>422</v>
      </c>
      <c r="D481">
        <v>16</v>
      </c>
    </row>
    <row r="482" spans="1:4" x14ac:dyDescent="0.25">
      <c r="A482" t="str">
        <f t="shared" si="22"/>
        <v>S/2024/13</v>
      </c>
      <c r="B482" t="s">
        <v>342</v>
      </c>
      <c r="C482" t="s">
        <v>423</v>
      </c>
      <c r="D482">
        <v>17</v>
      </c>
    </row>
    <row r="483" spans="1:4" x14ac:dyDescent="0.25">
      <c r="A483" t="str">
        <f t="shared" si="22"/>
        <v>S/2024/13</v>
      </c>
      <c r="B483" t="s">
        <v>342</v>
      </c>
      <c r="C483" t="s">
        <v>424</v>
      </c>
      <c r="D483">
        <v>17</v>
      </c>
    </row>
    <row r="484" spans="1:4" x14ac:dyDescent="0.25">
      <c r="A484" t="str">
        <f t="shared" si="22"/>
        <v>S/2024/13</v>
      </c>
      <c r="B484" t="s">
        <v>342</v>
      </c>
      <c r="C484" t="s">
        <v>425</v>
      </c>
      <c r="D484">
        <v>17</v>
      </c>
    </row>
    <row r="485" spans="1:4" x14ac:dyDescent="0.25">
      <c r="A485" t="str">
        <f t="shared" si="22"/>
        <v>S/2024/13</v>
      </c>
      <c r="B485" t="s">
        <v>342</v>
      </c>
      <c r="C485" t="s">
        <v>426</v>
      </c>
      <c r="D485">
        <v>17</v>
      </c>
    </row>
    <row r="486" spans="1:4" x14ac:dyDescent="0.25">
      <c r="A486" t="str">
        <f t="shared" si="22"/>
        <v>S/2024/13</v>
      </c>
      <c r="B486" t="s">
        <v>342</v>
      </c>
      <c r="C486" t="s">
        <v>427</v>
      </c>
      <c r="D486">
        <v>17</v>
      </c>
    </row>
    <row r="487" spans="1:4" x14ac:dyDescent="0.25">
      <c r="A487" t="str">
        <f t="shared" si="22"/>
        <v>S/2024/13</v>
      </c>
      <c r="B487" t="s">
        <v>342</v>
      </c>
      <c r="C487" t="s">
        <v>428</v>
      </c>
      <c r="D487">
        <v>17</v>
      </c>
    </row>
    <row r="488" spans="1:4" x14ac:dyDescent="0.25">
      <c r="A488" t="str">
        <f t="shared" si="22"/>
        <v>S/2024/13</v>
      </c>
      <c r="B488" t="s">
        <v>342</v>
      </c>
      <c r="C488" t="s">
        <v>429</v>
      </c>
      <c r="D488">
        <v>17</v>
      </c>
    </row>
    <row r="489" spans="1:4" x14ac:dyDescent="0.25">
      <c r="A489" t="str">
        <f t="shared" si="22"/>
        <v>S/2024/13</v>
      </c>
      <c r="B489" t="s">
        <v>342</v>
      </c>
      <c r="C489" t="s">
        <v>430</v>
      </c>
      <c r="D489">
        <v>17</v>
      </c>
    </row>
    <row r="490" spans="1:4" x14ac:dyDescent="0.25">
      <c r="A490" t="str">
        <f t="shared" si="22"/>
        <v>S/2024/13</v>
      </c>
      <c r="B490" t="s">
        <v>342</v>
      </c>
      <c r="C490" t="s">
        <v>431</v>
      </c>
      <c r="D490">
        <v>18</v>
      </c>
    </row>
    <row r="491" spans="1:4" x14ac:dyDescent="0.25">
      <c r="A491" t="str">
        <f t="shared" si="22"/>
        <v>S/2024/13</v>
      </c>
      <c r="B491" t="s">
        <v>342</v>
      </c>
      <c r="C491" t="s">
        <v>432</v>
      </c>
      <c r="D491">
        <v>18</v>
      </c>
    </row>
    <row r="492" spans="1:4" x14ac:dyDescent="0.25">
      <c r="A492" t="str">
        <f t="shared" si="22"/>
        <v>S/2024/13</v>
      </c>
      <c r="B492" t="s">
        <v>342</v>
      </c>
      <c r="C492" t="s">
        <v>433</v>
      </c>
      <c r="D492">
        <v>18</v>
      </c>
    </row>
    <row r="493" spans="1:4" x14ac:dyDescent="0.25">
      <c r="A493" t="str">
        <f t="shared" si="22"/>
        <v>S/2024/13</v>
      </c>
      <c r="B493" t="s">
        <v>342</v>
      </c>
      <c r="C493" t="s">
        <v>434</v>
      </c>
      <c r="D493">
        <v>18</v>
      </c>
    </row>
    <row r="494" spans="1:4" x14ac:dyDescent="0.25">
      <c r="A494" t="str">
        <f t="shared" si="22"/>
        <v>S/2024/13</v>
      </c>
      <c r="B494" t="s">
        <v>342</v>
      </c>
      <c r="C494" t="s">
        <v>435</v>
      </c>
      <c r="D494">
        <v>18</v>
      </c>
    </row>
    <row r="495" spans="1:4" x14ac:dyDescent="0.25">
      <c r="A495" t="str">
        <f t="shared" si="22"/>
        <v>S/2024/13</v>
      </c>
      <c r="B495" t="s">
        <v>342</v>
      </c>
      <c r="C495" t="s">
        <v>436</v>
      </c>
      <c r="D495">
        <v>18</v>
      </c>
    </row>
    <row r="496" spans="1:4" x14ac:dyDescent="0.25">
      <c r="A496" t="str">
        <f t="shared" si="22"/>
        <v>S/2024/13</v>
      </c>
      <c r="B496" t="s">
        <v>342</v>
      </c>
      <c r="C496" t="s">
        <v>437</v>
      </c>
      <c r="D496">
        <v>18</v>
      </c>
    </row>
    <row r="497" spans="1:4" x14ac:dyDescent="0.25">
      <c r="A497" t="str">
        <f t="shared" si="22"/>
        <v>S/2024/13</v>
      </c>
      <c r="B497" t="s">
        <v>342</v>
      </c>
      <c r="C497" t="s">
        <v>438</v>
      </c>
      <c r="D497">
        <v>18</v>
      </c>
    </row>
    <row r="498" spans="1:4" x14ac:dyDescent="0.25">
      <c r="A498" t="str">
        <f t="shared" ref="A498:A529" si="23">HYPERLINK("https://docs.un.org/S/2024/13", "S/2024/13")</f>
        <v>S/2024/13</v>
      </c>
      <c r="B498" t="s">
        <v>342</v>
      </c>
      <c r="C498" t="s">
        <v>439</v>
      </c>
      <c r="D498">
        <v>18</v>
      </c>
    </row>
    <row r="499" spans="1:4" x14ac:dyDescent="0.25">
      <c r="A499" t="str">
        <f t="shared" si="23"/>
        <v>S/2024/13</v>
      </c>
      <c r="B499" t="s">
        <v>342</v>
      </c>
      <c r="C499" t="s">
        <v>440</v>
      </c>
      <c r="D499">
        <v>19</v>
      </c>
    </row>
    <row r="500" spans="1:4" x14ac:dyDescent="0.25">
      <c r="A500" t="str">
        <f t="shared" si="23"/>
        <v>S/2024/13</v>
      </c>
      <c r="B500" t="s">
        <v>342</v>
      </c>
      <c r="C500" t="s">
        <v>441</v>
      </c>
      <c r="D500">
        <v>19</v>
      </c>
    </row>
    <row r="501" spans="1:4" x14ac:dyDescent="0.25">
      <c r="A501" t="str">
        <f t="shared" si="23"/>
        <v>S/2024/13</v>
      </c>
      <c r="B501" t="s">
        <v>342</v>
      </c>
      <c r="C501" t="s">
        <v>442</v>
      </c>
      <c r="D501">
        <v>19</v>
      </c>
    </row>
    <row r="502" spans="1:4" x14ac:dyDescent="0.25">
      <c r="A502" t="str">
        <f t="shared" si="23"/>
        <v>S/2024/13</v>
      </c>
      <c r="B502" t="s">
        <v>342</v>
      </c>
      <c r="C502" t="s">
        <v>443</v>
      </c>
      <c r="D502">
        <v>19</v>
      </c>
    </row>
    <row r="503" spans="1:4" x14ac:dyDescent="0.25">
      <c r="A503" t="str">
        <f t="shared" si="23"/>
        <v>S/2024/13</v>
      </c>
      <c r="B503" t="s">
        <v>342</v>
      </c>
      <c r="C503" t="s">
        <v>444</v>
      </c>
      <c r="D503">
        <v>19</v>
      </c>
    </row>
    <row r="504" spans="1:4" x14ac:dyDescent="0.25">
      <c r="A504" t="str">
        <f t="shared" si="23"/>
        <v>S/2024/13</v>
      </c>
      <c r="B504" t="s">
        <v>342</v>
      </c>
      <c r="C504" t="s">
        <v>445</v>
      </c>
      <c r="D504">
        <v>19</v>
      </c>
    </row>
    <row r="505" spans="1:4" x14ac:dyDescent="0.25">
      <c r="A505" t="str">
        <f t="shared" si="23"/>
        <v>S/2024/13</v>
      </c>
      <c r="B505" t="s">
        <v>342</v>
      </c>
      <c r="C505" t="s">
        <v>446</v>
      </c>
      <c r="D505">
        <v>19</v>
      </c>
    </row>
    <row r="506" spans="1:4" x14ac:dyDescent="0.25">
      <c r="A506" t="str">
        <f t="shared" si="23"/>
        <v>S/2024/13</v>
      </c>
      <c r="B506" t="s">
        <v>342</v>
      </c>
      <c r="C506" t="s">
        <v>447</v>
      </c>
      <c r="D506">
        <v>19</v>
      </c>
    </row>
    <row r="507" spans="1:4" x14ac:dyDescent="0.25">
      <c r="A507" t="str">
        <f t="shared" si="23"/>
        <v>S/2024/13</v>
      </c>
      <c r="B507" t="s">
        <v>342</v>
      </c>
      <c r="C507" t="s">
        <v>448</v>
      </c>
      <c r="D507">
        <v>19</v>
      </c>
    </row>
    <row r="508" spans="1:4" x14ac:dyDescent="0.25">
      <c r="A508" t="str">
        <f t="shared" si="23"/>
        <v>S/2024/13</v>
      </c>
      <c r="B508" t="s">
        <v>342</v>
      </c>
      <c r="C508" t="s">
        <v>449</v>
      </c>
      <c r="D508">
        <v>20</v>
      </c>
    </row>
    <row r="509" spans="1:4" x14ac:dyDescent="0.25">
      <c r="A509" t="str">
        <f t="shared" si="23"/>
        <v>S/2024/13</v>
      </c>
      <c r="B509" t="s">
        <v>342</v>
      </c>
      <c r="C509" t="s">
        <v>450</v>
      </c>
      <c r="D509">
        <v>20</v>
      </c>
    </row>
    <row r="510" spans="1:4" x14ac:dyDescent="0.25">
      <c r="A510" t="str">
        <f t="shared" si="23"/>
        <v>S/2024/13</v>
      </c>
      <c r="B510" t="s">
        <v>342</v>
      </c>
      <c r="C510" t="s">
        <v>451</v>
      </c>
      <c r="D510">
        <v>20</v>
      </c>
    </row>
    <row r="511" spans="1:4" x14ac:dyDescent="0.25">
      <c r="A511" t="str">
        <f t="shared" si="23"/>
        <v>S/2024/13</v>
      </c>
      <c r="B511" t="s">
        <v>342</v>
      </c>
      <c r="C511" t="s">
        <v>452</v>
      </c>
      <c r="D511">
        <v>20</v>
      </c>
    </row>
    <row r="512" spans="1:4" x14ac:dyDescent="0.25">
      <c r="A512" t="str">
        <f t="shared" si="23"/>
        <v>S/2024/13</v>
      </c>
      <c r="B512" t="s">
        <v>342</v>
      </c>
      <c r="C512" t="s">
        <v>453</v>
      </c>
      <c r="D512">
        <v>20</v>
      </c>
    </row>
    <row r="513" spans="1:4" x14ac:dyDescent="0.25">
      <c r="A513" t="str">
        <f t="shared" si="23"/>
        <v>S/2024/13</v>
      </c>
      <c r="B513" t="s">
        <v>342</v>
      </c>
      <c r="C513" t="s">
        <v>454</v>
      </c>
      <c r="D513">
        <v>20</v>
      </c>
    </row>
    <row r="514" spans="1:4" x14ac:dyDescent="0.25">
      <c r="A514" t="str">
        <f t="shared" si="23"/>
        <v>S/2024/13</v>
      </c>
      <c r="B514" t="s">
        <v>342</v>
      </c>
      <c r="C514" t="s">
        <v>455</v>
      </c>
      <c r="D514">
        <v>20</v>
      </c>
    </row>
    <row r="515" spans="1:4" x14ac:dyDescent="0.25">
      <c r="A515" t="str">
        <f t="shared" si="23"/>
        <v>S/2024/13</v>
      </c>
      <c r="B515" t="s">
        <v>342</v>
      </c>
      <c r="C515" t="s">
        <v>456</v>
      </c>
      <c r="D515">
        <v>20</v>
      </c>
    </row>
    <row r="516" spans="1:4" x14ac:dyDescent="0.25">
      <c r="A516" t="str">
        <f t="shared" si="23"/>
        <v>S/2024/13</v>
      </c>
      <c r="B516" t="s">
        <v>342</v>
      </c>
      <c r="C516" t="s">
        <v>457</v>
      </c>
      <c r="D516">
        <v>20</v>
      </c>
    </row>
    <row r="517" spans="1:4" x14ac:dyDescent="0.25">
      <c r="A517" t="str">
        <f t="shared" si="23"/>
        <v>S/2024/13</v>
      </c>
      <c r="B517" t="s">
        <v>342</v>
      </c>
      <c r="C517" t="s">
        <v>458</v>
      </c>
      <c r="D517">
        <v>20</v>
      </c>
    </row>
    <row r="518" spans="1:4" x14ac:dyDescent="0.25">
      <c r="A518" t="str">
        <f t="shared" si="23"/>
        <v>S/2024/13</v>
      </c>
      <c r="B518" t="s">
        <v>342</v>
      </c>
      <c r="C518" t="s">
        <v>459</v>
      </c>
      <c r="D518">
        <v>20</v>
      </c>
    </row>
    <row r="519" spans="1:4" x14ac:dyDescent="0.25">
      <c r="A519" t="str">
        <f t="shared" si="23"/>
        <v>S/2024/13</v>
      </c>
      <c r="B519" t="s">
        <v>342</v>
      </c>
      <c r="C519" t="s">
        <v>460</v>
      </c>
      <c r="D519">
        <v>20</v>
      </c>
    </row>
    <row r="520" spans="1:4" x14ac:dyDescent="0.25">
      <c r="A520" t="str">
        <f t="shared" si="23"/>
        <v>S/2024/13</v>
      </c>
      <c r="B520" t="s">
        <v>342</v>
      </c>
      <c r="C520" t="s">
        <v>461</v>
      </c>
      <c r="D520">
        <v>21</v>
      </c>
    </row>
    <row r="521" spans="1:4" x14ac:dyDescent="0.25">
      <c r="A521" t="str">
        <f t="shared" si="23"/>
        <v>S/2024/13</v>
      </c>
      <c r="B521" t="s">
        <v>342</v>
      </c>
      <c r="C521" t="s">
        <v>462</v>
      </c>
      <c r="D521">
        <v>21</v>
      </c>
    </row>
    <row r="522" spans="1:4" x14ac:dyDescent="0.25">
      <c r="A522" t="str">
        <f t="shared" si="23"/>
        <v>S/2024/13</v>
      </c>
      <c r="B522" t="s">
        <v>342</v>
      </c>
      <c r="C522" t="s">
        <v>463</v>
      </c>
      <c r="D522">
        <v>21</v>
      </c>
    </row>
    <row r="523" spans="1:4" x14ac:dyDescent="0.25">
      <c r="A523" t="str">
        <f t="shared" si="23"/>
        <v>S/2024/13</v>
      </c>
      <c r="B523" t="s">
        <v>342</v>
      </c>
      <c r="C523" t="s">
        <v>464</v>
      </c>
      <c r="D523">
        <v>21</v>
      </c>
    </row>
    <row r="524" spans="1:4" x14ac:dyDescent="0.25">
      <c r="A524" t="str">
        <f t="shared" si="23"/>
        <v>S/2024/13</v>
      </c>
      <c r="B524" t="s">
        <v>342</v>
      </c>
      <c r="C524" t="s">
        <v>465</v>
      </c>
      <c r="D524">
        <v>21</v>
      </c>
    </row>
    <row r="525" spans="1:4" x14ac:dyDescent="0.25">
      <c r="A525" t="str">
        <f t="shared" si="23"/>
        <v>S/2024/13</v>
      </c>
      <c r="B525" t="s">
        <v>342</v>
      </c>
      <c r="C525" t="s">
        <v>466</v>
      </c>
      <c r="D525">
        <v>21</v>
      </c>
    </row>
    <row r="526" spans="1:4" x14ac:dyDescent="0.25">
      <c r="A526" t="str">
        <f t="shared" si="23"/>
        <v>S/2024/13</v>
      </c>
      <c r="B526" t="s">
        <v>342</v>
      </c>
      <c r="C526" t="s">
        <v>467</v>
      </c>
      <c r="D526">
        <v>21</v>
      </c>
    </row>
    <row r="527" spans="1:4" x14ac:dyDescent="0.25">
      <c r="A527" t="str">
        <f t="shared" si="23"/>
        <v>S/2024/13</v>
      </c>
      <c r="B527" t="s">
        <v>342</v>
      </c>
      <c r="C527" t="s">
        <v>468</v>
      </c>
      <c r="D527">
        <v>21</v>
      </c>
    </row>
    <row r="528" spans="1:4" x14ac:dyDescent="0.25">
      <c r="A528" t="str">
        <f t="shared" si="23"/>
        <v>S/2024/13</v>
      </c>
      <c r="B528" t="s">
        <v>342</v>
      </c>
      <c r="C528" t="s">
        <v>469</v>
      </c>
      <c r="D528">
        <v>21</v>
      </c>
    </row>
    <row r="529" spans="1:4" x14ac:dyDescent="0.25">
      <c r="A529" t="str">
        <f t="shared" si="23"/>
        <v>S/2024/13</v>
      </c>
      <c r="B529" t="s">
        <v>342</v>
      </c>
      <c r="C529" t="s">
        <v>470</v>
      </c>
      <c r="D529">
        <v>21</v>
      </c>
    </row>
    <row r="530" spans="1:4" x14ac:dyDescent="0.25">
      <c r="A530" t="str">
        <f t="shared" ref="A530:A549" si="24">HYPERLINK("https://docs.un.org/S/2024/13", "S/2024/13")</f>
        <v>S/2024/13</v>
      </c>
      <c r="B530" t="s">
        <v>342</v>
      </c>
      <c r="C530" t="s">
        <v>471</v>
      </c>
      <c r="D530">
        <v>21</v>
      </c>
    </row>
    <row r="531" spans="1:4" x14ac:dyDescent="0.25">
      <c r="A531" t="str">
        <f t="shared" si="24"/>
        <v>S/2024/13</v>
      </c>
      <c r="B531" t="s">
        <v>342</v>
      </c>
      <c r="C531" t="s">
        <v>472</v>
      </c>
      <c r="D531">
        <v>21</v>
      </c>
    </row>
    <row r="532" spans="1:4" x14ac:dyDescent="0.25">
      <c r="A532" t="str">
        <f t="shared" si="24"/>
        <v>S/2024/13</v>
      </c>
      <c r="B532" t="s">
        <v>342</v>
      </c>
      <c r="C532" t="s">
        <v>473</v>
      </c>
      <c r="D532">
        <v>22</v>
      </c>
    </row>
    <row r="533" spans="1:4" x14ac:dyDescent="0.25">
      <c r="A533" t="str">
        <f t="shared" si="24"/>
        <v>S/2024/13</v>
      </c>
      <c r="B533" t="s">
        <v>342</v>
      </c>
      <c r="C533" t="s">
        <v>474</v>
      </c>
      <c r="D533">
        <v>22</v>
      </c>
    </row>
    <row r="534" spans="1:4" x14ac:dyDescent="0.25">
      <c r="A534" t="str">
        <f t="shared" si="24"/>
        <v>S/2024/13</v>
      </c>
      <c r="B534" t="s">
        <v>342</v>
      </c>
      <c r="C534" t="s">
        <v>475</v>
      </c>
      <c r="D534">
        <v>22</v>
      </c>
    </row>
    <row r="535" spans="1:4" x14ac:dyDescent="0.25">
      <c r="A535" t="str">
        <f t="shared" si="24"/>
        <v>S/2024/13</v>
      </c>
      <c r="B535" t="s">
        <v>342</v>
      </c>
      <c r="C535" t="s">
        <v>476</v>
      </c>
      <c r="D535">
        <v>22</v>
      </c>
    </row>
    <row r="536" spans="1:4" x14ac:dyDescent="0.25">
      <c r="A536" t="str">
        <f t="shared" si="24"/>
        <v>S/2024/13</v>
      </c>
      <c r="B536" t="s">
        <v>342</v>
      </c>
      <c r="C536" t="s">
        <v>477</v>
      </c>
      <c r="D536">
        <v>22</v>
      </c>
    </row>
    <row r="537" spans="1:4" x14ac:dyDescent="0.25">
      <c r="A537" t="str">
        <f t="shared" si="24"/>
        <v>S/2024/13</v>
      </c>
      <c r="B537" t="s">
        <v>342</v>
      </c>
      <c r="C537" t="s">
        <v>478</v>
      </c>
      <c r="D537">
        <v>22</v>
      </c>
    </row>
    <row r="538" spans="1:4" x14ac:dyDescent="0.25">
      <c r="A538" t="str">
        <f t="shared" si="24"/>
        <v>S/2024/13</v>
      </c>
      <c r="B538" t="s">
        <v>342</v>
      </c>
      <c r="C538" t="s">
        <v>479</v>
      </c>
      <c r="D538">
        <v>22</v>
      </c>
    </row>
    <row r="539" spans="1:4" x14ac:dyDescent="0.25">
      <c r="A539" t="str">
        <f t="shared" si="24"/>
        <v>S/2024/13</v>
      </c>
      <c r="B539" t="s">
        <v>342</v>
      </c>
      <c r="C539" t="s">
        <v>480</v>
      </c>
      <c r="D539">
        <v>22</v>
      </c>
    </row>
    <row r="540" spans="1:4" x14ac:dyDescent="0.25">
      <c r="A540" t="str">
        <f t="shared" si="24"/>
        <v>S/2024/13</v>
      </c>
      <c r="B540" t="s">
        <v>342</v>
      </c>
      <c r="C540" t="s">
        <v>481</v>
      </c>
      <c r="D540">
        <v>22</v>
      </c>
    </row>
    <row r="541" spans="1:4" x14ac:dyDescent="0.25">
      <c r="A541" t="str">
        <f t="shared" si="24"/>
        <v>S/2024/13</v>
      </c>
      <c r="B541" t="s">
        <v>342</v>
      </c>
      <c r="C541" t="s">
        <v>482</v>
      </c>
      <c r="D541">
        <v>22</v>
      </c>
    </row>
    <row r="542" spans="1:4" x14ac:dyDescent="0.25">
      <c r="A542" t="str">
        <f t="shared" si="24"/>
        <v>S/2024/13</v>
      </c>
      <c r="B542" t="s">
        <v>342</v>
      </c>
      <c r="C542" t="s">
        <v>483</v>
      </c>
      <c r="D542">
        <v>22</v>
      </c>
    </row>
    <row r="543" spans="1:4" x14ac:dyDescent="0.25">
      <c r="A543" t="str">
        <f t="shared" si="24"/>
        <v>S/2024/13</v>
      </c>
      <c r="B543" t="s">
        <v>342</v>
      </c>
      <c r="C543" t="s">
        <v>484</v>
      </c>
      <c r="D543">
        <v>22</v>
      </c>
    </row>
    <row r="544" spans="1:4" x14ac:dyDescent="0.25">
      <c r="A544" t="str">
        <f t="shared" si="24"/>
        <v>S/2024/13</v>
      </c>
      <c r="B544" t="s">
        <v>342</v>
      </c>
      <c r="C544" t="s">
        <v>485</v>
      </c>
      <c r="D544">
        <v>23</v>
      </c>
    </row>
    <row r="545" spans="1:4" x14ac:dyDescent="0.25">
      <c r="A545" t="str">
        <f t="shared" si="24"/>
        <v>S/2024/13</v>
      </c>
      <c r="B545" t="s">
        <v>342</v>
      </c>
      <c r="C545" t="s">
        <v>486</v>
      </c>
      <c r="D545">
        <v>23</v>
      </c>
    </row>
    <row r="546" spans="1:4" x14ac:dyDescent="0.25">
      <c r="A546" t="str">
        <f t="shared" si="24"/>
        <v>S/2024/13</v>
      </c>
      <c r="B546" t="s">
        <v>342</v>
      </c>
      <c r="C546" t="s">
        <v>487</v>
      </c>
      <c r="D546">
        <v>23</v>
      </c>
    </row>
    <row r="547" spans="1:4" x14ac:dyDescent="0.25">
      <c r="A547" t="str">
        <f t="shared" si="24"/>
        <v>S/2024/13</v>
      </c>
      <c r="B547" t="s">
        <v>342</v>
      </c>
      <c r="C547" t="s">
        <v>488</v>
      </c>
      <c r="D547">
        <v>23</v>
      </c>
    </row>
    <row r="548" spans="1:4" x14ac:dyDescent="0.25">
      <c r="A548" t="str">
        <f t="shared" si="24"/>
        <v>S/2024/13</v>
      </c>
      <c r="B548" t="s">
        <v>342</v>
      </c>
      <c r="C548" t="s">
        <v>489</v>
      </c>
      <c r="D548">
        <v>23</v>
      </c>
    </row>
    <row r="549" spans="1:4" x14ac:dyDescent="0.25">
      <c r="A549" t="str">
        <f t="shared" si="24"/>
        <v>S/2024/13</v>
      </c>
      <c r="B549" t="s">
        <v>342</v>
      </c>
      <c r="C549" t="s">
        <v>490</v>
      </c>
      <c r="D549">
        <v>23</v>
      </c>
    </row>
    <row r="550" spans="1:4" x14ac:dyDescent="0.25">
      <c r="A550" t="str">
        <f t="shared" ref="A550:A581" si="25">HYPERLINK("https://docs.un.org/S/2024/12", "S/2024/12")</f>
        <v>S/2024/12</v>
      </c>
      <c r="B550" t="s">
        <v>491</v>
      </c>
      <c r="C550" t="s">
        <v>346</v>
      </c>
      <c r="D550">
        <v>1</v>
      </c>
    </row>
    <row r="551" spans="1:4" x14ac:dyDescent="0.25">
      <c r="A551" t="str">
        <f t="shared" si="25"/>
        <v>S/2024/12</v>
      </c>
      <c r="B551" t="s">
        <v>491</v>
      </c>
      <c r="C551" t="s">
        <v>492</v>
      </c>
      <c r="D551">
        <v>1</v>
      </c>
    </row>
    <row r="552" spans="1:4" x14ac:dyDescent="0.25">
      <c r="A552" t="str">
        <f t="shared" si="25"/>
        <v>S/2024/12</v>
      </c>
      <c r="B552" t="s">
        <v>491</v>
      </c>
      <c r="C552" t="s">
        <v>493</v>
      </c>
      <c r="D552">
        <v>1</v>
      </c>
    </row>
    <row r="553" spans="1:4" x14ac:dyDescent="0.25">
      <c r="A553" t="str">
        <f t="shared" si="25"/>
        <v>S/2024/12</v>
      </c>
      <c r="B553" t="s">
        <v>491</v>
      </c>
      <c r="C553" t="s">
        <v>494</v>
      </c>
      <c r="D553">
        <v>1</v>
      </c>
    </row>
    <row r="554" spans="1:4" x14ac:dyDescent="0.25">
      <c r="A554" t="str">
        <f t="shared" si="25"/>
        <v>S/2024/12</v>
      </c>
      <c r="B554" t="s">
        <v>491</v>
      </c>
      <c r="C554" t="s">
        <v>495</v>
      </c>
      <c r="D554">
        <v>2</v>
      </c>
    </row>
    <row r="555" spans="1:4" x14ac:dyDescent="0.25">
      <c r="A555" t="str">
        <f t="shared" si="25"/>
        <v>S/2024/12</v>
      </c>
      <c r="B555" t="s">
        <v>491</v>
      </c>
      <c r="C555" t="s">
        <v>496</v>
      </c>
      <c r="D555">
        <v>2</v>
      </c>
    </row>
    <row r="556" spans="1:4" x14ac:dyDescent="0.25">
      <c r="A556" t="str">
        <f t="shared" si="25"/>
        <v>S/2024/12</v>
      </c>
      <c r="B556" t="s">
        <v>491</v>
      </c>
      <c r="C556" t="s">
        <v>497</v>
      </c>
      <c r="D556">
        <v>2</v>
      </c>
    </row>
    <row r="557" spans="1:4" x14ac:dyDescent="0.25">
      <c r="A557" t="str">
        <f t="shared" si="25"/>
        <v>S/2024/12</v>
      </c>
      <c r="B557" t="s">
        <v>491</v>
      </c>
      <c r="C557" t="s">
        <v>498</v>
      </c>
      <c r="D557">
        <v>2</v>
      </c>
    </row>
    <row r="558" spans="1:4" x14ac:dyDescent="0.25">
      <c r="A558" t="str">
        <f t="shared" si="25"/>
        <v>S/2024/12</v>
      </c>
      <c r="B558" t="s">
        <v>491</v>
      </c>
      <c r="C558" t="s">
        <v>499</v>
      </c>
      <c r="D558">
        <v>2</v>
      </c>
    </row>
    <row r="559" spans="1:4" x14ac:dyDescent="0.25">
      <c r="A559" t="str">
        <f t="shared" si="25"/>
        <v>S/2024/12</v>
      </c>
      <c r="B559" t="s">
        <v>491</v>
      </c>
      <c r="C559" t="s">
        <v>500</v>
      </c>
      <c r="D559">
        <v>3</v>
      </c>
    </row>
    <row r="560" spans="1:4" x14ac:dyDescent="0.25">
      <c r="A560" t="str">
        <f t="shared" si="25"/>
        <v>S/2024/12</v>
      </c>
      <c r="B560" t="s">
        <v>491</v>
      </c>
      <c r="C560" t="s">
        <v>501</v>
      </c>
      <c r="D560">
        <v>3</v>
      </c>
    </row>
    <row r="561" spans="1:4" x14ac:dyDescent="0.25">
      <c r="A561" t="str">
        <f t="shared" si="25"/>
        <v>S/2024/12</v>
      </c>
      <c r="B561" t="s">
        <v>491</v>
      </c>
      <c r="C561" t="s">
        <v>502</v>
      </c>
      <c r="D561">
        <v>3</v>
      </c>
    </row>
    <row r="562" spans="1:4" x14ac:dyDescent="0.25">
      <c r="A562" t="str">
        <f t="shared" si="25"/>
        <v>S/2024/12</v>
      </c>
      <c r="B562" t="s">
        <v>491</v>
      </c>
      <c r="C562" t="s">
        <v>503</v>
      </c>
      <c r="D562">
        <v>4</v>
      </c>
    </row>
    <row r="563" spans="1:4" x14ac:dyDescent="0.25">
      <c r="A563" t="str">
        <f t="shared" si="25"/>
        <v>S/2024/12</v>
      </c>
      <c r="B563" t="s">
        <v>491</v>
      </c>
      <c r="C563" t="s">
        <v>504</v>
      </c>
      <c r="D563">
        <v>4</v>
      </c>
    </row>
    <row r="564" spans="1:4" x14ac:dyDescent="0.25">
      <c r="A564" t="str">
        <f t="shared" si="25"/>
        <v>S/2024/12</v>
      </c>
      <c r="B564" t="s">
        <v>491</v>
      </c>
      <c r="C564" t="s">
        <v>505</v>
      </c>
      <c r="D564">
        <v>4</v>
      </c>
    </row>
    <row r="565" spans="1:4" x14ac:dyDescent="0.25">
      <c r="A565" t="str">
        <f t="shared" si="25"/>
        <v>S/2024/12</v>
      </c>
      <c r="B565" t="s">
        <v>491</v>
      </c>
      <c r="C565" t="s">
        <v>506</v>
      </c>
      <c r="D565">
        <v>5</v>
      </c>
    </row>
    <row r="566" spans="1:4" x14ac:dyDescent="0.25">
      <c r="A566" t="str">
        <f t="shared" si="25"/>
        <v>S/2024/12</v>
      </c>
      <c r="B566" t="s">
        <v>491</v>
      </c>
      <c r="C566" t="s">
        <v>507</v>
      </c>
      <c r="D566">
        <v>5</v>
      </c>
    </row>
    <row r="567" spans="1:4" x14ac:dyDescent="0.25">
      <c r="A567" t="str">
        <f t="shared" si="25"/>
        <v>S/2024/12</v>
      </c>
      <c r="B567" t="s">
        <v>491</v>
      </c>
      <c r="C567" t="s">
        <v>508</v>
      </c>
      <c r="D567">
        <v>5</v>
      </c>
    </row>
    <row r="568" spans="1:4" x14ac:dyDescent="0.25">
      <c r="A568" t="str">
        <f t="shared" si="25"/>
        <v>S/2024/12</v>
      </c>
      <c r="B568" t="s">
        <v>491</v>
      </c>
      <c r="C568" t="s">
        <v>509</v>
      </c>
      <c r="D568">
        <v>6</v>
      </c>
    </row>
    <row r="569" spans="1:4" x14ac:dyDescent="0.25">
      <c r="A569" t="str">
        <f t="shared" si="25"/>
        <v>S/2024/12</v>
      </c>
      <c r="B569" t="s">
        <v>491</v>
      </c>
      <c r="C569" t="s">
        <v>510</v>
      </c>
      <c r="D569">
        <v>6</v>
      </c>
    </row>
    <row r="570" spans="1:4" x14ac:dyDescent="0.25">
      <c r="A570" t="str">
        <f t="shared" si="25"/>
        <v>S/2024/12</v>
      </c>
      <c r="B570" t="s">
        <v>491</v>
      </c>
      <c r="C570" t="s">
        <v>511</v>
      </c>
      <c r="D570">
        <v>6</v>
      </c>
    </row>
    <row r="571" spans="1:4" x14ac:dyDescent="0.25">
      <c r="A571" t="str">
        <f t="shared" si="25"/>
        <v>S/2024/12</v>
      </c>
      <c r="B571" t="s">
        <v>491</v>
      </c>
      <c r="C571" t="s">
        <v>512</v>
      </c>
      <c r="D571">
        <v>7</v>
      </c>
    </row>
    <row r="572" spans="1:4" x14ac:dyDescent="0.25">
      <c r="A572" t="str">
        <f t="shared" si="25"/>
        <v>S/2024/12</v>
      </c>
      <c r="B572" t="s">
        <v>491</v>
      </c>
      <c r="C572" t="s">
        <v>513</v>
      </c>
      <c r="D572">
        <v>7</v>
      </c>
    </row>
    <row r="573" spans="1:4" x14ac:dyDescent="0.25">
      <c r="A573" t="str">
        <f t="shared" si="25"/>
        <v>S/2024/12</v>
      </c>
      <c r="B573" t="s">
        <v>491</v>
      </c>
      <c r="C573" t="s">
        <v>514</v>
      </c>
      <c r="D573">
        <v>7</v>
      </c>
    </row>
    <row r="574" spans="1:4" x14ac:dyDescent="0.25">
      <c r="A574" t="str">
        <f t="shared" si="25"/>
        <v>S/2024/12</v>
      </c>
      <c r="B574" t="s">
        <v>491</v>
      </c>
      <c r="C574" t="s">
        <v>515</v>
      </c>
      <c r="D574">
        <v>7</v>
      </c>
    </row>
    <row r="575" spans="1:4" x14ac:dyDescent="0.25">
      <c r="A575" t="str">
        <f t="shared" si="25"/>
        <v>S/2024/12</v>
      </c>
      <c r="B575" t="s">
        <v>491</v>
      </c>
      <c r="C575" t="s">
        <v>516</v>
      </c>
      <c r="D575">
        <v>8</v>
      </c>
    </row>
    <row r="576" spans="1:4" x14ac:dyDescent="0.25">
      <c r="A576" t="str">
        <f t="shared" si="25"/>
        <v>S/2024/12</v>
      </c>
      <c r="B576" t="s">
        <v>491</v>
      </c>
      <c r="C576" t="s">
        <v>517</v>
      </c>
      <c r="D576">
        <v>8</v>
      </c>
    </row>
    <row r="577" spans="1:4" x14ac:dyDescent="0.25">
      <c r="A577" t="str">
        <f t="shared" si="25"/>
        <v>S/2024/12</v>
      </c>
      <c r="B577" t="s">
        <v>491</v>
      </c>
      <c r="C577" t="s">
        <v>518</v>
      </c>
      <c r="D577">
        <v>8</v>
      </c>
    </row>
    <row r="578" spans="1:4" x14ac:dyDescent="0.25">
      <c r="A578" t="str">
        <f t="shared" si="25"/>
        <v>S/2024/12</v>
      </c>
      <c r="B578" t="s">
        <v>491</v>
      </c>
      <c r="C578" t="s">
        <v>519</v>
      </c>
      <c r="D578">
        <v>9</v>
      </c>
    </row>
    <row r="579" spans="1:4" x14ac:dyDescent="0.25">
      <c r="A579" t="str">
        <f t="shared" si="25"/>
        <v>S/2024/12</v>
      </c>
      <c r="B579" t="s">
        <v>491</v>
      </c>
      <c r="C579" t="s">
        <v>520</v>
      </c>
      <c r="D579">
        <v>9</v>
      </c>
    </row>
    <row r="580" spans="1:4" x14ac:dyDescent="0.25">
      <c r="A580" t="str">
        <f t="shared" si="25"/>
        <v>S/2024/12</v>
      </c>
      <c r="B580" t="s">
        <v>491</v>
      </c>
      <c r="C580" t="s">
        <v>521</v>
      </c>
      <c r="D580">
        <v>9</v>
      </c>
    </row>
    <row r="581" spans="1:4" x14ac:dyDescent="0.25">
      <c r="A581" t="str">
        <f t="shared" si="25"/>
        <v>S/2024/12</v>
      </c>
      <c r="B581" t="s">
        <v>491</v>
      </c>
      <c r="C581" t="s">
        <v>522</v>
      </c>
      <c r="D581">
        <v>10</v>
      </c>
    </row>
    <row r="582" spans="1:4" x14ac:dyDescent="0.25">
      <c r="A582" t="str">
        <f t="shared" ref="A582:A605" si="26">HYPERLINK("https://docs.un.org/S/2024/12", "S/2024/12")</f>
        <v>S/2024/12</v>
      </c>
      <c r="B582" t="s">
        <v>491</v>
      </c>
      <c r="C582" t="s">
        <v>523</v>
      </c>
      <c r="D582">
        <v>10</v>
      </c>
    </row>
    <row r="583" spans="1:4" x14ac:dyDescent="0.25">
      <c r="A583" t="str">
        <f t="shared" si="26"/>
        <v>S/2024/12</v>
      </c>
      <c r="B583" t="s">
        <v>491</v>
      </c>
      <c r="C583" t="s">
        <v>524</v>
      </c>
      <c r="D583">
        <v>10</v>
      </c>
    </row>
    <row r="584" spans="1:4" x14ac:dyDescent="0.25">
      <c r="A584" t="str">
        <f t="shared" si="26"/>
        <v>S/2024/12</v>
      </c>
      <c r="B584" t="s">
        <v>491</v>
      </c>
      <c r="C584" t="s">
        <v>525</v>
      </c>
      <c r="D584">
        <v>11</v>
      </c>
    </row>
    <row r="585" spans="1:4" x14ac:dyDescent="0.25">
      <c r="A585" t="str">
        <f t="shared" si="26"/>
        <v>S/2024/12</v>
      </c>
      <c r="B585" t="s">
        <v>491</v>
      </c>
      <c r="C585" t="s">
        <v>526</v>
      </c>
      <c r="D585">
        <v>11</v>
      </c>
    </row>
    <row r="586" spans="1:4" x14ac:dyDescent="0.25">
      <c r="A586" t="str">
        <f t="shared" si="26"/>
        <v>S/2024/12</v>
      </c>
      <c r="B586" t="s">
        <v>491</v>
      </c>
      <c r="C586" t="s">
        <v>527</v>
      </c>
      <c r="D586">
        <v>11</v>
      </c>
    </row>
    <row r="587" spans="1:4" x14ac:dyDescent="0.25">
      <c r="A587" t="str">
        <f t="shared" si="26"/>
        <v>S/2024/12</v>
      </c>
      <c r="B587" t="s">
        <v>491</v>
      </c>
      <c r="C587" t="s">
        <v>528</v>
      </c>
      <c r="D587">
        <v>12</v>
      </c>
    </row>
    <row r="588" spans="1:4" x14ac:dyDescent="0.25">
      <c r="A588" t="str">
        <f t="shared" si="26"/>
        <v>S/2024/12</v>
      </c>
      <c r="B588" t="s">
        <v>491</v>
      </c>
      <c r="C588" t="s">
        <v>529</v>
      </c>
      <c r="D588">
        <v>12</v>
      </c>
    </row>
    <row r="589" spans="1:4" x14ac:dyDescent="0.25">
      <c r="A589" t="str">
        <f t="shared" si="26"/>
        <v>S/2024/12</v>
      </c>
      <c r="B589" t="s">
        <v>491</v>
      </c>
      <c r="C589" t="s">
        <v>530</v>
      </c>
      <c r="D589">
        <v>12</v>
      </c>
    </row>
    <row r="590" spans="1:4" x14ac:dyDescent="0.25">
      <c r="A590" t="str">
        <f t="shared" si="26"/>
        <v>S/2024/12</v>
      </c>
      <c r="B590" t="s">
        <v>491</v>
      </c>
      <c r="C590" t="s">
        <v>531</v>
      </c>
      <c r="D590">
        <v>13</v>
      </c>
    </row>
    <row r="591" spans="1:4" x14ac:dyDescent="0.25">
      <c r="A591" t="str">
        <f t="shared" si="26"/>
        <v>S/2024/12</v>
      </c>
      <c r="B591" t="s">
        <v>491</v>
      </c>
      <c r="C591" t="s">
        <v>532</v>
      </c>
      <c r="D591">
        <v>13</v>
      </c>
    </row>
    <row r="592" spans="1:4" x14ac:dyDescent="0.25">
      <c r="A592" t="str">
        <f t="shared" si="26"/>
        <v>S/2024/12</v>
      </c>
      <c r="B592" t="s">
        <v>491</v>
      </c>
      <c r="C592" t="s">
        <v>533</v>
      </c>
      <c r="D592">
        <v>13</v>
      </c>
    </row>
    <row r="593" spans="1:4" x14ac:dyDescent="0.25">
      <c r="A593" t="str">
        <f t="shared" si="26"/>
        <v>S/2024/12</v>
      </c>
      <c r="B593" t="s">
        <v>491</v>
      </c>
      <c r="C593" t="s">
        <v>534</v>
      </c>
      <c r="D593">
        <v>13</v>
      </c>
    </row>
    <row r="594" spans="1:4" x14ac:dyDescent="0.25">
      <c r="A594" t="str">
        <f t="shared" si="26"/>
        <v>S/2024/12</v>
      </c>
      <c r="B594" t="s">
        <v>491</v>
      </c>
      <c r="C594" t="s">
        <v>535</v>
      </c>
      <c r="D594">
        <v>13</v>
      </c>
    </row>
    <row r="595" spans="1:4" x14ac:dyDescent="0.25">
      <c r="A595" t="str">
        <f t="shared" si="26"/>
        <v>S/2024/12</v>
      </c>
      <c r="B595" t="s">
        <v>491</v>
      </c>
      <c r="C595" t="s">
        <v>536</v>
      </c>
      <c r="D595">
        <v>14</v>
      </c>
    </row>
    <row r="596" spans="1:4" x14ac:dyDescent="0.25">
      <c r="A596" t="str">
        <f t="shared" si="26"/>
        <v>S/2024/12</v>
      </c>
      <c r="B596" t="s">
        <v>491</v>
      </c>
      <c r="C596" t="s">
        <v>537</v>
      </c>
      <c r="D596">
        <v>14</v>
      </c>
    </row>
    <row r="597" spans="1:4" x14ac:dyDescent="0.25">
      <c r="A597" t="str">
        <f t="shared" si="26"/>
        <v>S/2024/12</v>
      </c>
      <c r="B597" t="s">
        <v>491</v>
      </c>
      <c r="C597" t="s">
        <v>538</v>
      </c>
      <c r="D597">
        <v>14</v>
      </c>
    </row>
    <row r="598" spans="1:4" x14ac:dyDescent="0.25">
      <c r="A598" t="str">
        <f t="shared" si="26"/>
        <v>S/2024/12</v>
      </c>
      <c r="B598" t="s">
        <v>491</v>
      </c>
      <c r="C598" t="s">
        <v>539</v>
      </c>
      <c r="D598">
        <v>14</v>
      </c>
    </row>
    <row r="599" spans="1:4" x14ac:dyDescent="0.25">
      <c r="A599" t="str">
        <f t="shared" si="26"/>
        <v>S/2024/12</v>
      </c>
      <c r="B599" t="s">
        <v>491</v>
      </c>
      <c r="C599" t="s">
        <v>540</v>
      </c>
      <c r="D599">
        <v>14</v>
      </c>
    </row>
    <row r="600" spans="1:4" x14ac:dyDescent="0.25">
      <c r="A600" t="str">
        <f t="shared" si="26"/>
        <v>S/2024/12</v>
      </c>
      <c r="B600" t="s">
        <v>491</v>
      </c>
      <c r="C600" t="s">
        <v>541</v>
      </c>
      <c r="D600">
        <v>15</v>
      </c>
    </row>
    <row r="601" spans="1:4" x14ac:dyDescent="0.25">
      <c r="A601" t="str">
        <f t="shared" si="26"/>
        <v>S/2024/12</v>
      </c>
      <c r="B601" t="s">
        <v>491</v>
      </c>
      <c r="C601" t="s">
        <v>542</v>
      </c>
      <c r="D601">
        <v>16</v>
      </c>
    </row>
    <row r="602" spans="1:4" x14ac:dyDescent="0.25">
      <c r="A602" t="str">
        <f t="shared" si="26"/>
        <v>S/2024/12</v>
      </c>
      <c r="B602" t="s">
        <v>491</v>
      </c>
      <c r="C602" t="s">
        <v>543</v>
      </c>
      <c r="D602">
        <v>17</v>
      </c>
    </row>
    <row r="603" spans="1:4" x14ac:dyDescent="0.25">
      <c r="A603" t="str">
        <f t="shared" si="26"/>
        <v>S/2024/12</v>
      </c>
      <c r="B603" t="s">
        <v>491</v>
      </c>
      <c r="C603" t="s">
        <v>544</v>
      </c>
      <c r="D603">
        <v>17</v>
      </c>
    </row>
    <row r="604" spans="1:4" x14ac:dyDescent="0.25">
      <c r="A604" t="str">
        <f t="shared" si="26"/>
        <v>S/2024/12</v>
      </c>
      <c r="B604" t="s">
        <v>491</v>
      </c>
      <c r="C604" t="s">
        <v>545</v>
      </c>
      <c r="D604">
        <v>17</v>
      </c>
    </row>
    <row r="605" spans="1:4" x14ac:dyDescent="0.25">
      <c r="A605" t="str">
        <f t="shared" si="26"/>
        <v>S/2024/12</v>
      </c>
      <c r="B605" t="s">
        <v>491</v>
      </c>
      <c r="C605" t="s">
        <v>546</v>
      </c>
      <c r="D605">
        <v>17</v>
      </c>
    </row>
    <row r="606" spans="1:4" x14ac:dyDescent="0.25">
      <c r="A606" t="str">
        <f>HYPERLINK("https://docs.un.org/S/2024/15", "S/2024/15")</f>
        <v>S/2024/15</v>
      </c>
      <c r="B606" t="s">
        <v>547</v>
      </c>
      <c r="C606" t="s">
        <v>548</v>
      </c>
      <c r="D606">
        <v>1</v>
      </c>
    </row>
    <row r="607" spans="1:4" x14ac:dyDescent="0.25">
      <c r="A607" t="str">
        <f>HYPERLINK("https://docs.un.org/S/2024/15", "S/2024/15")</f>
        <v>S/2024/15</v>
      </c>
      <c r="B607" t="s">
        <v>547</v>
      </c>
      <c r="C607" t="s">
        <v>549</v>
      </c>
      <c r="D607">
        <v>1</v>
      </c>
    </row>
    <row r="608" spans="1:4" x14ac:dyDescent="0.25">
      <c r="A608" t="str">
        <f>HYPERLINK("https://docs.un.org/S/2024/15", "S/2024/15")</f>
        <v>S/2024/15</v>
      </c>
      <c r="B608" t="s">
        <v>547</v>
      </c>
      <c r="C608" t="s">
        <v>120</v>
      </c>
      <c r="D608">
        <v>1</v>
      </c>
    </row>
    <row r="609" spans="1:4" x14ac:dyDescent="0.25">
      <c r="A609" t="str">
        <f>HYPERLINK("https://docs.un.org/S/2024/15", "S/2024/15")</f>
        <v>S/2024/15</v>
      </c>
      <c r="B609" t="s">
        <v>547</v>
      </c>
      <c r="C609" t="s">
        <v>550</v>
      </c>
      <c r="D609">
        <v>1</v>
      </c>
    </row>
    <row r="610" spans="1:4" x14ac:dyDescent="0.25">
      <c r="A610" t="str">
        <f t="shared" ref="A610:A637" si="27">HYPERLINK("https://docs.un.org/S/2024/16", "S/2024/16")</f>
        <v>S/2024/16</v>
      </c>
      <c r="B610" t="s">
        <v>551</v>
      </c>
      <c r="C610" t="s">
        <v>552</v>
      </c>
      <c r="D610">
        <v>1</v>
      </c>
    </row>
    <row r="611" spans="1:4" x14ac:dyDescent="0.25">
      <c r="A611" t="str">
        <f t="shared" si="27"/>
        <v>S/2024/16</v>
      </c>
      <c r="B611" t="s">
        <v>551</v>
      </c>
      <c r="C611" t="s">
        <v>553</v>
      </c>
      <c r="D611">
        <v>1</v>
      </c>
    </row>
    <row r="612" spans="1:4" x14ac:dyDescent="0.25">
      <c r="A612" t="str">
        <f t="shared" si="27"/>
        <v>S/2024/16</v>
      </c>
      <c r="B612" t="s">
        <v>551</v>
      </c>
      <c r="C612" t="s">
        <v>554</v>
      </c>
      <c r="D612">
        <v>1</v>
      </c>
    </row>
    <row r="613" spans="1:4" x14ac:dyDescent="0.25">
      <c r="A613" t="str">
        <f t="shared" si="27"/>
        <v>S/2024/16</v>
      </c>
      <c r="B613" t="s">
        <v>551</v>
      </c>
      <c r="C613" t="s">
        <v>555</v>
      </c>
      <c r="D613">
        <v>1</v>
      </c>
    </row>
    <row r="614" spans="1:4" x14ac:dyDescent="0.25">
      <c r="A614" t="str">
        <f t="shared" si="27"/>
        <v>S/2024/16</v>
      </c>
      <c r="B614" t="s">
        <v>551</v>
      </c>
      <c r="C614" t="s">
        <v>556</v>
      </c>
      <c r="D614">
        <v>1</v>
      </c>
    </row>
    <row r="615" spans="1:4" x14ac:dyDescent="0.25">
      <c r="A615" t="str">
        <f t="shared" si="27"/>
        <v>S/2024/16</v>
      </c>
      <c r="B615" t="s">
        <v>551</v>
      </c>
      <c r="C615" t="s">
        <v>557</v>
      </c>
      <c r="D615">
        <v>2</v>
      </c>
    </row>
    <row r="616" spans="1:4" x14ac:dyDescent="0.25">
      <c r="A616" t="str">
        <f t="shared" si="27"/>
        <v>S/2024/16</v>
      </c>
      <c r="B616" t="s">
        <v>551</v>
      </c>
      <c r="C616" t="s">
        <v>558</v>
      </c>
      <c r="D616">
        <v>2</v>
      </c>
    </row>
    <row r="617" spans="1:4" x14ac:dyDescent="0.25">
      <c r="A617" t="str">
        <f t="shared" si="27"/>
        <v>S/2024/16</v>
      </c>
      <c r="B617" t="s">
        <v>551</v>
      </c>
      <c r="C617" t="s">
        <v>559</v>
      </c>
      <c r="D617">
        <v>2</v>
      </c>
    </row>
    <row r="618" spans="1:4" x14ac:dyDescent="0.25">
      <c r="A618" t="str">
        <f t="shared" si="27"/>
        <v>S/2024/16</v>
      </c>
      <c r="B618" t="s">
        <v>551</v>
      </c>
      <c r="C618" t="s">
        <v>560</v>
      </c>
      <c r="D618">
        <v>2</v>
      </c>
    </row>
    <row r="619" spans="1:4" x14ac:dyDescent="0.25">
      <c r="A619" t="str">
        <f t="shared" si="27"/>
        <v>S/2024/16</v>
      </c>
      <c r="B619" t="s">
        <v>551</v>
      </c>
      <c r="C619" t="s">
        <v>561</v>
      </c>
      <c r="D619">
        <v>2</v>
      </c>
    </row>
    <row r="620" spans="1:4" x14ac:dyDescent="0.25">
      <c r="A620" t="str">
        <f t="shared" si="27"/>
        <v>S/2024/16</v>
      </c>
      <c r="B620" t="s">
        <v>551</v>
      </c>
      <c r="C620" t="s">
        <v>562</v>
      </c>
      <c r="D620">
        <v>2</v>
      </c>
    </row>
    <row r="621" spans="1:4" x14ac:dyDescent="0.25">
      <c r="A621" t="str">
        <f t="shared" si="27"/>
        <v>S/2024/16</v>
      </c>
      <c r="B621" t="s">
        <v>551</v>
      </c>
      <c r="C621" t="s">
        <v>563</v>
      </c>
      <c r="D621">
        <v>2</v>
      </c>
    </row>
    <row r="622" spans="1:4" x14ac:dyDescent="0.25">
      <c r="A622" t="str">
        <f t="shared" si="27"/>
        <v>S/2024/16</v>
      </c>
      <c r="B622" t="s">
        <v>551</v>
      </c>
      <c r="C622" t="s">
        <v>564</v>
      </c>
      <c r="D622">
        <v>2</v>
      </c>
    </row>
    <row r="623" spans="1:4" x14ac:dyDescent="0.25">
      <c r="A623" t="str">
        <f t="shared" si="27"/>
        <v>S/2024/16</v>
      </c>
      <c r="B623" t="s">
        <v>551</v>
      </c>
      <c r="C623" t="s">
        <v>565</v>
      </c>
      <c r="D623">
        <v>2</v>
      </c>
    </row>
    <row r="624" spans="1:4" x14ac:dyDescent="0.25">
      <c r="A624" t="str">
        <f t="shared" si="27"/>
        <v>S/2024/16</v>
      </c>
      <c r="B624" t="s">
        <v>551</v>
      </c>
      <c r="C624" t="s">
        <v>566</v>
      </c>
      <c r="D624">
        <v>3</v>
      </c>
    </row>
    <row r="625" spans="1:4" x14ac:dyDescent="0.25">
      <c r="A625" t="str">
        <f t="shared" si="27"/>
        <v>S/2024/16</v>
      </c>
      <c r="B625" t="s">
        <v>551</v>
      </c>
      <c r="C625" t="s">
        <v>567</v>
      </c>
      <c r="D625">
        <v>3</v>
      </c>
    </row>
    <row r="626" spans="1:4" x14ac:dyDescent="0.25">
      <c r="A626" t="str">
        <f t="shared" si="27"/>
        <v>S/2024/16</v>
      </c>
      <c r="B626" t="s">
        <v>551</v>
      </c>
      <c r="C626" t="s">
        <v>568</v>
      </c>
      <c r="D626">
        <v>3</v>
      </c>
    </row>
    <row r="627" spans="1:4" x14ac:dyDescent="0.25">
      <c r="A627" t="str">
        <f t="shared" si="27"/>
        <v>S/2024/16</v>
      </c>
      <c r="B627" t="s">
        <v>551</v>
      </c>
      <c r="C627" t="s">
        <v>569</v>
      </c>
      <c r="D627">
        <v>3</v>
      </c>
    </row>
    <row r="628" spans="1:4" x14ac:dyDescent="0.25">
      <c r="A628" t="str">
        <f t="shared" si="27"/>
        <v>S/2024/16</v>
      </c>
      <c r="B628" t="s">
        <v>551</v>
      </c>
      <c r="C628" t="s">
        <v>570</v>
      </c>
      <c r="D628">
        <v>3</v>
      </c>
    </row>
    <row r="629" spans="1:4" x14ac:dyDescent="0.25">
      <c r="A629" t="str">
        <f t="shared" si="27"/>
        <v>S/2024/16</v>
      </c>
      <c r="B629" t="s">
        <v>551</v>
      </c>
      <c r="C629" t="s">
        <v>571</v>
      </c>
      <c r="D629">
        <v>3</v>
      </c>
    </row>
    <row r="630" spans="1:4" x14ac:dyDescent="0.25">
      <c r="A630" t="str">
        <f t="shared" si="27"/>
        <v>S/2024/16</v>
      </c>
      <c r="B630" t="s">
        <v>551</v>
      </c>
      <c r="C630" t="s">
        <v>572</v>
      </c>
      <c r="D630">
        <v>3</v>
      </c>
    </row>
    <row r="631" spans="1:4" x14ac:dyDescent="0.25">
      <c r="A631" t="str">
        <f t="shared" si="27"/>
        <v>S/2024/16</v>
      </c>
      <c r="B631" t="s">
        <v>551</v>
      </c>
      <c r="C631" t="s">
        <v>573</v>
      </c>
      <c r="D631">
        <v>3</v>
      </c>
    </row>
    <row r="632" spans="1:4" x14ac:dyDescent="0.25">
      <c r="A632" t="str">
        <f t="shared" si="27"/>
        <v>S/2024/16</v>
      </c>
      <c r="B632" t="s">
        <v>551</v>
      </c>
      <c r="C632" t="s">
        <v>574</v>
      </c>
      <c r="D632">
        <v>3</v>
      </c>
    </row>
    <row r="633" spans="1:4" x14ac:dyDescent="0.25">
      <c r="A633" t="str">
        <f t="shared" si="27"/>
        <v>S/2024/16</v>
      </c>
      <c r="B633" t="s">
        <v>551</v>
      </c>
      <c r="C633" t="s">
        <v>575</v>
      </c>
      <c r="D633">
        <v>3</v>
      </c>
    </row>
    <row r="634" spans="1:4" x14ac:dyDescent="0.25">
      <c r="A634" t="str">
        <f t="shared" si="27"/>
        <v>S/2024/16</v>
      </c>
      <c r="B634" t="s">
        <v>551</v>
      </c>
      <c r="C634" t="s">
        <v>576</v>
      </c>
      <c r="D634">
        <v>4</v>
      </c>
    </row>
    <row r="635" spans="1:4" x14ac:dyDescent="0.25">
      <c r="A635" t="str">
        <f t="shared" si="27"/>
        <v>S/2024/16</v>
      </c>
      <c r="B635" t="s">
        <v>551</v>
      </c>
      <c r="C635" t="s">
        <v>577</v>
      </c>
      <c r="D635">
        <v>4</v>
      </c>
    </row>
    <row r="636" spans="1:4" x14ac:dyDescent="0.25">
      <c r="A636" t="str">
        <f t="shared" si="27"/>
        <v>S/2024/16</v>
      </c>
      <c r="B636" t="s">
        <v>551</v>
      </c>
      <c r="C636" t="s">
        <v>578</v>
      </c>
      <c r="D636">
        <v>4</v>
      </c>
    </row>
    <row r="637" spans="1:4" x14ac:dyDescent="0.25">
      <c r="A637" t="str">
        <f t="shared" si="27"/>
        <v>S/2024/16</v>
      </c>
      <c r="B637" t="s">
        <v>551</v>
      </c>
      <c r="C637" t="s">
        <v>579</v>
      </c>
      <c r="D637">
        <v>4</v>
      </c>
    </row>
    <row r="638" spans="1:4" x14ac:dyDescent="0.25">
      <c r="A638" t="str">
        <f t="shared" ref="A638:A645" si="28">HYPERLINK("https://docs.un.org/S/2024/18", "S/2024/18")</f>
        <v>S/2024/18</v>
      </c>
      <c r="B638" t="s">
        <v>580</v>
      </c>
      <c r="C638" t="s">
        <v>581</v>
      </c>
      <c r="D638">
        <v>1</v>
      </c>
    </row>
    <row r="639" spans="1:4" x14ac:dyDescent="0.25">
      <c r="A639" t="str">
        <f t="shared" si="28"/>
        <v>S/2024/18</v>
      </c>
      <c r="B639" t="s">
        <v>580</v>
      </c>
      <c r="C639" t="s">
        <v>582</v>
      </c>
      <c r="D639">
        <v>1</v>
      </c>
    </row>
    <row r="640" spans="1:4" x14ac:dyDescent="0.25">
      <c r="A640" t="str">
        <f t="shared" si="28"/>
        <v>S/2024/18</v>
      </c>
      <c r="B640" t="s">
        <v>580</v>
      </c>
      <c r="C640" t="s">
        <v>583</v>
      </c>
      <c r="D640">
        <v>1</v>
      </c>
    </row>
    <row r="641" spans="1:4" x14ac:dyDescent="0.25">
      <c r="A641" t="str">
        <f t="shared" si="28"/>
        <v>S/2024/18</v>
      </c>
      <c r="B641" t="s">
        <v>580</v>
      </c>
      <c r="C641" t="s">
        <v>584</v>
      </c>
      <c r="D641">
        <v>1</v>
      </c>
    </row>
    <row r="642" spans="1:4" x14ac:dyDescent="0.25">
      <c r="A642" t="str">
        <f t="shared" si="28"/>
        <v>S/2024/18</v>
      </c>
      <c r="B642" t="s">
        <v>580</v>
      </c>
      <c r="C642" t="s">
        <v>585</v>
      </c>
      <c r="D642">
        <v>1</v>
      </c>
    </row>
    <row r="643" spans="1:4" x14ac:dyDescent="0.25">
      <c r="A643" t="str">
        <f t="shared" si="28"/>
        <v>S/2024/18</v>
      </c>
      <c r="B643" t="s">
        <v>580</v>
      </c>
      <c r="C643" t="s">
        <v>586</v>
      </c>
      <c r="D643">
        <v>1</v>
      </c>
    </row>
    <row r="644" spans="1:4" x14ac:dyDescent="0.25">
      <c r="A644" t="str">
        <f t="shared" si="28"/>
        <v>S/2024/18</v>
      </c>
      <c r="B644" t="s">
        <v>580</v>
      </c>
      <c r="C644" t="s">
        <v>587</v>
      </c>
      <c r="D644">
        <v>1</v>
      </c>
    </row>
    <row r="645" spans="1:4" x14ac:dyDescent="0.25">
      <c r="A645" t="str">
        <f t="shared" si="28"/>
        <v>S/2024/18</v>
      </c>
      <c r="B645" t="s">
        <v>580</v>
      </c>
      <c r="C645" t="s">
        <v>341</v>
      </c>
      <c r="D645">
        <v>1</v>
      </c>
    </row>
    <row r="646" spans="1:4" x14ac:dyDescent="0.25">
      <c r="A646" t="str">
        <f>HYPERLINK("https://docs.un.org/S/2024/17", "S/2024/17")</f>
        <v>S/2024/17</v>
      </c>
      <c r="B646" t="s">
        <v>588</v>
      </c>
      <c r="C646" t="s">
        <v>589</v>
      </c>
      <c r="D646">
        <v>1</v>
      </c>
    </row>
    <row r="647" spans="1:4" x14ac:dyDescent="0.25">
      <c r="A647" t="str">
        <f>HYPERLINK("https://docs.un.org/S/2024/17", "S/2024/17")</f>
        <v>S/2024/17</v>
      </c>
      <c r="B647" t="s">
        <v>588</v>
      </c>
      <c r="C647" t="s">
        <v>120</v>
      </c>
      <c r="D647">
        <v>1</v>
      </c>
    </row>
    <row r="648" spans="1:4" x14ac:dyDescent="0.25">
      <c r="A648" t="str">
        <f>HYPERLINK("https://docs.un.org/S/2024/17", "S/2024/17")</f>
        <v>S/2024/17</v>
      </c>
      <c r="B648" t="s">
        <v>588</v>
      </c>
      <c r="C648" t="s">
        <v>590</v>
      </c>
      <c r="D648">
        <v>1</v>
      </c>
    </row>
    <row r="649" spans="1:4" x14ac:dyDescent="0.25">
      <c r="A649" t="str">
        <f>HYPERLINK("https://docs.un.org/S/2024/17", "S/2024/17")</f>
        <v>S/2024/17</v>
      </c>
      <c r="B649" t="s">
        <v>588</v>
      </c>
      <c r="C649" t="s">
        <v>591</v>
      </c>
      <c r="D649">
        <v>1</v>
      </c>
    </row>
    <row r="650" spans="1:4" x14ac:dyDescent="0.25">
      <c r="A650" t="str">
        <f>HYPERLINK("https://docs.un.org/S/2024/19", "S/2024/19")</f>
        <v>S/2024/19</v>
      </c>
      <c r="B650" t="s">
        <v>592</v>
      </c>
      <c r="C650" t="s">
        <v>593</v>
      </c>
      <c r="D650">
        <v>1</v>
      </c>
    </row>
    <row r="651" spans="1:4" x14ac:dyDescent="0.25">
      <c r="A651" t="str">
        <f>HYPERLINK("https://docs.un.org/S/2024/19", "S/2024/19")</f>
        <v>S/2024/19</v>
      </c>
      <c r="B651" t="s">
        <v>592</v>
      </c>
      <c r="C651" t="s">
        <v>594</v>
      </c>
      <c r="D651">
        <v>1</v>
      </c>
    </row>
    <row r="652" spans="1:4" x14ac:dyDescent="0.25">
      <c r="A652" t="str">
        <f>HYPERLINK("https://docs.un.org/S/2024/19", "S/2024/19")</f>
        <v>S/2024/19</v>
      </c>
      <c r="B652" t="s">
        <v>592</v>
      </c>
      <c r="C652" t="s">
        <v>595</v>
      </c>
      <c r="D652">
        <v>1</v>
      </c>
    </row>
    <row r="653" spans="1:4" x14ac:dyDescent="0.25">
      <c r="A653" t="str">
        <f>HYPERLINK("https://docs.un.org/S/2024/19", "S/2024/19")</f>
        <v>S/2024/19</v>
      </c>
      <c r="B653" t="s">
        <v>592</v>
      </c>
      <c r="C653" t="s">
        <v>596</v>
      </c>
      <c r="D653">
        <v>1</v>
      </c>
    </row>
    <row r="654" spans="1:4" x14ac:dyDescent="0.25">
      <c r="A654" t="str">
        <f>HYPERLINK("https://docs.un.org/S/2024/19", "S/2024/19")</f>
        <v>S/2024/19</v>
      </c>
      <c r="B654" t="s">
        <v>592</v>
      </c>
      <c r="C654" t="s">
        <v>157</v>
      </c>
      <c r="D654">
        <v>1</v>
      </c>
    </row>
    <row r="655" spans="1:4" x14ac:dyDescent="0.25">
      <c r="A655" t="str">
        <f t="shared" ref="A655:A686" si="29">HYPERLINK("https://docs.un.org/S/2024/20", "S/2024/20")</f>
        <v>S/2024/20</v>
      </c>
      <c r="B655" t="s">
        <v>597</v>
      </c>
      <c r="C655" t="s">
        <v>346</v>
      </c>
      <c r="D655">
        <v>1</v>
      </c>
    </row>
    <row r="656" spans="1:4" x14ac:dyDescent="0.25">
      <c r="A656" t="str">
        <f t="shared" si="29"/>
        <v>S/2024/20</v>
      </c>
      <c r="B656" t="s">
        <v>597</v>
      </c>
      <c r="C656" t="s">
        <v>598</v>
      </c>
      <c r="D656">
        <v>1</v>
      </c>
    </row>
    <row r="657" spans="1:4" x14ac:dyDescent="0.25">
      <c r="A657" t="str">
        <f t="shared" si="29"/>
        <v>S/2024/20</v>
      </c>
      <c r="B657" t="s">
        <v>597</v>
      </c>
      <c r="C657" t="s">
        <v>599</v>
      </c>
      <c r="D657">
        <v>2</v>
      </c>
    </row>
    <row r="658" spans="1:4" x14ac:dyDescent="0.25">
      <c r="A658" t="str">
        <f t="shared" si="29"/>
        <v>S/2024/20</v>
      </c>
      <c r="B658" t="s">
        <v>597</v>
      </c>
      <c r="C658" t="s">
        <v>600</v>
      </c>
      <c r="D658">
        <v>2</v>
      </c>
    </row>
    <row r="659" spans="1:4" x14ac:dyDescent="0.25">
      <c r="A659" t="str">
        <f t="shared" si="29"/>
        <v>S/2024/20</v>
      </c>
      <c r="B659" t="s">
        <v>597</v>
      </c>
      <c r="C659" t="s">
        <v>601</v>
      </c>
      <c r="D659">
        <v>2</v>
      </c>
    </row>
    <row r="660" spans="1:4" x14ac:dyDescent="0.25">
      <c r="A660" t="str">
        <f t="shared" si="29"/>
        <v>S/2024/20</v>
      </c>
      <c r="B660" t="s">
        <v>597</v>
      </c>
      <c r="C660" t="s">
        <v>602</v>
      </c>
      <c r="D660">
        <v>2</v>
      </c>
    </row>
    <row r="661" spans="1:4" x14ac:dyDescent="0.25">
      <c r="A661" t="str">
        <f t="shared" si="29"/>
        <v>S/2024/20</v>
      </c>
      <c r="B661" t="s">
        <v>597</v>
      </c>
      <c r="C661" t="s">
        <v>603</v>
      </c>
      <c r="D661">
        <v>3</v>
      </c>
    </row>
    <row r="662" spans="1:4" x14ac:dyDescent="0.25">
      <c r="A662" t="str">
        <f t="shared" si="29"/>
        <v>S/2024/20</v>
      </c>
      <c r="B662" t="s">
        <v>597</v>
      </c>
      <c r="C662" t="s">
        <v>604</v>
      </c>
      <c r="D662">
        <v>3</v>
      </c>
    </row>
    <row r="663" spans="1:4" x14ac:dyDescent="0.25">
      <c r="A663" t="str">
        <f t="shared" si="29"/>
        <v>S/2024/20</v>
      </c>
      <c r="B663" t="s">
        <v>597</v>
      </c>
      <c r="C663" t="s">
        <v>605</v>
      </c>
      <c r="D663">
        <v>4</v>
      </c>
    </row>
    <row r="664" spans="1:4" x14ac:dyDescent="0.25">
      <c r="A664" t="str">
        <f t="shared" si="29"/>
        <v>S/2024/20</v>
      </c>
      <c r="B664" t="s">
        <v>597</v>
      </c>
      <c r="C664" t="s">
        <v>606</v>
      </c>
      <c r="D664">
        <v>4</v>
      </c>
    </row>
    <row r="665" spans="1:4" x14ac:dyDescent="0.25">
      <c r="A665" t="str">
        <f t="shared" si="29"/>
        <v>S/2024/20</v>
      </c>
      <c r="B665" t="s">
        <v>597</v>
      </c>
      <c r="C665" t="s">
        <v>607</v>
      </c>
      <c r="D665">
        <v>4</v>
      </c>
    </row>
    <row r="666" spans="1:4" x14ac:dyDescent="0.25">
      <c r="A666" t="str">
        <f t="shared" si="29"/>
        <v>S/2024/20</v>
      </c>
      <c r="B666" t="s">
        <v>597</v>
      </c>
      <c r="C666" t="s">
        <v>608</v>
      </c>
      <c r="D666">
        <v>4</v>
      </c>
    </row>
    <row r="667" spans="1:4" x14ac:dyDescent="0.25">
      <c r="A667" t="str">
        <f t="shared" si="29"/>
        <v>S/2024/20</v>
      </c>
      <c r="B667" t="s">
        <v>597</v>
      </c>
      <c r="C667" t="s">
        <v>609</v>
      </c>
      <c r="D667">
        <v>5</v>
      </c>
    </row>
    <row r="668" spans="1:4" x14ac:dyDescent="0.25">
      <c r="A668" t="str">
        <f t="shared" si="29"/>
        <v>S/2024/20</v>
      </c>
      <c r="B668" t="s">
        <v>597</v>
      </c>
      <c r="C668" t="s">
        <v>610</v>
      </c>
      <c r="D668">
        <v>6</v>
      </c>
    </row>
    <row r="669" spans="1:4" x14ac:dyDescent="0.25">
      <c r="A669" t="str">
        <f t="shared" si="29"/>
        <v>S/2024/20</v>
      </c>
      <c r="B669" t="s">
        <v>597</v>
      </c>
      <c r="C669" t="s">
        <v>611</v>
      </c>
      <c r="D669">
        <v>6</v>
      </c>
    </row>
    <row r="670" spans="1:4" x14ac:dyDescent="0.25">
      <c r="A670" t="str">
        <f t="shared" si="29"/>
        <v>S/2024/20</v>
      </c>
      <c r="B670" t="s">
        <v>597</v>
      </c>
      <c r="C670" t="s">
        <v>612</v>
      </c>
      <c r="D670">
        <v>6</v>
      </c>
    </row>
    <row r="671" spans="1:4" x14ac:dyDescent="0.25">
      <c r="A671" t="str">
        <f t="shared" si="29"/>
        <v>S/2024/20</v>
      </c>
      <c r="B671" t="s">
        <v>597</v>
      </c>
      <c r="C671" t="s">
        <v>613</v>
      </c>
      <c r="D671">
        <v>7</v>
      </c>
    </row>
    <row r="672" spans="1:4" x14ac:dyDescent="0.25">
      <c r="A672" t="str">
        <f t="shared" si="29"/>
        <v>S/2024/20</v>
      </c>
      <c r="B672" t="s">
        <v>597</v>
      </c>
      <c r="C672" t="s">
        <v>614</v>
      </c>
      <c r="D672">
        <v>8</v>
      </c>
    </row>
    <row r="673" spans="1:4" x14ac:dyDescent="0.25">
      <c r="A673" t="str">
        <f t="shared" si="29"/>
        <v>S/2024/20</v>
      </c>
      <c r="B673" t="s">
        <v>597</v>
      </c>
      <c r="C673" t="s">
        <v>346</v>
      </c>
      <c r="D673">
        <v>8</v>
      </c>
    </row>
    <row r="674" spans="1:4" x14ac:dyDescent="0.25">
      <c r="A674" t="str">
        <f t="shared" si="29"/>
        <v>S/2024/20</v>
      </c>
      <c r="B674" t="s">
        <v>597</v>
      </c>
      <c r="C674" t="s">
        <v>615</v>
      </c>
      <c r="D674">
        <v>8</v>
      </c>
    </row>
    <row r="675" spans="1:4" x14ac:dyDescent="0.25">
      <c r="A675" t="str">
        <f t="shared" si="29"/>
        <v>S/2024/20</v>
      </c>
      <c r="B675" t="s">
        <v>597</v>
      </c>
      <c r="C675" t="s">
        <v>616</v>
      </c>
      <c r="D675">
        <v>8</v>
      </c>
    </row>
    <row r="676" spans="1:4" x14ac:dyDescent="0.25">
      <c r="A676" t="str">
        <f t="shared" si="29"/>
        <v>S/2024/20</v>
      </c>
      <c r="B676" t="s">
        <v>597</v>
      </c>
      <c r="C676" t="s">
        <v>617</v>
      </c>
      <c r="D676">
        <v>8</v>
      </c>
    </row>
    <row r="677" spans="1:4" x14ac:dyDescent="0.25">
      <c r="A677" t="str">
        <f t="shared" si="29"/>
        <v>S/2024/20</v>
      </c>
      <c r="B677" t="s">
        <v>597</v>
      </c>
      <c r="C677" t="s">
        <v>618</v>
      </c>
      <c r="D677">
        <v>8</v>
      </c>
    </row>
    <row r="678" spans="1:4" x14ac:dyDescent="0.25">
      <c r="A678" t="str">
        <f t="shared" si="29"/>
        <v>S/2024/20</v>
      </c>
      <c r="B678" t="s">
        <v>597</v>
      </c>
      <c r="C678" t="s">
        <v>619</v>
      </c>
      <c r="D678">
        <v>9</v>
      </c>
    </row>
    <row r="679" spans="1:4" x14ac:dyDescent="0.25">
      <c r="A679" t="str">
        <f t="shared" si="29"/>
        <v>S/2024/20</v>
      </c>
      <c r="B679" t="s">
        <v>597</v>
      </c>
      <c r="C679" t="s">
        <v>620</v>
      </c>
      <c r="D679">
        <v>10</v>
      </c>
    </row>
    <row r="680" spans="1:4" x14ac:dyDescent="0.25">
      <c r="A680" t="str">
        <f t="shared" si="29"/>
        <v>S/2024/20</v>
      </c>
      <c r="B680" t="s">
        <v>597</v>
      </c>
      <c r="C680" t="s">
        <v>621</v>
      </c>
      <c r="D680">
        <v>10</v>
      </c>
    </row>
    <row r="681" spans="1:4" x14ac:dyDescent="0.25">
      <c r="A681" t="str">
        <f t="shared" si="29"/>
        <v>S/2024/20</v>
      </c>
      <c r="B681" t="s">
        <v>597</v>
      </c>
      <c r="C681" t="s">
        <v>622</v>
      </c>
      <c r="D681">
        <v>11</v>
      </c>
    </row>
    <row r="682" spans="1:4" x14ac:dyDescent="0.25">
      <c r="A682" t="str">
        <f t="shared" si="29"/>
        <v>S/2024/20</v>
      </c>
      <c r="B682" t="s">
        <v>597</v>
      </c>
      <c r="C682" t="s">
        <v>623</v>
      </c>
      <c r="D682">
        <v>11</v>
      </c>
    </row>
    <row r="683" spans="1:4" x14ac:dyDescent="0.25">
      <c r="A683" t="str">
        <f t="shared" si="29"/>
        <v>S/2024/20</v>
      </c>
      <c r="B683" t="s">
        <v>597</v>
      </c>
      <c r="C683" t="s">
        <v>624</v>
      </c>
      <c r="D683">
        <v>11</v>
      </c>
    </row>
    <row r="684" spans="1:4" x14ac:dyDescent="0.25">
      <c r="A684" t="str">
        <f t="shared" si="29"/>
        <v>S/2024/20</v>
      </c>
      <c r="B684" t="s">
        <v>597</v>
      </c>
      <c r="C684" t="s">
        <v>625</v>
      </c>
      <c r="D684">
        <v>11</v>
      </c>
    </row>
    <row r="685" spans="1:4" x14ac:dyDescent="0.25">
      <c r="A685" t="str">
        <f t="shared" si="29"/>
        <v>S/2024/20</v>
      </c>
      <c r="B685" t="s">
        <v>597</v>
      </c>
      <c r="C685" t="s">
        <v>626</v>
      </c>
      <c r="D685">
        <v>12</v>
      </c>
    </row>
    <row r="686" spans="1:4" x14ac:dyDescent="0.25">
      <c r="A686" t="str">
        <f t="shared" si="29"/>
        <v>S/2024/20</v>
      </c>
      <c r="B686" t="s">
        <v>597</v>
      </c>
      <c r="C686" t="s">
        <v>627</v>
      </c>
      <c r="D686">
        <v>12</v>
      </c>
    </row>
    <row r="687" spans="1:4" x14ac:dyDescent="0.25">
      <c r="A687" t="str">
        <f t="shared" ref="A687:A708" si="30">HYPERLINK("https://docs.un.org/S/2024/20", "S/2024/20")</f>
        <v>S/2024/20</v>
      </c>
      <c r="B687" t="s">
        <v>597</v>
      </c>
      <c r="C687" t="s">
        <v>628</v>
      </c>
      <c r="D687">
        <v>12</v>
      </c>
    </row>
    <row r="688" spans="1:4" x14ac:dyDescent="0.25">
      <c r="A688" t="str">
        <f t="shared" si="30"/>
        <v>S/2024/20</v>
      </c>
      <c r="B688" t="s">
        <v>597</v>
      </c>
      <c r="C688" t="s">
        <v>629</v>
      </c>
      <c r="D688">
        <v>12</v>
      </c>
    </row>
    <row r="689" spans="1:4" x14ac:dyDescent="0.25">
      <c r="A689" t="str">
        <f t="shared" si="30"/>
        <v>S/2024/20</v>
      </c>
      <c r="B689" t="s">
        <v>597</v>
      </c>
      <c r="C689" t="s">
        <v>630</v>
      </c>
      <c r="D689">
        <v>12</v>
      </c>
    </row>
    <row r="690" spans="1:4" x14ac:dyDescent="0.25">
      <c r="A690" t="str">
        <f t="shared" si="30"/>
        <v>S/2024/20</v>
      </c>
      <c r="B690" t="s">
        <v>597</v>
      </c>
      <c r="C690" t="s">
        <v>631</v>
      </c>
      <c r="D690">
        <v>12</v>
      </c>
    </row>
    <row r="691" spans="1:4" x14ac:dyDescent="0.25">
      <c r="A691" t="str">
        <f t="shared" si="30"/>
        <v>S/2024/20</v>
      </c>
      <c r="B691" t="s">
        <v>597</v>
      </c>
      <c r="C691" t="s">
        <v>632</v>
      </c>
      <c r="D691">
        <v>12</v>
      </c>
    </row>
    <row r="692" spans="1:4" x14ac:dyDescent="0.25">
      <c r="A692" t="str">
        <f t="shared" si="30"/>
        <v>S/2024/20</v>
      </c>
      <c r="B692" t="s">
        <v>597</v>
      </c>
      <c r="C692" t="s">
        <v>633</v>
      </c>
      <c r="D692">
        <v>12</v>
      </c>
    </row>
    <row r="693" spans="1:4" x14ac:dyDescent="0.25">
      <c r="A693" t="str">
        <f t="shared" si="30"/>
        <v>S/2024/20</v>
      </c>
      <c r="B693" t="s">
        <v>597</v>
      </c>
      <c r="C693" t="s">
        <v>634</v>
      </c>
      <c r="D693">
        <v>12</v>
      </c>
    </row>
    <row r="694" spans="1:4" x14ac:dyDescent="0.25">
      <c r="A694" t="str">
        <f t="shared" si="30"/>
        <v>S/2024/20</v>
      </c>
      <c r="B694" t="s">
        <v>597</v>
      </c>
      <c r="C694" t="s">
        <v>635</v>
      </c>
      <c r="D694">
        <v>12</v>
      </c>
    </row>
    <row r="695" spans="1:4" x14ac:dyDescent="0.25">
      <c r="A695" t="str">
        <f t="shared" si="30"/>
        <v>S/2024/20</v>
      </c>
      <c r="B695" t="s">
        <v>597</v>
      </c>
      <c r="C695" t="s">
        <v>636</v>
      </c>
      <c r="D695">
        <v>12</v>
      </c>
    </row>
    <row r="696" spans="1:4" x14ac:dyDescent="0.25">
      <c r="A696" t="str">
        <f t="shared" si="30"/>
        <v>S/2024/20</v>
      </c>
      <c r="B696" t="s">
        <v>597</v>
      </c>
      <c r="C696" t="s">
        <v>637</v>
      </c>
      <c r="D696">
        <v>12</v>
      </c>
    </row>
    <row r="697" spans="1:4" x14ac:dyDescent="0.25">
      <c r="A697" t="str">
        <f t="shared" si="30"/>
        <v>S/2024/20</v>
      </c>
      <c r="B697" t="s">
        <v>597</v>
      </c>
      <c r="C697" t="s">
        <v>638</v>
      </c>
      <c r="D697">
        <v>12</v>
      </c>
    </row>
    <row r="698" spans="1:4" x14ac:dyDescent="0.25">
      <c r="A698" t="str">
        <f t="shared" si="30"/>
        <v>S/2024/20</v>
      </c>
      <c r="B698" t="s">
        <v>597</v>
      </c>
      <c r="C698" t="s">
        <v>639</v>
      </c>
      <c r="D698">
        <v>13</v>
      </c>
    </row>
    <row r="699" spans="1:4" x14ac:dyDescent="0.25">
      <c r="A699" t="str">
        <f t="shared" si="30"/>
        <v>S/2024/20</v>
      </c>
      <c r="B699" t="s">
        <v>597</v>
      </c>
      <c r="C699" t="s">
        <v>640</v>
      </c>
      <c r="D699">
        <v>13</v>
      </c>
    </row>
    <row r="700" spans="1:4" x14ac:dyDescent="0.25">
      <c r="A700" t="str">
        <f t="shared" si="30"/>
        <v>S/2024/20</v>
      </c>
      <c r="B700" t="s">
        <v>597</v>
      </c>
      <c r="C700" t="s">
        <v>641</v>
      </c>
      <c r="D700">
        <v>13</v>
      </c>
    </row>
    <row r="701" spans="1:4" x14ac:dyDescent="0.25">
      <c r="A701" t="str">
        <f t="shared" si="30"/>
        <v>S/2024/20</v>
      </c>
      <c r="B701" t="s">
        <v>597</v>
      </c>
      <c r="C701" t="s">
        <v>642</v>
      </c>
      <c r="D701">
        <v>13</v>
      </c>
    </row>
    <row r="702" spans="1:4" x14ac:dyDescent="0.25">
      <c r="A702" t="str">
        <f t="shared" si="30"/>
        <v>S/2024/20</v>
      </c>
      <c r="B702" t="s">
        <v>597</v>
      </c>
      <c r="C702" t="s">
        <v>643</v>
      </c>
      <c r="D702">
        <v>13</v>
      </c>
    </row>
    <row r="703" spans="1:4" x14ac:dyDescent="0.25">
      <c r="A703" t="str">
        <f t="shared" si="30"/>
        <v>S/2024/20</v>
      </c>
      <c r="B703" t="s">
        <v>597</v>
      </c>
      <c r="C703" t="s">
        <v>644</v>
      </c>
      <c r="D703">
        <v>14</v>
      </c>
    </row>
    <row r="704" spans="1:4" x14ac:dyDescent="0.25">
      <c r="A704" t="str">
        <f t="shared" si="30"/>
        <v>S/2024/20</v>
      </c>
      <c r="B704" t="s">
        <v>597</v>
      </c>
      <c r="C704" t="s">
        <v>645</v>
      </c>
      <c r="D704">
        <v>14</v>
      </c>
    </row>
    <row r="705" spans="1:4" x14ac:dyDescent="0.25">
      <c r="A705" t="str">
        <f t="shared" si="30"/>
        <v>S/2024/20</v>
      </c>
      <c r="B705" t="s">
        <v>597</v>
      </c>
      <c r="C705" t="s">
        <v>646</v>
      </c>
      <c r="D705">
        <v>14</v>
      </c>
    </row>
    <row r="706" spans="1:4" x14ac:dyDescent="0.25">
      <c r="A706" t="str">
        <f t="shared" si="30"/>
        <v>S/2024/20</v>
      </c>
      <c r="B706" t="s">
        <v>597</v>
      </c>
      <c r="C706" t="s">
        <v>647</v>
      </c>
      <c r="D706">
        <v>14</v>
      </c>
    </row>
    <row r="707" spans="1:4" x14ac:dyDescent="0.25">
      <c r="A707" t="str">
        <f t="shared" si="30"/>
        <v>S/2024/20</v>
      </c>
      <c r="B707" t="s">
        <v>597</v>
      </c>
      <c r="C707" t="s">
        <v>648</v>
      </c>
      <c r="D707">
        <v>14</v>
      </c>
    </row>
    <row r="708" spans="1:4" x14ac:dyDescent="0.25">
      <c r="A708" t="str">
        <f t="shared" si="30"/>
        <v>S/2024/20</v>
      </c>
      <c r="B708" t="s">
        <v>597</v>
      </c>
      <c r="C708" t="s">
        <v>649</v>
      </c>
      <c r="D708">
        <v>14</v>
      </c>
    </row>
    <row r="709" spans="1:4" x14ac:dyDescent="0.25">
      <c r="A709" t="str">
        <f t="shared" ref="A709:A716" si="31">HYPERLINK("https://docs.un.org/S/2024/21", "S/2024/21")</f>
        <v>S/2024/21</v>
      </c>
      <c r="B709" t="s">
        <v>650</v>
      </c>
      <c r="C709" t="s">
        <v>581</v>
      </c>
      <c r="D709">
        <v>1</v>
      </c>
    </row>
    <row r="710" spans="1:4" x14ac:dyDescent="0.25">
      <c r="A710" t="str">
        <f t="shared" si="31"/>
        <v>S/2024/21</v>
      </c>
      <c r="B710" t="s">
        <v>650</v>
      </c>
      <c r="C710" t="s">
        <v>651</v>
      </c>
      <c r="D710">
        <v>1</v>
      </c>
    </row>
    <row r="711" spans="1:4" x14ac:dyDescent="0.25">
      <c r="A711" t="str">
        <f t="shared" si="31"/>
        <v>S/2024/21</v>
      </c>
      <c r="B711" t="s">
        <v>650</v>
      </c>
      <c r="C711" t="s">
        <v>652</v>
      </c>
      <c r="D711">
        <v>1</v>
      </c>
    </row>
    <row r="712" spans="1:4" x14ac:dyDescent="0.25">
      <c r="A712" t="str">
        <f t="shared" si="31"/>
        <v>S/2024/21</v>
      </c>
      <c r="B712" t="s">
        <v>650</v>
      </c>
      <c r="C712" t="s">
        <v>584</v>
      </c>
      <c r="D712">
        <v>1</v>
      </c>
    </row>
    <row r="713" spans="1:4" x14ac:dyDescent="0.25">
      <c r="A713" t="str">
        <f t="shared" si="31"/>
        <v>S/2024/21</v>
      </c>
      <c r="B713" t="s">
        <v>650</v>
      </c>
      <c r="C713" t="s">
        <v>585</v>
      </c>
      <c r="D713">
        <v>1</v>
      </c>
    </row>
    <row r="714" spans="1:4" x14ac:dyDescent="0.25">
      <c r="A714" t="str">
        <f t="shared" si="31"/>
        <v>S/2024/21</v>
      </c>
      <c r="B714" t="s">
        <v>650</v>
      </c>
      <c r="C714" t="s">
        <v>653</v>
      </c>
      <c r="D714">
        <v>1</v>
      </c>
    </row>
    <row r="715" spans="1:4" x14ac:dyDescent="0.25">
      <c r="A715" t="str">
        <f t="shared" si="31"/>
        <v>S/2024/21</v>
      </c>
      <c r="B715" t="s">
        <v>650</v>
      </c>
      <c r="C715" t="s">
        <v>587</v>
      </c>
      <c r="D715">
        <v>1</v>
      </c>
    </row>
    <row r="716" spans="1:4" x14ac:dyDescent="0.25">
      <c r="A716" t="str">
        <f t="shared" si="31"/>
        <v>S/2024/21</v>
      </c>
      <c r="B716" t="s">
        <v>650</v>
      </c>
      <c r="C716" t="s">
        <v>341</v>
      </c>
      <c r="D716">
        <v>1</v>
      </c>
    </row>
    <row r="717" spans="1:4" x14ac:dyDescent="0.25">
      <c r="A717" t="str">
        <f t="shared" ref="A717:A748" si="32">HYPERLINK("https://docs.un.org/S/2024/2", "S/2024/2")</f>
        <v>S/2024/2</v>
      </c>
      <c r="B717" t="s">
        <v>654</v>
      </c>
      <c r="C717" t="s">
        <v>655</v>
      </c>
      <c r="D717">
        <v>1</v>
      </c>
    </row>
    <row r="718" spans="1:4" x14ac:dyDescent="0.25">
      <c r="A718" t="str">
        <f t="shared" si="32"/>
        <v>S/2024/2</v>
      </c>
      <c r="B718" t="s">
        <v>654</v>
      </c>
      <c r="C718" t="s">
        <v>656</v>
      </c>
      <c r="D718">
        <v>1</v>
      </c>
    </row>
    <row r="719" spans="1:4" x14ac:dyDescent="0.25">
      <c r="A719" t="str">
        <f t="shared" si="32"/>
        <v>S/2024/2</v>
      </c>
      <c r="B719" t="s">
        <v>654</v>
      </c>
      <c r="C719" t="s">
        <v>657</v>
      </c>
      <c r="D719">
        <v>1</v>
      </c>
    </row>
    <row r="720" spans="1:4" x14ac:dyDescent="0.25">
      <c r="A720" t="str">
        <f t="shared" si="32"/>
        <v>S/2024/2</v>
      </c>
      <c r="B720" t="s">
        <v>654</v>
      </c>
      <c r="C720" t="s">
        <v>658</v>
      </c>
      <c r="D720">
        <v>1</v>
      </c>
    </row>
    <row r="721" spans="1:4" x14ac:dyDescent="0.25">
      <c r="A721" t="str">
        <f t="shared" si="32"/>
        <v>S/2024/2</v>
      </c>
      <c r="B721" t="s">
        <v>654</v>
      </c>
      <c r="C721" t="s">
        <v>659</v>
      </c>
      <c r="D721">
        <v>1</v>
      </c>
    </row>
    <row r="722" spans="1:4" x14ac:dyDescent="0.25">
      <c r="A722" t="str">
        <f t="shared" si="32"/>
        <v>S/2024/2</v>
      </c>
      <c r="B722" t="s">
        <v>654</v>
      </c>
      <c r="C722" t="s">
        <v>660</v>
      </c>
      <c r="D722">
        <v>1</v>
      </c>
    </row>
    <row r="723" spans="1:4" x14ac:dyDescent="0.25">
      <c r="A723" t="str">
        <f t="shared" si="32"/>
        <v>S/2024/2</v>
      </c>
      <c r="B723" t="s">
        <v>654</v>
      </c>
      <c r="C723" t="s">
        <v>661</v>
      </c>
      <c r="D723">
        <v>1</v>
      </c>
    </row>
    <row r="724" spans="1:4" x14ac:dyDescent="0.25">
      <c r="A724" t="str">
        <f t="shared" si="32"/>
        <v>S/2024/2</v>
      </c>
      <c r="B724" t="s">
        <v>654</v>
      </c>
      <c r="C724" t="s">
        <v>662</v>
      </c>
      <c r="D724">
        <v>1</v>
      </c>
    </row>
    <row r="725" spans="1:4" x14ac:dyDescent="0.25">
      <c r="A725" t="str">
        <f t="shared" si="32"/>
        <v>S/2024/2</v>
      </c>
      <c r="B725" t="s">
        <v>654</v>
      </c>
      <c r="C725" t="s">
        <v>663</v>
      </c>
      <c r="D725">
        <v>1</v>
      </c>
    </row>
    <row r="726" spans="1:4" x14ac:dyDescent="0.25">
      <c r="A726" t="str">
        <f t="shared" si="32"/>
        <v>S/2024/2</v>
      </c>
      <c r="B726" t="s">
        <v>654</v>
      </c>
      <c r="C726" t="s">
        <v>664</v>
      </c>
      <c r="D726">
        <v>1</v>
      </c>
    </row>
    <row r="727" spans="1:4" x14ac:dyDescent="0.25">
      <c r="A727" t="str">
        <f t="shared" si="32"/>
        <v>S/2024/2</v>
      </c>
      <c r="B727" t="s">
        <v>654</v>
      </c>
      <c r="C727" t="s">
        <v>665</v>
      </c>
      <c r="D727">
        <v>1</v>
      </c>
    </row>
    <row r="728" spans="1:4" x14ac:dyDescent="0.25">
      <c r="A728" t="str">
        <f t="shared" si="32"/>
        <v>S/2024/2</v>
      </c>
      <c r="B728" t="s">
        <v>654</v>
      </c>
      <c r="C728" t="s">
        <v>666</v>
      </c>
      <c r="D728">
        <v>1</v>
      </c>
    </row>
    <row r="729" spans="1:4" x14ac:dyDescent="0.25">
      <c r="A729" t="str">
        <f t="shared" si="32"/>
        <v>S/2024/2</v>
      </c>
      <c r="B729" t="s">
        <v>654</v>
      </c>
      <c r="C729" t="s">
        <v>667</v>
      </c>
      <c r="D729">
        <v>1</v>
      </c>
    </row>
    <row r="730" spans="1:4" x14ac:dyDescent="0.25">
      <c r="A730" t="str">
        <f t="shared" si="32"/>
        <v>S/2024/2</v>
      </c>
      <c r="B730" t="s">
        <v>654</v>
      </c>
      <c r="C730" t="s">
        <v>668</v>
      </c>
      <c r="D730">
        <v>1</v>
      </c>
    </row>
    <row r="731" spans="1:4" x14ac:dyDescent="0.25">
      <c r="A731" t="str">
        <f t="shared" si="32"/>
        <v>S/2024/2</v>
      </c>
      <c r="B731" t="s">
        <v>654</v>
      </c>
      <c r="C731" t="s">
        <v>669</v>
      </c>
      <c r="D731">
        <v>2</v>
      </c>
    </row>
    <row r="732" spans="1:4" x14ac:dyDescent="0.25">
      <c r="A732" t="str">
        <f t="shared" si="32"/>
        <v>S/2024/2</v>
      </c>
      <c r="B732" t="s">
        <v>654</v>
      </c>
      <c r="C732" t="s">
        <v>670</v>
      </c>
      <c r="D732">
        <v>2</v>
      </c>
    </row>
    <row r="733" spans="1:4" x14ac:dyDescent="0.25">
      <c r="A733" t="str">
        <f t="shared" si="32"/>
        <v>S/2024/2</v>
      </c>
      <c r="B733" t="s">
        <v>654</v>
      </c>
      <c r="C733" t="s">
        <v>671</v>
      </c>
      <c r="D733">
        <v>2</v>
      </c>
    </row>
    <row r="734" spans="1:4" x14ac:dyDescent="0.25">
      <c r="A734" t="str">
        <f t="shared" si="32"/>
        <v>S/2024/2</v>
      </c>
      <c r="B734" t="s">
        <v>654</v>
      </c>
      <c r="C734" t="s">
        <v>672</v>
      </c>
      <c r="D734">
        <v>2</v>
      </c>
    </row>
    <row r="735" spans="1:4" x14ac:dyDescent="0.25">
      <c r="A735" t="str">
        <f t="shared" si="32"/>
        <v>S/2024/2</v>
      </c>
      <c r="B735" t="s">
        <v>654</v>
      </c>
      <c r="C735" t="s">
        <v>673</v>
      </c>
      <c r="D735">
        <v>2</v>
      </c>
    </row>
    <row r="736" spans="1:4" x14ac:dyDescent="0.25">
      <c r="A736" t="str">
        <f t="shared" si="32"/>
        <v>S/2024/2</v>
      </c>
      <c r="B736" t="s">
        <v>654</v>
      </c>
      <c r="C736" t="s">
        <v>674</v>
      </c>
      <c r="D736">
        <v>2</v>
      </c>
    </row>
    <row r="737" spans="1:4" x14ac:dyDescent="0.25">
      <c r="A737" t="str">
        <f t="shared" si="32"/>
        <v>S/2024/2</v>
      </c>
      <c r="B737" t="s">
        <v>654</v>
      </c>
      <c r="C737" t="s">
        <v>675</v>
      </c>
      <c r="D737">
        <v>2</v>
      </c>
    </row>
    <row r="738" spans="1:4" x14ac:dyDescent="0.25">
      <c r="A738" t="str">
        <f t="shared" si="32"/>
        <v>S/2024/2</v>
      </c>
      <c r="B738" t="s">
        <v>654</v>
      </c>
      <c r="C738" t="s">
        <v>676</v>
      </c>
      <c r="D738">
        <v>2</v>
      </c>
    </row>
    <row r="739" spans="1:4" x14ac:dyDescent="0.25">
      <c r="A739" t="str">
        <f t="shared" si="32"/>
        <v>S/2024/2</v>
      </c>
      <c r="B739" t="s">
        <v>654</v>
      </c>
      <c r="C739" t="s">
        <v>677</v>
      </c>
      <c r="D739">
        <v>2</v>
      </c>
    </row>
    <row r="740" spans="1:4" x14ac:dyDescent="0.25">
      <c r="A740" t="str">
        <f t="shared" si="32"/>
        <v>S/2024/2</v>
      </c>
      <c r="B740" t="s">
        <v>654</v>
      </c>
      <c r="C740" t="s">
        <v>678</v>
      </c>
      <c r="D740">
        <v>2</v>
      </c>
    </row>
    <row r="741" spans="1:4" x14ac:dyDescent="0.25">
      <c r="A741" t="str">
        <f t="shared" si="32"/>
        <v>S/2024/2</v>
      </c>
      <c r="B741" t="s">
        <v>654</v>
      </c>
      <c r="C741" t="s">
        <v>679</v>
      </c>
      <c r="D741">
        <v>2</v>
      </c>
    </row>
    <row r="742" spans="1:4" x14ac:dyDescent="0.25">
      <c r="A742" t="str">
        <f t="shared" si="32"/>
        <v>S/2024/2</v>
      </c>
      <c r="B742" t="s">
        <v>654</v>
      </c>
      <c r="C742" t="s">
        <v>680</v>
      </c>
      <c r="D742">
        <v>2</v>
      </c>
    </row>
    <row r="743" spans="1:4" x14ac:dyDescent="0.25">
      <c r="A743" t="str">
        <f t="shared" si="32"/>
        <v>S/2024/2</v>
      </c>
      <c r="B743" t="s">
        <v>654</v>
      </c>
      <c r="C743" t="s">
        <v>681</v>
      </c>
      <c r="D743">
        <v>2</v>
      </c>
    </row>
    <row r="744" spans="1:4" x14ac:dyDescent="0.25">
      <c r="A744" t="str">
        <f t="shared" si="32"/>
        <v>S/2024/2</v>
      </c>
      <c r="B744" t="s">
        <v>654</v>
      </c>
      <c r="C744" t="s">
        <v>682</v>
      </c>
      <c r="D744">
        <v>2</v>
      </c>
    </row>
    <row r="745" spans="1:4" x14ac:dyDescent="0.25">
      <c r="A745" t="str">
        <f t="shared" si="32"/>
        <v>S/2024/2</v>
      </c>
      <c r="B745" t="s">
        <v>654</v>
      </c>
      <c r="C745" t="s">
        <v>683</v>
      </c>
      <c r="D745">
        <v>2</v>
      </c>
    </row>
    <row r="746" spans="1:4" x14ac:dyDescent="0.25">
      <c r="A746" t="str">
        <f t="shared" si="32"/>
        <v>S/2024/2</v>
      </c>
      <c r="B746" t="s">
        <v>654</v>
      </c>
      <c r="C746" t="s">
        <v>684</v>
      </c>
      <c r="D746">
        <v>2</v>
      </c>
    </row>
    <row r="747" spans="1:4" x14ac:dyDescent="0.25">
      <c r="A747" t="str">
        <f t="shared" si="32"/>
        <v>S/2024/2</v>
      </c>
      <c r="B747" t="s">
        <v>654</v>
      </c>
      <c r="C747" t="s">
        <v>685</v>
      </c>
      <c r="D747">
        <v>3</v>
      </c>
    </row>
    <row r="748" spans="1:4" x14ac:dyDescent="0.25">
      <c r="A748" t="str">
        <f t="shared" si="32"/>
        <v>S/2024/2</v>
      </c>
      <c r="B748" t="s">
        <v>654</v>
      </c>
      <c r="C748" t="s">
        <v>686</v>
      </c>
      <c r="D748">
        <v>3</v>
      </c>
    </row>
    <row r="749" spans="1:4" x14ac:dyDescent="0.25">
      <c r="A749" t="str">
        <f t="shared" ref="A749:A768" si="33">HYPERLINK("https://docs.un.org/S/2024/2", "S/2024/2")</f>
        <v>S/2024/2</v>
      </c>
      <c r="B749" t="s">
        <v>654</v>
      </c>
      <c r="C749" t="s">
        <v>687</v>
      </c>
      <c r="D749">
        <v>3</v>
      </c>
    </row>
    <row r="750" spans="1:4" x14ac:dyDescent="0.25">
      <c r="A750" t="str">
        <f t="shared" si="33"/>
        <v>S/2024/2</v>
      </c>
      <c r="B750" t="s">
        <v>654</v>
      </c>
      <c r="C750" t="s">
        <v>688</v>
      </c>
      <c r="D750">
        <v>3</v>
      </c>
    </row>
    <row r="751" spans="1:4" x14ac:dyDescent="0.25">
      <c r="A751" t="str">
        <f t="shared" si="33"/>
        <v>S/2024/2</v>
      </c>
      <c r="B751" t="s">
        <v>654</v>
      </c>
      <c r="C751" t="s">
        <v>689</v>
      </c>
      <c r="D751">
        <v>3</v>
      </c>
    </row>
    <row r="752" spans="1:4" x14ac:dyDescent="0.25">
      <c r="A752" t="str">
        <f t="shared" si="33"/>
        <v>S/2024/2</v>
      </c>
      <c r="B752" t="s">
        <v>654</v>
      </c>
      <c r="C752" t="s">
        <v>690</v>
      </c>
      <c r="D752">
        <v>3</v>
      </c>
    </row>
    <row r="753" spans="1:4" x14ac:dyDescent="0.25">
      <c r="A753" t="str">
        <f t="shared" si="33"/>
        <v>S/2024/2</v>
      </c>
      <c r="B753" t="s">
        <v>654</v>
      </c>
      <c r="C753" t="s">
        <v>691</v>
      </c>
      <c r="D753">
        <v>3</v>
      </c>
    </row>
    <row r="754" spans="1:4" x14ac:dyDescent="0.25">
      <c r="A754" t="str">
        <f t="shared" si="33"/>
        <v>S/2024/2</v>
      </c>
      <c r="B754" t="s">
        <v>654</v>
      </c>
      <c r="C754" t="s">
        <v>692</v>
      </c>
      <c r="D754">
        <v>3</v>
      </c>
    </row>
    <row r="755" spans="1:4" x14ac:dyDescent="0.25">
      <c r="A755" t="str">
        <f t="shared" si="33"/>
        <v>S/2024/2</v>
      </c>
      <c r="B755" t="s">
        <v>654</v>
      </c>
      <c r="C755" t="s">
        <v>693</v>
      </c>
      <c r="D755">
        <v>3</v>
      </c>
    </row>
    <row r="756" spans="1:4" x14ac:dyDescent="0.25">
      <c r="A756" t="str">
        <f t="shared" si="33"/>
        <v>S/2024/2</v>
      </c>
      <c r="B756" t="s">
        <v>654</v>
      </c>
      <c r="C756" t="s">
        <v>694</v>
      </c>
      <c r="D756">
        <v>3</v>
      </c>
    </row>
    <row r="757" spans="1:4" x14ac:dyDescent="0.25">
      <c r="A757" t="str">
        <f t="shared" si="33"/>
        <v>S/2024/2</v>
      </c>
      <c r="B757" t="s">
        <v>654</v>
      </c>
      <c r="C757" t="s">
        <v>695</v>
      </c>
      <c r="D757">
        <v>3</v>
      </c>
    </row>
    <row r="758" spans="1:4" x14ac:dyDescent="0.25">
      <c r="A758" t="str">
        <f t="shared" si="33"/>
        <v>S/2024/2</v>
      </c>
      <c r="B758" t="s">
        <v>654</v>
      </c>
      <c r="C758" t="s">
        <v>696</v>
      </c>
      <c r="D758">
        <v>3</v>
      </c>
    </row>
    <row r="759" spans="1:4" x14ac:dyDescent="0.25">
      <c r="A759" t="str">
        <f t="shared" si="33"/>
        <v>S/2024/2</v>
      </c>
      <c r="B759" t="s">
        <v>654</v>
      </c>
      <c r="C759" t="s">
        <v>697</v>
      </c>
      <c r="D759">
        <v>3</v>
      </c>
    </row>
    <row r="760" spans="1:4" x14ac:dyDescent="0.25">
      <c r="A760" t="str">
        <f t="shared" si="33"/>
        <v>S/2024/2</v>
      </c>
      <c r="B760" t="s">
        <v>654</v>
      </c>
      <c r="C760" t="s">
        <v>698</v>
      </c>
      <c r="D760">
        <v>3</v>
      </c>
    </row>
    <row r="761" spans="1:4" x14ac:dyDescent="0.25">
      <c r="A761" t="str">
        <f t="shared" si="33"/>
        <v>S/2024/2</v>
      </c>
      <c r="B761" t="s">
        <v>654</v>
      </c>
      <c r="C761" t="s">
        <v>699</v>
      </c>
      <c r="D761">
        <v>3</v>
      </c>
    </row>
    <row r="762" spans="1:4" x14ac:dyDescent="0.25">
      <c r="A762" t="str">
        <f t="shared" si="33"/>
        <v>S/2024/2</v>
      </c>
      <c r="B762" t="s">
        <v>654</v>
      </c>
      <c r="C762" t="s">
        <v>700</v>
      </c>
      <c r="D762">
        <v>3</v>
      </c>
    </row>
    <row r="763" spans="1:4" x14ac:dyDescent="0.25">
      <c r="A763" t="str">
        <f t="shared" si="33"/>
        <v>S/2024/2</v>
      </c>
      <c r="B763" t="s">
        <v>654</v>
      </c>
      <c r="C763" t="s">
        <v>701</v>
      </c>
      <c r="D763">
        <v>3</v>
      </c>
    </row>
    <row r="764" spans="1:4" x14ac:dyDescent="0.25">
      <c r="A764" t="str">
        <f t="shared" si="33"/>
        <v>S/2024/2</v>
      </c>
      <c r="B764" t="s">
        <v>654</v>
      </c>
      <c r="C764" t="s">
        <v>702</v>
      </c>
      <c r="D764">
        <v>3</v>
      </c>
    </row>
    <row r="765" spans="1:4" x14ac:dyDescent="0.25">
      <c r="A765" t="str">
        <f t="shared" si="33"/>
        <v>S/2024/2</v>
      </c>
      <c r="B765" t="s">
        <v>654</v>
      </c>
      <c r="C765" t="s">
        <v>703</v>
      </c>
      <c r="D765">
        <v>4</v>
      </c>
    </row>
    <row r="766" spans="1:4" x14ac:dyDescent="0.25">
      <c r="A766" t="str">
        <f t="shared" si="33"/>
        <v>S/2024/2</v>
      </c>
      <c r="B766" t="s">
        <v>654</v>
      </c>
      <c r="C766" t="s">
        <v>704</v>
      </c>
      <c r="D766">
        <v>4</v>
      </c>
    </row>
    <row r="767" spans="1:4" x14ac:dyDescent="0.25">
      <c r="A767" t="str">
        <f t="shared" si="33"/>
        <v>S/2024/2</v>
      </c>
      <c r="B767" t="s">
        <v>654</v>
      </c>
      <c r="C767" t="s">
        <v>705</v>
      </c>
      <c r="D767">
        <v>4</v>
      </c>
    </row>
    <row r="768" spans="1:4" x14ac:dyDescent="0.25">
      <c r="A768" t="str">
        <f t="shared" si="33"/>
        <v>S/2024/2</v>
      </c>
      <c r="B768" t="s">
        <v>654</v>
      </c>
      <c r="C768" t="s">
        <v>706</v>
      </c>
      <c r="D768">
        <v>4</v>
      </c>
    </row>
    <row r="769" spans="1:4" x14ac:dyDescent="0.25">
      <c r="A769" t="str">
        <f>HYPERLINK("https://docs.un.org/S/2024/23", "S/2024/23")</f>
        <v>S/2024/23</v>
      </c>
      <c r="B769" t="s">
        <v>707</v>
      </c>
      <c r="C769" t="s">
        <v>708</v>
      </c>
      <c r="D769">
        <v>1</v>
      </c>
    </row>
    <row r="770" spans="1:4" x14ac:dyDescent="0.25">
      <c r="A770" t="str">
        <f>HYPERLINK("https://docs.un.org/S/2024/23", "S/2024/23")</f>
        <v>S/2024/23</v>
      </c>
      <c r="B770" t="s">
        <v>707</v>
      </c>
      <c r="C770" t="s">
        <v>709</v>
      </c>
      <c r="D770">
        <v>1</v>
      </c>
    </row>
    <row r="771" spans="1:4" x14ac:dyDescent="0.25">
      <c r="A771" t="str">
        <f>HYPERLINK("https://docs.un.org/S/2024/23", "S/2024/23")</f>
        <v>S/2024/23</v>
      </c>
      <c r="B771" t="s">
        <v>707</v>
      </c>
      <c r="C771" t="s">
        <v>710</v>
      </c>
      <c r="D771">
        <v>1</v>
      </c>
    </row>
    <row r="772" spans="1:4" x14ac:dyDescent="0.25">
      <c r="A772" t="str">
        <f>HYPERLINK("https://docs.un.org/S/2024/23", "S/2024/23")</f>
        <v>S/2024/23</v>
      </c>
      <c r="B772" t="s">
        <v>707</v>
      </c>
      <c r="C772" t="s">
        <v>711</v>
      </c>
      <c r="D772">
        <v>2</v>
      </c>
    </row>
    <row r="773" spans="1:4" x14ac:dyDescent="0.25">
      <c r="A773" t="str">
        <f>HYPERLINK("https://docs.un.org/S/2024/23", "S/2024/23")</f>
        <v>S/2024/23</v>
      </c>
      <c r="B773" t="s">
        <v>707</v>
      </c>
      <c r="C773" t="s">
        <v>712</v>
      </c>
      <c r="D773">
        <v>2</v>
      </c>
    </row>
    <row r="774" spans="1:4" x14ac:dyDescent="0.25">
      <c r="A774" t="str">
        <f t="shared" ref="A774:A782" si="34">HYPERLINK("https://docs.un.org/S/2024/22", "S/2024/22")</f>
        <v>S/2024/22</v>
      </c>
      <c r="B774" t="s">
        <v>713</v>
      </c>
      <c r="C774" t="s">
        <v>714</v>
      </c>
      <c r="D774">
        <v>1</v>
      </c>
    </row>
    <row r="775" spans="1:4" x14ac:dyDescent="0.25">
      <c r="A775" t="str">
        <f t="shared" si="34"/>
        <v>S/2024/22</v>
      </c>
      <c r="B775" t="s">
        <v>713</v>
      </c>
      <c r="C775" t="s">
        <v>715</v>
      </c>
      <c r="D775">
        <v>1</v>
      </c>
    </row>
    <row r="776" spans="1:4" x14ac:dyDescent="0.25">
      <c r="A776" t="str">
        <f t="shared" si="34"/>
        <v>S/2024/22</v>
      </c>
      <c r="B776" t="s">
        <v>713</v>
      </c>
      <c r="C776" t="s">
        <v>716</v>
      </c>
      <c r="D776">
        <v>1</v>
      </c>
    </row>
    <row r="777" spans="1:4" x14ac:dyDescent="0.25">
      <c r="A777" t="str">
        <f t="shared" si="34"/>
        <v>S/2024/22</v>
      </c>
      <c r="B777" t="s">
        <v>713</v>
      </c>
      <c r="C777" t="s">
        <v>717</v>
      </c>
      <c r="D777">
        <v>1</v>
      </c>
    </row>
    <row r="778" spans="1:4" x14ac:dyDescent="0.25">
      <c r="A778" t="str">
        <f t="shared" si="34"/>
        <v>S/2024/22</v>
      </c>
      <c r="B778" t="s">
        <v>713</v>
      </c>
      <c r="C778" t="s">
        <v>718</v>
      </c>
      <c r="D778">
        <v>1</v>
      </c>
    </row>
    <row r="779" spans="1:4" x14ac:dyDescent="0.25">
      <c r="A779" t="str">
        <f t="shared" si="34"/>
        <v>S/2024/22</v>
      </c>
      <c r="B779" t="s">
        <v>713</v>
      </c>
      <c r="C779" t="s">
        <v>719</v>
      </c>
      <c r="D779">
        <v>1</v>
      </c>
    </row>
    <row r="780" spans="1:4" x14ac:dyDescent="0.25">
      <c r="A780" t="str">
        <f t="shared" si="34"/>
        <v>S/2024/22</v>
      </c>
      <c r="B780" t="s">
        <v>713</v>
      </c>
      <c r="C780" t="s">
        <v>720</v>
      </c>
      <c r="D780">
        <v>1</v>
      </c>
    </row>
    <row r="781" spans="1:4" x14ac:dyDescent="0.25">
      <c r="A781" t="str">
        <f t="shared" si="34"/>
        <v>S/2024/22</v>
      </c>
      <c r="B781" t="s">
        <v>713</v>
      </c>
      <c r="C781" t="s">
        <v>721</v>
      </c>
      <c r="D781">
        <v>1</v>
      </c>
    </row>
    <row r="782" spans="1:4" x14ac:dyDescent="0.25">
      <c r="A782" t="str">
        <f t="shared" si="34"/>
        <v>S/2024/22</v>
      </c>
      <c r="B782" t="s">
        <v>713</v>
      </c>
      <c r="C782" t="s">
        <v>722</v>
      </c>
      <c r="D782">
        <v>1</v>
      </c>
    </row>
    <row r="783" spans="1:4" x14ac:dyDescent="0.25">
      <c r="A783" t="str">
        <f t="shared" ref="A783:A791" si="35">HYPERLINK("https://docs.un.org/S/2024/25", "S/2024/25")</f>
        <v>S/2024/25</v>
      </c>
      <c r="B783" t="s">
        <v>723</v>
      </c>
      <c r="C783" t="s">
        <v>724</v>
      </c>
      <c r="D783">
        <v>1</v>
      </c>
    </row>
    <row r="784" spans="1:4" x14ac:dyDescent="0.25">
      <c r="A784" t="str">
        <f t="shared" si="35"/>
        <v>S/2024/25</v>
      </c>
      <c r="B784" t="s">
        <v>723</v>
      </c>
      <c r="C784" t="s">
        <v>725</v>
      </c>
      <c r="D784">
        <v>1</v>
      </c>
    </row>
    <row r="785" spans="1:4" x14ac:dyDescent="0.25">
      <c r="A785" t="str">
        <f t="shared" si="35"/>
        <v>S/2024/25</v>
      </c>
      <c r="B785" t="s">
        <v>723</v>
      </c>
      <c r="C785" t="s">
        <v>726</v>
      </c>
      <c r="D785">
        <v>1</v>
      </c>
    </row>
    <row r="786" spans="1:4" x14ac:dyDescent="0.25">
      <c r="A786" t="str">
        <f t="shared" si="35"/>
        <v>S/2024/25</v>
      </c>
      <c r="B786" t="s">
        <v>723</v>
      </c>
      <c r="C786" t="s">
        <v>727</v>
      </c>
      <c r="D786">
        <v>1</v>
      </c>
    </row>
    <row r="787" spans="1:4" x14ac:dyDescent="0.25">
      <c r="A787" t="str">
        <f t="shared" si="35"/>
        <v>S/2024/25</v>
      </c>
      <c r="B787" t="s">
        <v>723</v>
      </c>
      <c r="C787" t="s">
        <v>728</v>
      </c>
      <c r="D787">
        <v>1</v>
      </c>
    </row>
    <row r="788" spans="1:4" x14ac:dyDescent="0.25">
      <c r="A788" t="str">
        <f t="shared" si="35"/>
        <v>S/2024/25</v>
      </c>
      <c r="B788" t="s">
        <v>723</v>
      </c>
      <c r="C788" t="s">
        <v>729</v>
      </c>
      <c r="D788">
        <v>1</v>
      </c>
    </row>
    <row r="789" spans="1:4" x14ac:dyDescent="0.25">
      <c r="A789" t="str">
        <f t="shared" si="35"/>
        <v>S/2024/25</v>
      </c>
      <c r="B789" t="s">
        <v>723</v>
      </c>
      <c r="C789" t="s">
        <v>730</v>
      </c>
      <c r="D789">
        <v>1</v>
      </c>
    </row>
    <row r="790" spans="1:4" x14ac:dyDescent="0.25">
      <c r="A790" t="str">
        <f t="shared" si="35"/>
        <v>S/2024/25</v>
      </c>
      <c r="B790" t="s">
        <v>723</v>
      </c>
      <c r="C790" t="s">
        <v>585</v>
      </c>
      <c r="D790">
        <v>1</v>
      </c>
    </row>
    <row r="791" spans="1:4" x14ac:dyDescent="0.25">
      <c r="A791" t="str">
        <f t="shared" si="35"/>
        <v>S/2024/25</v>
      </c>
      <c r="B791" t="s">
        <v>723</v>
      </c>
      <c r="C791" t="s">
        <v>731</v>
      </c>
      <c r="D791">
        <v>2</v>
      </c>
    </row>
    <row r="792" spans="1:4" x14ac:dyDescent="0.25">
      <c r="A792" t="str">
        <f t="shared" ref="A792:A799" si="36">HYPERLINK("https://docs.un.org/S/2024/24", "S/2024/24")</f>
        <v>S/2024/24</v>
      </c>
      <c r="B792" t="s">
        <v>732</v>
      </c>
      <c r="C792" t="s">
        <v>733</v>
      </c>
      <c r="D792">
        <v>1</v>
      </c>
    </row>
    <row r="793" spans="1:4" x14ac:dyDescent="0.25">
      <c r="A793" t="str">
        <f t="shared" si="36"/>
        <v>S/2024/24</v>
      </c>
      <c r="B793" t="s">
        <v>732</v>
      </c>
      <c r="C793" t="s">
        <v>734</v>
      </c>
      <c r="D793">
        <v>1</v>
      </c>
    </row>
    <row r="794" spans="1:4" x14ac:dyDescent="0.25">
      <c r="A794" t="str">
        <f t="shared" si="36"/>
        <v>S/2024/24</v>
      </c>
      <c r="B794" t="s">
        <v>732</v>
      </c>
      <c r="C794" t="s">
        <v>735</v>
      </c>
      <c r="D794">
        <v>1</v>
      </c>
    </row>
    <row r="795" spans="1:4" x14ac:dyDescent="0.25">
      <c r="A795" t="str">
        <f t="shared" si="36"/>
        <v>S/2024/24</v>
      </c>
      <c r="B795" t="s">
        <v>732</v>
      </c>
      <c r="C795" t="s">
        <v>736</v>
      </c>
      <c r="D795">
        <v>1</v>
      </c>
    </row>
    <row r="796" spans="1:4" x14ac:dyDescent="0.25">
      <c r="A796" t="str">
        <f t="shared" si="36"/>
        <v>S/2024/24</v>
      </c>
      <c r="B796" t="s">
        <v>732</v>
      </c>
      <c r="C796" t="s">
        <v>737</v>
      </c>
      <c r="D796">
        <v>1</v>
      </c>
    </row>
    <row r="797" spans="1:4" x14ac:dyDescent="0.25">
      <c r="A797" t="str">
        <f t="shared" si="36"/>
        <v>S/2024/24</v>
      </c>
      <c r="B797" t="s">
        <v>732</v>
      </c>
      <c r="C797" t="s">
        <v>738</v>
      </c>
      <c r="D797">
        <v>2</v>
      </c>
    </row>
    <row r="798" spans="1:4" x14ac:dyDescent="0.25">
      <c r="A798" t="str">
        <f t="shared" si="36"/>
        <v>S/2024/24</v>
      </c>
      <c r="B798" t="s">
        <v>732</v>
      </c>
      <c r="C798" t="s">
        <v>739</v>
      </c>
      <c r="D798">
        <v>2</v>
      </c>
    </row>
    <row r="799" spans="1:4" x14ac:dyDescent="0.25">
      <c r="A799" t="str">
        <f t="shared" si="36"/>
        <v>S/2024/24</v>
      </c>
      <c r="B799" t="s">
        <v>732</v>
      </c>
      <c r="C799" t="s">
        <v>740</v>
      </c>
      <c r="D799">
        <v>2</v>
      </c>
    </row>
    <row r="800" spans="1:4" x14ac:dyDescent="0.25">
      <c r="A800" t="str">
        <f>HYPERLINK("https://docs.un.org/S/2024/27", "S/2024/27")</f>
        <v>S/2024/27</v>
      </c>
      <c r="B800" t="s">
        <v>741</v>
      </c>
      <c r="C800" t="s">
        <v>742</v>
      </c>
      <c r="D800">
        <v>1</v>
      </c>
    </row>
    <row r="801" spans="1:4" x14ac:dyDescent="0.25">
      <c r="A801" t="str">
        <f>HYPERLINK("https://docs.un.org/S/2024/27", "S/2024/27")</f>
        <v>S/2024/27</v>
      </c>
      <c r="B801" t="s">
        <v>741</v>
      </c>
      <c r="C801" t="s">
        <v>743</v>
      </c>
      <c r="D801">
        <v>1</v>
      </c>
    </row>
    <row r="802" spans="1:4" x14ac:dyDescent="0.25">
      <c r="A802" t="str">
        <f t="shared" ref="A802:A835" si="37">HYPERLINK("https://docs.un.org/S/2024/26", "S/2024/26")</f>
        <v>S/2024/26</v>
      </c>
      <c r="B802" t="s">
        <v>744</v>
      </c>
      <c r="C802" t="s">
        <v>745</v>
      </c>
      <c r="D802">
        <v>1</v>
      </c>
    </row>
    <row r="803" spans="1:4" x14ac:dyDescent="0.25">
      <c r="A803" t="str">
        <f t="shared" si="37"/>
        <v>S/2024/26</v>
      </c>
      <c r="B803" t="s">
        <v>744</v>
      </c>
      <c r="C803" t="s">
        <v>746</v>
      </c>
      <c r="D803">
        <v>1</v>
      </c>
    </row>
    <row r="804" spans="1:4" x14ac:dyDescent="0.25">
      <c r="A804" t="str">
        <f t="shared" si="37"/>
        <v>S/2024/26</v>
      </c>
      <c r="B804" t="s">
        <v>744</v>
      </c>
      <c r="C804" t="s">
        <v>747</v>
      </c>
      <c r="D804">
        <v>1</v>
      </c>
    </row>
    <row r="805" spans="1:4" x14ac:dyDescent="0.25">
      <c r="A805" t="str">
        <f t="shared" si="37"/>
        <v>S/2024/26</v>
      </c>
      <c r="B805" t="s">
        <v>744</v>
      </c>
      <c r="C805" t="s">
        <v>748</v>
      </c>
      <c r="D805">
        <v>1</v>
      </c>
    </row>
    <row r="806" spans="1:4" x14ac:dyDescent="0.25">
      <c r="A806" t="str">
        <f t="shared" si="37"/>
        <v>S/2024/26</v>
      </c>
      <c r="B806" t="s">
        <v>744</v>
      </c>
      <c r="C806" t="s">
        <v>749</v>
      </c>
      <c r="D806">
        <v>1</v>
      </c>
    </row>
    <row r="807" spans="1:4" x14ac:dyDescent="0.25">
      <c r="A807" t="str">
        <f t="shared" si="37"/>
        <v>S/2024/26</v>
      </c>
      <c r="B807" t="s">
        <v>744</v>
      </c>
      <c r="C807" t="s">
        <v>750</v>
      </c>
      <c r="D807">
        <v>1</v>
      </c>
    </row>
    <row r="808" spans="1:4" x14ac:dyDescent="0.25">
      <c r="A808" t="str">
        <f t="shared" si="37"/>
        <v>S/2024/26</v>
      </c>
      <c r="B808" t="s">
        <v>744</v>
      </c>
      <c r="C808" t="s">
        <v>751</v>
      </c>
      <c r="D808">
        <v>1</v>
      </c>
    </row>
    <row r="809" spans="1:4" x14ac:dyDescent="0.25">
      <c r="A809" t="str">
        <f t="shared" si="37"/>
        <v>S/2024/26</v>
      </c>
      <c r="B809" t="s">
        <v>744</v>
      </c>
      <c r="C809" t="s">
        <v>752</v>
      </c>
      <c r="D809">
        <v>2</v>
      </c>
    </row>
    <row r="810" spans="1:4" x14ac:dyDescent="0.25">
      <c r="A810" t="str">
        <f t="shared" si="37"/>
        <v>S/2024/26</v>
      </c>
      <c r="B810" t="s">
        <v>744</v>
      </c>
      <c r="C810" t="s">
        <v>753</v>
      </c>
      <c r="D810">
        <v>2</v>
      </c>
    </row>
    <row r="811" spans="1:4" x14ac:dyDescent="0.25">
      <c r="A811" t="str">
        <f t="shared" si="37"/>
        <v>S/2024/26</v>
      </c>
      <c r="B811" t="s">
        <v>744</v>
      </c>
      <c r="C811" t="s">
        <v>754</v>
      </c>
      <c r="D811">
        <v>2</v>
      </c>
    </row>
    <row r="812" spans="1:4" x14ac:dyDescent="0.25">
      <c r="A812" t="str">
        <f t="shared" si="37"/>
        <v>S/2024/26</v>
      </c>
      <c r="B812" t="s">
        <v>744</v>
      </c>
      <c r="C812" t="s">
        <v>755</v>
      </c>
      <c r="D812">
        <v>2</v>
      </c>
    </row>
    <row r="813" spans="1:4" x14ac:dyDescent="0.25">
      <c r="A813" t="str">
        <f t="shared" si="37"/>
        <v>S/2024/26</v>
      </c>
      <c r="B813" t="s">
        <v>744</v>
      </c>
      <c r="C813" t="s">
        <v>756</v>
      </c>
      <c r="D813">
        <v>2</v>
      </c>
    </row>
    <row r="814" spans="1:4" x14ac:dyDescent="0.25">
      <c r="A814" t="str">
        <f t="shared" si="37"/>
        <v>S/2024/26</v>
      </c>
      <c r="B814" t="s">
        <v>744</v>
      </c>
      <c r="C814" t="s">
        <v>757</v>
      </c>
      <c r="D814">
        <v>2</v>
      </c>
    </row>
    <row r="815" spans="1:4" x14ac:dyDescent="0.25">
      <c r="A815" t="str">
        <f t="shared" si="37"/>
        <v>S/2024/26</v>
      </c>
      <c r="B815" t="s">
        <v>744</v>
      </c>
      <c r="C815" t="s">
        <v>758</v>
      </c>
      <c r="D815">
        <v>2</v>
      </c>
    </row>
    <row r="816" spans="1:4" x14ac:dyDescent="0.25">
      <c r="A816" t="str">
        <f t="shared" si="37"/>
        <v>S/2024/26</v>
      </c>
      <c r="B816" t="s">
        <v>744</v>
      </c>
      <c r="C816" t="s">
        <v>759</v>
      </c>
      <c r="D816">
        <v>3</v>
      </c>
    </row>
    <row r="817" spans="1:4" x14ac:dyDescent="0.25">
      <c r="A817" t="str">
        <f t="shared" si="37"/>
        <v>S/2024/26</v>
      </c>
      <c r="B817" t="s">
        <v>744</v>
      </c>
      <c r="C817" t="s">
        <v>760</v>
      </c>
      <c r="D817">
        <v>3</v>
      </c>
    </row>
    <row r="818" spans="1:4" x14ac:dyDescent="0.25">
      <c r="A818" t="str">
        <f t="shared" si="37"/>
        <v>S/2024/26</v>
      </c>
      <c r="B818" t="s">
        <v>744</v>
      </c>
      <c r="C818" t="s">
        <v>761</v>
      </c>
      <c r="D818">
        <v>3</v>
      </c>
    </row>
    <row r="819" spans="1:4" x14ac:dyDescent="0.25">
      <c r="A819" t="str">
        <f t="shared" si="37"/>
        <v>S/2024/26</v>
      </c>
      <c r="B819" t="s">
        <v>744</v>
      </c>
      <c r="C819" t="s">
        <v>762</v>
      </c>
      <c r="D819">
        <v>3</v>
      </c>
    </row>
    <row r="820" spans="1:4" x14ac:dyDescent="0.25">
      <c r="A820" t="str">
        <f t="shared" si="37"/>
        <v>S/2024/26</v>
      </c>
      <c r="B820" t="s">
        <v>744</v>
      </c>
      <c r="C820" t="s">
        <v>763</v>
      </c>
      <c r="D820">
        <v>3</v>
      </c>
    </row>
    <row r="821" spans="1:4" x14ac:dyDescent="0.25">
      <c r="A821" t="str">
        <f t="shared" si="37"/>
        <v>S/2024/26</v>
      </c>
      <c r="B821" t="s">
        <v>744</v>
      </c>
      <c r="C821" t="s">
        <v>764</v>
      </c>
      <c r="D821">
        <v>3</v>
      </c>
    </row>
    <row r="822" spans="1:4" x14ac:dyDescent="0.25">
      <c r="A822" t="str">
        <f t="shared" si="37"/>
        <v>S/2024/26</v>
      </c>
      <c r="B822" t="s">
        <v>744</v>
      </c>
      <c r="C822" t="s">
        <v>765</v>
      </c>
      <c r="D822">
        <v>3</v>
      </c>
    </row>
    <row r="823" spans="1:4" x14ac:dyDescent="0.25">
      <c r="A823" t="str">
        <f t="shared" si="37"/>
        <v>S/2024/26</v>
      </c>
      <c r="B823" t="s">
        <v>744</v>
      </c>
      <c r="C823" t="s">
        <v>766</v>
      </c>
      <c r="D823">
        <v>4</v>
      </c>
    </row>
    <row r="824" spans="1:4" x14ac:dyDescent="0.25">
      <c r="A824" t="str">
        <f t="shared" si="37"/>
        <v>S/2024/26</v>
      </c>
      <c r="B824" t="s">
        <v>744</v>
      </c>
      <c r="C824" t="s">
        <v>767</v>
      </c>
      <c r="D824">
        <v>4</v>
      </c>
    </row>
    <row r="825" spans="1:4" x14ac:dyDescent="0.25">
      <c r="A825" t="str">
        <f t="shared" si="37"/>
        <v>S/2024/26</v>
      </c>
      <c r="B825" t="s">
        <v>744</v>
      </c>
      <c r="C825" t="s">
        <v>768</v>
      </c>
      <c r="D825">
        <v>4</v>
      </c>
    </row>
    <row r="826" spans="1:4" x14ac:dyDescent="0.25">
      <c r="A826" t="str">
        <f t="shared" si="37"/>
        <v>S/2024/26</v>
      </c>
      <c r="B826" t="s">
        <v>744</v>
      </c>
      <c r="C826" t="s">
        <v>769</v>
      </c>
      <c r="D826">
        <v>4</v>
      </c>
    </row>
    <row r="827" spans="1:4" x14ac:dyDescent="0.25">
      <c r="A827" t="str">
        <f t="shared" si="37"/>
        <v>S/2024/26</v>
      </c>
      <c r="B827" t="s">
        <v>744</v>
      </c>
      <c r="C827" t="s">
        <v>770</v>
      </c>
      <c r="D827">
        <v>4</v>
      </c>
    </row>
    <row r="828" spans="1:4" x14ac:dyDescent="0.25">
      <c r="A828" t="str">
        <f t="shared" si="37"/>
        <v>S/2024/26</v>
      </c>
      <c r="B828" t="s">
        <v>744</v>
      </c>
      <c r="C828" t="s">
        <v>771</v>
      </c>
      <c r="D828">
        <v>4</v>
      </c>
    </row>
    <row r="829" spans="1:4" x14ac:dyDescent="0.25">
      <c r="A829" t="str">
        <f t="shared" si="37"/>
        <v>S/2024/26</v>
      </c>
      <c r="B829" t="s">
        <v>744</v>
      </c>
      <c r="C829" t="s">
        <v>772</v>
      </c>
      <c r="D829">
        <v>4</v>
      </c>
    </row>
    <row r="830" spans="1:4" x14ac:dyDescent="0.25">
      <c r="A830" t="str">
        <f t="shared" si="37"/>
        <v>S/2024/26</v>
      </c>
      <c r="B830" t="s">
        <v>744</v>
      </c>
      <c r="C830" t="s">
        <v>773</v>
      </c>
      <c r="D830">
        <v>5</v>
      </c>
    </row>
    <row r="831" spans="1:4" x14ac:dyDescent="0.25">
      <c r="A831" t="str">
        <f t="shared" si="37"/>
        <v>S/2024/26</v>
      </c>
      <c r="B831" t="s">
        <v>744</v>
      </c>
      <c r="C831" t="s">
        <v>774</v>
      </c>
      <c r="D831">
        <v>5</v>
      </c>
    </row>
    <row r="832" spans="1:4" x14ac:dyDescent="0.25">
      <c r="A832" t="str">
        <f t="shared" si="37"/>
        <v>S/2024/26</v>
      </c>
      <c r="B832" t="s">
        <v>744</v>
      </c>
      <c r="C832" t="s">
        <v>775</v>
      </c>
      <c r="D832">
        <v>5</v>
      </c>
    </row>
    <row r="833" spans="1:4" x14ac:dyDescent="0.25">
      <c r="A833" t="str">
        <f t="shared" si="37"/>
        <v>S/2024/26</v>
      </c>
      <c r="B833" t="s">
        <v>744</v>
      </c>
      <c r="C833" t="s">
        <v>776</v>
      </c>
      <c r="D833">
        <v>5</v>
      </c>
    </row>
    <row r="834" spans="1:4" x14ac:dyDescent="0.25">
      <c r="A834" t="str">
        <f t="shared" si="37"/>
        <v>S/2024/26</v>
      </c>
      <c r="B834" t="s">
        <v>744</v>
      </c>
      <c r="C834" t="s">
        <v>777</v>
      </c>
      <c r="D834">
        <v>5</v>
      </c>
    </row>
    <row r="835" spans="1:4" x14ac:dyDescent="0.25">
      <c r="A835" t="str">
        <f t="shared" si="37"/>
        <v>S/2024/26</v>
      </c>
      <c r="B835" t="s">
        <v>744</v>
      </c>
      <c r="C835" t="s">
        <v>778</v>
      </c>
      <c r="D835">
        <v>5</v>
      </c>
    </row>
    <row r="836" spans="1:4" x14ac:dyDescent="0.25">
      <c r="A836" t="str">
        <f>HYPERLINK("https://docs.un.org/S/2024/28", "S/2024/28")</f>
        <v>S/2024/28</v>
      </c>
      <c r="B836" t="s">
        <v>741</v>
      </c>
      <c r="C836" t="s">
        <v>779</v>
      </c>
      <c r="D836">
        <v>1</v>
      </c>
    </row>
    <row r="837" spans="1:4" x14ac:dyDescent="0.25">
      <c r="A837" t="str">
        <f>HYPERLINK("https://docs.un.org/S/2024/28", "S/2024/28")</f>
        <v>S/2024/28</v>
      </c>
      <c r="B837" t="s">
        <v>741</v>
      </c>
      <c r="C837" t="s">
        <v>743</v>
      </c>
      <c r="D837">
        <v>1</v>
      </c>
    </row>
    <row r="838" spans="1:4" x14ac:dyDescent="0.25">
      <c r="A838" t="str">
        <f>HYPERLINK("https://docs.un.org/S/2024/30", "S/2024/30")</f>
        <v>S/2024/30</v>
      </c>
      <c r="B838" t="s">
        <v>741</v>
      </c>
      <c r="C838" t="s">
        <v>780</v>
      </c>
      <c r="D838">
        <v>1</v>
      </c>
    </row>
    <row r="839" spans="1:4" x14ac:dyDescent="0.25">
      <c r="A839" t="str">
        <f>HYPERLINK("https://docs.un.org/S/2024/30", "S/2024/30")</f>
        <v>S/2024/30</v>
      </c>
      <c r="B839" t="s">
        <v>741</v>
      </c>
      <c r="C839" t="s">
        <v>743</v>
      </c>
      <c r="D839">
        <v>1</v>
      </c>
    </row>
    <row r="840" spans="1:4" x14ac:dyDescent="0.25">
      <c r="A840" t="str">
        <f t="shared" ref="A840:A846" si="38">HYPERLINK("https://docs.un.org/S/2024/31", "S/2024/31")</f>
        <v>S/2024/31</v>
      </c>
      <c r="B840" t="s">
        <v>781</v>
      </c>
      <c r="C840" t="s">
        <v>782</v>
      </c>
      <c r="D840">
        <v>1</v>
      </c>
    </row>
    <row r="841" spans="1:4" x14ac:dyDescent="0.25">
      <c r="A841" t="str">
        <f t="shared" si="38"/>
        <v>S/2024/31</v>
      </c>
      <c r="B841" t="s">
        <v>781</v>
      </c>
      <c r="C841" t="s">
        <v>783</v>
      </c>
      <c r="D841">
        <v>1</v>
      </c>
    </row>
    <row r="842" spans="1:4" x14ac:dyDescent="0.25">
      <c r="A842" t="str">
        <f t="shared" si="38"/>
        <v>S/2024/31</v>
      </c>
      <c r="B842" t="s">
        <v>781</v>
      </c>
      <c r="C842" t="s">
        <v>784</v>
      </c>
      <c r="D842">
        <v>1</v>
      </c>
    </row>
    <row r="843" spans="1:4" x14ac:dyDescent="0.25">
      <c r="A843" t="str">
        <f t="shared" si="38"/>
        <v>S/2024/31</v>
      </c>
      <c r="B843" t="s">
        <v>781</v>
      </c>
      <c r="C843" t="s">
        <v>785</v>
      </c>
      <c r="D843">
        <v>1</v>
      </c>
    </row>
    <row r="844" spans="1:4" x14ac:dyDescent="0.25">
      <c r="A844" t="str">
        <f t="shared" si="38"/>
        <v>S/2024/31</v>
      </c>
      <c r="B844" t="s">
        <v>781</v>
      </c>
      <c r="C844" t="s">
        <v>730</v>
      </c>
      <c r="D844">
        <v>1</v>
      </c>
    </row>
    <row r="845" spans="1:4" x14ac:dyDescent="0.25">
      <c r="A845" t="str">
        <f t="shared" si="38"/>
        <v>S/2024/31</v>
      </c>
      <c r="B845" t="s">
        <v>781</v>
      </c>
      <c r="C845" t="s">
        <v>585</v>
      </c>
      <c r="D845">
        <v>2</v>
      </c>
    </row>
    <row r="846" spans="1:4" x14ac:dyDescent="0.25">
      <c r="A846" t="str">
        <f t="shared" si="38"/>
        <v>S/2024/31</v>
      </c>
      <c r="B846" t="s">
        <v>781</v>
      </c>
      <c r="C846" t="s">
        <v>786</v>
      </c>
      <c r="D846">
        <v>2</v>
      </c>
    </row>
    <row r="847" spans="1:4" x14ac:dyDescent="0.25">
      <c r="A847" t="str">
        <f>HYPERLINK("https://docs.un.org/S/2024/3", "S/2024/3")</f>
        <v>S/2024/3</v>
      </c>
      <c r="B847" t="s">
        <v>787</v>
      </c>
      <c r="C847" t="s">
        <v>788</v>
      </c>
      <c r="D847">
        <v>1</v>
      </c>
    </row>
    <row r="848" spans="1:4" x14ac:dyDescent="0.25">
      <c r="A848" t="str">
        <f>HYPERLINK("https://docs.un.org/S/2024/3", "S/2024/3")</f>
        <v>S/2024/3</v>
      </c>
      <c r="B848" t="s">
        <v>787</v>
      </c>
      <c r="C848" t="s">
        <v>789</v>
      </c>
      <c r="D848">
        <v>1</v>
      </c>
    </row>
    <row r="849" spans="1:4" x14ac:dyDescent="0.25">
      <c r="A849" t="str">
        <f>HYPERLINK("https://docs.un.org/S/2024/3", "S/2024/3")</f>
        <v>S/2024/3</v>
      </c>
      <c r="B849" t="s">
        <v>787</v>
      </c>
      <c r="C849" t="s">
        <v>341</v>
      </c>
      <c r="D849">
        <v>1</v>
      </c>
    </row>
    <row r="850" spans="1:4" x14ac:dyDescent="0.25">
      <c r="A850" t="str">
        <f t="shared" ref="A850:A857" si="39">HYPERLINK("https://docs.un.org/S/2024/33", "S/2024/33")</f>
        <v>S/2024/33</v>
      </c>
      <c r="B850" t="s">
        <v>790</v>
      </c>
      <c r="C850" t="s">
        <v>791</v>
      </c>
      <c r="D850">
        <v>1</v>
      </c>
    </row>
    <row r="851" spans="1:4" x14ac:dyDescent="0.25">
      <c r="A851" t="str">
        <f t="shared" si="39"/>
        <v>S/2024/33</v>
      </c>
      <c r="B851" t="s">
        <v>790</v>
      </c>
      <c r="C851" t="s">
        <v>792</v>
      </c>
      <c r="D851">
        <v>1</v>
      </c>
    </row>
    <row r="852" spans="1:4" x14ac:dyDescent="0.25">
      <c r="A852" t="str">
        <f t="shared" si="39"/>
        <v>S/2024/33</v>
      </c>
      <c r="B852" t="s">
        <v>790</v>
      </c>
      <c r="C852" t="s">
        <v>793</v>
      </c>
      <c r="D852">
        <v>1</v>
      </c>
    </row>
    <row r="853" spans="1:4" x14ac:dyDescent="0.25">
      <c r="A853" t="str">
        <f t="shared" si="39"/>
        <v>S/2024/33</v>
      </c>
      <c r="B853" t="s">
        <v>790</v>
      </c>
      <c r="C853" t="s">
        <v>794</v>
      </c>
      <c r="D853">
        <v>1</v>
      </c>
    </row>
    <row r="854" spans="1:4" x14ac:dyDescent="0.25">
      <c r="A854" t="str">
        <f t="shared" si="39"/>
        <v>S/2024/33</v>
      </c>
      <c r="B854" t="s">
        <v>790</v>
      </c>
      <c r="C854" t="s">
        <v>795</v>
      </c>
      <c r="D854">
        <v>1</v>
      </c>
    </row>
    <row r="855" spans="1:4" x14ac:dyDescent="0.25">
      <c r="A855" t="str">
        <f t="shared" si="39"/>
        <v>S/2024/33</v>
      </c>
      <c r="B855" t="s">
        <v>790</v>
      </c>
      <c r="C855" t="s">
        <v>796</v>
      </c>
      <c r="D855">
        <v>2</v>
      </c>
    </row>
    <row r="856" spans="1:4" x14ac:dyDescent="0.25">
      <c r="A856" t="str">
        <f t="shared" si="39"/>
        <v>S/2024/33</v>
      </c>
      <c r="B856" t="s">
        <v>790</v>
      </c>
      <c r="C856" t="s">
        <v>797</v>
      </c>
      <c r="D856">
        <v>2</v>
      </c>
    </row>
    <row r="857" spans="1:4" x14ac:dyDescent="0.25">
      <c r="A857" t="str">
        <f t="shared" si="39"/>
        <v>S/2024/33</v>
      </c>
      <c r="B857" t="s">
        <v>790</v>
      </c>
      <c r="C857" t="s">
        <v>798</v>
      </c>
      <c r="D857">
        <v>2</v>
      </c>
    </row>
    <row r="858" spans="1:4" x14ac:dyDescent="0.25">
      <c r="A858" t="str">
        <f>HYPERLINK("https://docs.un.org/S/2024/32", "S/2024/32")</f>
        <v>S/2024/32</v>
      </c>
      <c r="B858" t="s">
        <v>799</v>
      </c>
      <c r="C858" t="s">
        <v>800</v>
      </c>
      <c r="D858">
        <v>1</v>
      </c>
    </row>
    <row r="859" spans="1:4" x14ac:dyDescent="0.25">
      <c r="A859" t="str">
        <f>HYPERLINK("https://docs.un.org/S/2024/32", "S/2024/32")</f>
        <v>S/2024/32</v>
      </c>
      <c r="B859" t="s">
        <v>799</v>
      </c>
      <c r="C859" t="s">
        <v>743</v>
      </c>
      <c r="D859">
        <v>1</v>
      </c>
    </row>
    <row r="860" spans="1:4" x14ac:dyDescent="0.25">
      <c r="A860" t="str">
        <f t="shared" ref="A860:A866" si="40">HYPERLINK("https://docs.un.org/S/2024/35", "S/2024/35")</f>
        <v>S/2024/35</v>
      </c>
      <c r="B860" t="s">
        <v>801</v>
      </c>
      <c r="C860" t="s">
        <v>802</v>
      </c>
      <c r="D860">
        <v>1</v>
      </c>
    </row>
    <row r="861" spans="1:4" x14ac:dyDescent="0.25">
      <c r="A861" t="str">
        <f t="shared" si="40"/>
        <v>S/2024/35</v>
      </c>
      <c r="B861" t="s">
        <v>801</v>
      </c>
      <c r="C861" t="s">
        <v>803</v>
      </c>
      <c r="D861">
        <v>1</v>
      </c>
    </row>
    <row r="862" spans="1:4" x14ac:dyDescent="0.25">
      <c r="A862" t="str">
        <f t="shared" si="40"/>
        <v>S/2024/35</v>
      </c>
      <c r="B862" t="s">
        <v>801</v>
      </c>
      <c r="C862" t="s">
        <v>341</v>
      </c>
      <c r="D862">
        <v>1</v>
      </c>
    </row>
    <row r="863" spans="1:4" x14ac:dyDescent="0.25">
      <c r="A863" t="str">
        <f t="shared" si="40"/>
        <v>S/2024/35</v>
      </c>
      <c r="B863" t="s">
        <v>801</v>
      </c>
      <c r="C863" t="s">
        <v>804</v>
      </c>
      <c r="D863" t="s">
        <v>160</v>
      </c>
    </row>
    <row r="864" spans="1:4" x14ac:dyDescent="0.25">
      <c r="A864" t="str">
        <f t="shared" si="40"/>
        <v>S/2024/35</v>
      </c>
      <c r="B864" t="s">
        <v>801</v>
      </c>
      <c r="C864" t="s">
        <v>805</v>
      </c>
      <c r="D864" t="s">
        <v>160</v>
      </c>
    </row>
    <row r="865" spans="1:4" x14ac:dyDescent="0.25">
      <c r="A865" t="str">
        <f t="shared" si="40"/>
        <v>S/2024/35</v>
      </c>
      <c r="B865" t="s">
        <v>801</v>
      </c>
      <c r="C865" t="s">
        <v>806</v>
      </c>
      <c r="D865" t="s">
        <v>160</v>
      </c>
    </row>
    <row r="866" spans="1:4" x14ac:dyDescent="0.25">
      <c r="A866" t="str">
        <f t="shared" si="40"/>
        <v>S/2024/35</v>
      </c>
      <c r="B866" t="s">
        <v>801</v>
      </c>
      <c r="C866" t="s">
        <v>807</v>
      </c>
      <c r="D866" t="s">
        <v>160</v>
      </c>
    </row>
    <row r="867" spans="1:4" x14ac:dyDescent="0.25">
      <c r="A867" t="str">
        <f t="shared" ref="A867:A888" si="41">HYPERLINK("https://docs.un.org/S/2024/34", "S/2024/34")</f>
        <v>S/2024/34</v>
      </c>
      <c r="B867" t="s">
        <v>808</v>
      </c>
      <c r="C867" t="s">
        <v>809</v>
      </c>
      <c r="D867">
        <v>1</v>
      </c>
    </row>
    <row r="868" spans="1:4" x14ac:dyDescent="0.25">
      <c r="A868" t="str">
        <f t="shared" si="41"/>
        <v>S/2024/34</v>
      </c>
      <c r="B868" t="s">
        <v>808</v>
      </c>
      <c r="C868" t="s">
        <v>810</v>
      </c>
      <c r="D868">
        <v>1</v>
      </c>
    </row>
    <row r="869" spans="1:4" x14ac:dyDescent="0.25">
      <c r="A869" t="str">
        <f t="shared" si="41"/>
        <v>S/2024/34</v>
      </c>
      <c r="B869" t="s">
        <v>808</v>
      </c>
      <c r="C869" t="s">
        <v>811</v>
      </c>
      <c r="D869">
        <v>1</v>
      </c>
    </row>
    <row r="870" spans="1:4" x14ac:dyDescent="0.25">
      <c r="A870" t="str">
        <f t="shared" si="41"/>
        <v>S/2024/34</v>
      </c>
      <c r="B870" t="s">
        <v>808</v>
      </c>
      <c r="C870" t="s">
        <v>812</v>
      </c>
      <c r="D870">
        <v>1</v>
      </c>
    </row>
    <row r="871" spans="1:4" x14ac:dyDescent="0.25">
      <c r="A871" t="str">
        <f t="shared" si="41"/>
        <v>S/2024/34</v>
      </c>
      <c r="B871" t="s">
        <v>808</v>
      </c>
      <c r="C871" t="s">
        <v>813</v>
      </c>
      <c r="D871">
        <v>1</v>
      </c>
    </row>
    <row r="872" spans="1:4" x14ac:dyDescent="0.25">
      <c r="A872" t="str">
        <f t="shared" si="41"/>
        <v>S/2024/34</v>
      </c>
      <c r="B872" t="s">
        <v>808</v>
      </c>
      <c r="C872" t="s">
        <v>814</v>
      </c>
      <c r="D872">
        <v>1</v>
      </c>
    </row>
    <row r="873" spans="1:4" x14ac:dyDescent="0.25">
      <c r="A873" t="str">
        <f t="shared" si="41"/>
        <v>S/2024/34</v>
      </c>
      <c r="B873" t="s">
        <v>808</v>
      </c>
      <c r="C873" t="s">
        <v>815</v>
      </c>
      <c r="D873">
        <v>2</v>
      </c>
    </row>
    <row r="874" spans="1:4" x14ac:dyDescent="0.25">
      <c r="A874" t="str">
        <f t="shared" si="41"/>
        <v>S/2024/34</v>
      </c>
      <c r="B874" t="s">
        <v>808</v>
      </c>
      <c r="C874" t="s">
        <v>816</v>
      </c>
      <c r="D874">
        <v>2</v>
      </c>
    </row>
    <row r="875" spans="1:4" x14ac:dyDescent="0.25">
      <c r="A875" t="str">
        <f t="shared" si="41"/>
        <v>S/2024/34</v>
      </c>
      <c r="B875" t="s">
        <v>808</v>
      </c>
      <c r="C875" t="s">
        <v>817</v>
      </c>
      <c r="D875">
        <v>2</v>
      </c>
    </row>
    <row r="876" spans="1:4" x14ac:dyDescent="0.25">
      <c r="A876" t="str">
        <f t="shared" si="41"/>
        <v>S/2024/34</v>
      </c>
      <c r="B876" t="s">
        <v>808</v>
      </c>
      <c r="C876" t="s">
        <v>818</v>
      </c>
      <c r="D876">
        <v>2</v>
      </c>
    </row>
    <row r="877" spans="1:4" x14ac:dyDescent="0.25">
      <c r="A877" t="str">
        <f t="shared" si="41"/>
        <v>S/2024/34</v>
      </c>
      <c r="B877" t="s">
        <v>808</v>
      </c>
      <c r="C877" t="s">
        <v>819</v>
      </c>
      <c r="D877">
        <v>2</v>
      </c>
    </row>
    <row r="878" spans="1:4" x14ac:dyDescent="0.25">
      <c r="A878" t="str">
        <f t="shared" si="41"/>
        <v>S/2024/34</v>
      </c>
      <c r="B878" t="s">
        <v>808</v>
      </c>
      <c r="C878" t="s">
        <v>585</v>
      </c>
      <c r="D878">
        <v>2</v>
      </c>
    </row>
    <row r="879" spans="1:4" x14ac:dyDescent="0.25">
      <c r="A879" t="str">
        <f t="shared" si="41"/>
        <v>S/2024/34</v>
      </c>
      <c r="B879" t="s">
        <v>808</v>
      </c>
      <c r="C879" t="s">
        <v>586</v>
      </c>
      <c r="D879">
        <v>2</v>
      </c>
    </row>
    <row r="880" spans="1:4" x14ac:dyDescent="0.25">
      <c r="A880" t="str">
        <f t="shared" si="41"/>
        <v>S/2024/34</v>
      </c>
      <c r="B880" t="s">
        <v>808</v>
      </c>
      <c r="C880" t="s">
        <v>820</v>
      </c>
      <c r="D880" t="s">
        <v>164</v>
      </c>
    </row>
    <row r="881" spans="1:4" x14ac:dyDescent="0.25">
      <c r="A881" t="str">
        <f t="shared" si="41"/>
        <v>S/2024/34</v>
      </c>
      <c r="B881" t="s">
        <v>808</v>
      </c>
      <c r="C881" t="s">
        <v>821</v>
      </c>
      <c r="D881" t="s">
        <v>164</v>
      </c>
    </row>
    <row r="882" spans="1:4" x14ac:dyDescent="0.25">
      <c r="A882" t="str">
        <f t="shared" si="41"/>
        <v>S/2024/34</v>
      </c>
      <c r="B882" t="s">
        <v>808</v>
      </c>
      <c r="C882" t="s">
        <v>822</v>
      </c>
      <c r="D882" t="s">
        <v>164</v>
      </c>
    </row>
    <row r="883" spans="1:4" x14ac:dyDescent="0.25">
      <c r="A883" t="str">
        <f t="shared" si="41"/>
        <v>S/2024/34</v>
      </c>
      <c r="B883" t="s">
        <v>808</v>
      </c>
      <c r="C883" t="s">
        <v>823</v>
      </c>
      <c r="D883" t="s">
        <v>164</v>
      </c>
    </row>
    <row r="884" spans="1:4" x14ac:dyDescent="0.25">
      <c r="A884" t="str">
        <f t="shared" si="41"/>
        <v>S/2024/34</v>
      </c>
      <c r="B884" t="s">
        <v>808</v>
      </c>
      <c r="C884" t="s">
        <v>824</v>
      </c>
      <c r="D884" t="s">
        <v>164</v>
      </c>
    </row>
    <row r="885" spans="1:4" x14ac:dyDescent="0.25">
      <c r="A885" t="str">
        <f t="shared" si="41"/>
        <v>S/2024/34</v>
      </c>
      <c r="B885" t="s">
        <v>808</v>
      </c>
      <c r="C885" t="s">
        <v>825</v>
      </c>
      <c r="D885" t="s">
        <v>164</v>
      </c>
    </row>
    <row r="886" spans="1:4" x14ac:dyDescent="0.25">
      <c r="A886" t="str">
        <f t="shared" si="41"/>
        <v>S/2024/34</v>
      </c>
      <c r="B886" t="s">
        <v>808</v>
      </c>
      <c r="C886" t="s">
        <v>826</v>
      </c>
      <c r="D886" t="s">
        <v>164</v>
      </c>
    </row>
    <row r="887" spans="1:4" x14ac:dyDescent="0.25">
      <c r="A887" t="str">
        <f t="shared" si="41"/>
        <v>S/2024/34</v>
      </c>
      <c r="B887" t="s">
        <v>808</v>
      </c>
      <c r="C887" t="s">
        <v>827</v>
      </c>
      <c r="D887" t="s">
        <v>164</v>
      </c>
    </row>
    <row r="888" spans="1:4" x14ac:dyDescent="0.25">
      <c r="A888" t="str">
        <f t="shared" si="41"/>
        <v>S/2024/34</v>
      </c>
      <c r="B888" t="s">
        <v>808</v>
      </c>
      <c r="C888" t="s">
        <v>828</v>
      </c>
      <c r="D888" t="s">
        <v>164</v>
      </c>
    </row>
    <row r="889" spans="1:4" x14ac:dyDescent="0.25">
      <c r="A889" t="str">
        <f t="shared" ref="A889:A908" si="42">HYPERLINK("https://docs.un.org/S/2024/37", "S/2024/37")</f>
        <v>S/2024/37</v>
      </c>
      <c r="B889" t="s">
        <v>829</v>
      </c>
      <c r="C889" t="s">
        <v>830</v>
      </c>
      <c r="D889">
        <v>1</v>
      </c>
    </row>
    <row r="890" spans="1:4" x14ac:dyDescent="0.25">
      <c r="A890" t="str">
        <f t="shared" si="42"/>
        <v>S/2024/37</v>
      </c>
      <c r="B890" t="s">
        <v>829</v>
      </c>
      <c r="C890" t="s">
        <v>831</v>
      </c>
      <c r="D890">
        <v>1</v>
      </c>
    </row>
    <row r="891" spans="1:4" x14ac:dyDescent="0.25">
      <c r="A891" t="str">
        <f t="shared" si="42"/>
        <v>S/2024/37</v>
      </c>
      <c r="B891" t="s">
        <v>829</v>
      </c>
      <c r="C891" t="s">
        <v>832</v>
      </c>
      <c r="D891">
        <v>1</v>
      </c>
    </row>
    <row r="892" spans="1:4" x14ac:dyDescent="0.25">
      <c r="A892" t="str">
        <f t="shared" si="42"/>
        <v>S/2024/37</v>
      </c>
      <c r="B892" t="s">
        <v>829</v>
      </c>
      <c r="C892" t="s">
        <v>833</v>
      </c>
      <c r="D892">
        <v>1</v>
      </c>
    </row>
    <row r="893" spans="1:4" x14ac:dyDescent="0.25">
      <c r="A893" t="str">
        <f t="shared" si="42"/>
        <v>S/2024/37</v>
      </c>
      <c r="B893" t="s">
        <v>829</v>
      </c>
      <c r="C893" t="s">
        <v>834</v>
      </c>
      <c r="D893">
        <v>1</v>
      </c>
    </row>
    <row r="894" spans="1:4" x14ac:dyDescent="0.25">
      <c r="A894" t="str">
        <f t="shared" si="42"/>
        <v>S/2024/37</v>
      </c>
      <c r="B894" t="s">
        <v>829</v>
      </c>
      <c r="C894" t="s">
        <v>835</v>
      </c>
      <c r="D894">
        <v>1</v>
      </c>
    </row>
    <row r="895" spans="1:4" x14ac:dyDescent="0.25">
      <c r="A895" t="str">
        <f t="shared" si="42"/>
        <v>S/2024/37</v>
      </c>
      <c r="B895" t="s">
        <v>829</v>
      </c>
      <c r="C895" t="s">
        <v>836</v>
      </c>
      <c r="D895">
        <v>1</v>
      </c>
    </row>
    <row r="896" spans="1:4" x14ac:dyDescent="0.25">
      <c r="A896" t="str">
        <f t="shared" si="42"/>
        <v>S/2024/37</v>
      </c>
      <c r="B896" t="s">
        <v>829</v>
      </c>
      <c r="C896" t="s">
        <v>837</v>
      </c>
      <c r="D896">
        <v>1</v>
      </c>
    </row>
    <row r="897" spans="1:4" x14ac:dyDescent="0.25">
      <c r="A897" t="str">
        <f t="shared" si="42"/>
        <v>S/2024/37</v>
      </c>
      <c r="B897" t="s">
        <v>829</v>
      </c>
      <c r="C897" t="s">
        <v>838</v>
      </c>
      <c r="D897">
        <v>1</v>
      </c>
    </row>
    <row r="898" spans="1:4" x14ac:dyDescent="0.25">
      <c r="A898" t="str">
        <f t="shared" si="42"/>
        <v>S/2024/37</v>
      </c>
      <c r="B898" t="s">
        <v>829</v>
      </c>
      <c r="C898" t="s">
        <v>839</v>
      </c>
      <c r="D898">
        <v>1</v>
      </c>
    </row>
    <row r="899" spans="1:4" x14ac:dyDescent="0.25">
      <c r="A899" t="str">
        <f t="shared" si="42"/>
        <v>S/2024/37</v>
      </c>
      <c r="B899" t="s">
        <v>829</v>
      </c>
      <c r="C899" t="s">
        <v>840</v>
      </c>
      <c r="D899">
        <v>1</v>
      </c>
    </row>
    <row r="900" spans="1:4" x14ac:dyDescent="0.25">
      <c r="A900" t="str">
        <f t="shared" si="42"/>
        <v>S/2024/37</v>
      </c>
      <c r="B900" t="s">
        <v>829</v>
      </c>
      <c r="C900" t="s">
        <v>841</v>
      </c>
      <c r="D900">
        <v>2</v>
      </c>
    </row>
    <row r="901" spans="1:4" x14ac:dyDescent="0.25">
      <c r="A901" t="str">
        <f t="shared" si="42"/>
        <v>S/2024/37</v>
      </c>
      <c r="B901" t="s">
        <v>829</v>
      </c>
      <c r="C901" t="s">
        <v>842</v>
      </c>
      <c r="D901">
        <v>2</v>
      </c>
    </row>
    <row r="902" spans="1:4" x14ac:dyDescent="0.25">
      <c r="A902" t="str">
        <f t="shared" si="42"/>
        <v>S/2024/37</v>
      </c>
      <c r="B902" t="s">
        <v>829</v>
      </c>
      <c r="C902" t="s">
        <v>843</v>
      </c>
      <c r="D902">
        <v>2</v>
      </c>
    </row>
    <row r="903" spans="1:4" x14ac:dyDescent="0.25">
      <c r="A903" t="str">
        <f t="shared" si="42"/>
        <v>S/2024/37</v>
      </c>
      <c r="B903" t="s">
        <v>829</v>
      </c>
      <c r="C903" t="s">
        <v>844</v>
      </c>
      <c r="D903">
        <v>2</v>
      </c>
    </row>
    <row r="904" spans="1:4" x14ac:dyDescent="0.25">
      <c r="A904" t="str">
        <f t="shared" si="42"/>
        <v>S/2024/37</v>
      </c>
      <c r="B904" t="s">
        <v>829</v>
      </c>
      <c r="C904" t="s">
        <v>845</v>
      </c>
      <c r="D904">
        <v>2</v>
      </c>
    </row>
    <row r="905" spans="1:4" x14ac:dyDescent="0.25">
      <c r="A905" t="str">
        <f t="shared" si="42"/>
        <v>S/2024/37</v>
      </c>
      <c r="B905" t="s">
        <v>829</v>
      </c>
      <c r="C905" t="s">
        <v>846</v>
      </c>
      <c r="D905">
        <v>2</v>
      </c>
    </row>
    <row r="906" spans="1:4" x14ac:dyDescent="0.25">
      <c r="A906" t="str">
        <f t="shared" si="42"/>
        <v>S/2024/37</v>
      </c>
      <c r="B906" t="s">
        <v>829</v>
      </c>
      <c r="C906" t="s">
        <v>847</v>
      </c>
      <c r="D906">
        <v>2</v>
      </c>
    </row>
    <row r="907" spans="1:4" x14ac:dyDescent="0.25">
      <c r="A907" t="str">
        <f t="shared" si="42"/>
        <v>S/2024/37</v>
      </c>
      <c r="B907" t="s">
        <v>829</v>
      </c>
      <c r="C907" t="s">
        <v>848</v>
      </c>
      <c r="D907">
        <v>2</v>
      </c>
    </row>
    <row r="908" spans="1:4" x14ac:dyDescent="0.25">
      <c r="A908" t="str">
        <f t="shared" si="42"/>
        <v>S/2024/37</v>
      </c>
      <c r="B908" t="s">
        <v>829</v>
      </c>
      <c r="C908" t="s">
        <v>849</v>
      </c>
      <c r="D908">
        <v>2</v>
      </c>
    </row>
    <row r="909" spans="1:4" x14ac:dyDescent="0.25">
      <c r="A909" t="str">
        <f>HYPERLINK("https://docs.un.org/S/2024/38", "S/2024/38")</f>
        <v>S/2024/38</v>
      </c>
      <c r="B909" t="s">
        <v>850</v>
      </c>
      <c r="C909" t="s">
        <v>851</v>
      </c>
      <c r="D909">
        <v>1</v>
      </c>
    </row>
    <row r="910" spans="1:4" x14ac:dyDescent="0.25">
      <c r="A910" t="str">
        <f>HYPERLINK("https://docs.un.org/S/2024/38", "S/2024/38")</f>
        <v>S/2024/38</v>
      </c>
      <c r="B910" t="s">
        <v>850</v>
      </c>
      <c r="C910" t="s">
        <v>743</v>
      </c>
      <c r="D910">
        <v>1</v>
      </c>
    </row>
    <row r="911" spans="1:4" x14ac:dyDescent="0.25">
      <c r="A911" t="str">
        <f t="shared" ref="A911:A925" si="43">HYPERLINK("https://docs.un.org/S/2024/36", "S/2024/36")</f>
        <v>S/2024/36</v>
      </c>
      <c r="B911" t="s">
        <v>852</v>
      </c>
      <c r="C911" t="s">
        <v>853</v>
      </c>
      <c r="D911">
        <v>1</v>
      </c>
    </row>
    <row r="912" spans="1:4" x14ac:dyDescent="0.25">
      <c r="A912" t="str">
        <f t="shared" si="43"/>
        <v>S/2024/36</v>
      </c>
      <c r="B912" t="s">
        <v>852</v>
      </c>
      <c r="C912" t="s">
        <v>854</v>
      </c>
      <c r="D912">
        <v>1</v>
      </c>
    </row>
    <row r="913" spans="1:4" x14ac:dyDescent="0.25">
      <c r="A913" t="str">
        <f t="shared" si="43"/>
        <v>S/2024/36</v>
      </c>
      <c r="B913" t="s">
        <v>852</v>
      </c>
      <c r="C913" t="s">
        <v>855</v>
      </c>
      <c r="D913">
        <v>1</v>
      </c>
    </row>
    <row r="914" spans="1:4" x14ac:dyDescent="0.25">
      <c r="A914" t="str">
        <f t="shared" si="43"/>
        <v>S/2024/36</v>
      </c>
      <c r="B914" t="s">
        <v>852</v>
      </c>
      <c r="C914" t="s">
        <v>856</v>
      </c>
      <c r="D914">
        <v>1</v>
      </c>
    </row>
    <row r="915" spans="1:4" x14ac:dyDescent="0.25">
      <c r="A915" t="str">
        <f t="shared" si="43"/>
        <v>S/2024/36</v>
      </c>
      <c r="B915" t="s">
        <v>852</v>
      </c>
      <c r="C915" t="s">
        <v>857</v>
      </c>
      <c r="D915">
        <v>2</v>
      </c>
    </row>
    <row r="916" spans="1:4" x14ac:dyDescent="0.25">
      <c r="A916" t="str">
        <f t="shared" si="43"/>
        <v>S/2024/36</v>
      </c>
      <c r="B916" t="s">
        <v>852</v>
      </c>
      <c r="C916" t="s">
        <v>858</v>
      </c>
      <c r="D916">
        <v>2</v>
      </c>
    </row>
    <row r="917" spans="1:4" x14ac:dyDescent="0.25">
      <c r="A917" t="str">
        <f t="shared" si="43"/>
        <v>S/2024/36</v>
      </c>
      <c r="B917" t="s">
        <v>852</v>
      </c>
      <c r="C917" t="s">
        <v>859</v>
      </c>
      <c r="D917">
        <v>2</v>
      </c>
    </row>
    <row r="918" spans="1:4" x14ac:dyDescent="0.25">
      <c r="A918" t="str">
        <f t="shared" si="43"/>
        <v>S/2024/36</v>
      </c>
      <c r="B918" t="s">
        <v>852</v>
      </c>
      <c r="C918" t="s">
        <v>860</v>
      </c>
      <c r="D918">
        <v>2</v>
      </c>
    </row>
    <row r="919" spans="1:4" x14ac:dyDescent="0.25">
      <c r="A919" t="str">
        <f t="shared" si="43"/>
        <v>S/2024/36</v>
      </c>
      <c r="B919" t="s">
        <v>852</v>
      </c>
      <c r="C919" t="s">
        <v>861</v>
      </c>
      <c r="D919">
        <v>2</v>
      </c>
    </row>
    <row r="920" spans="1:4" x14ac:dyDescent="0.25">
      <c r="A920" t="str">
        <f t="shared" si="43"/>
        <v>S/2024/36</v>
      </c>
      <c r="B920" t="s">
        <v>852</v>
      </c>
      <c r="C920" t="s">
        <v>862</v>
      </c>
      <c r="D920">
        <v>2</v>
      </c>
    </row>
    <row r="921" spans="1:4" x14ac:dyDescent="0.25">
      <c r="A921" t="str">
        <f t="shared" si="43"/>
        <v>S/2024/36</v>
      </c>
      <c r="B921" t="s">
        <v>852</v>
      </c>
      <c r="C921" t="s">
        <v>863</v>
      </c>
      <c r="D921">
        <v>2</v>
      </c>
    </row>
    <row r="922" spans="1:4" x14ac:dyDescent="0.25">
      <c r="A922" t="str">
        <f t="shared" si="43"/>
        <v>S/2024/36</v>
      </c>
      <c r="B922" t="s">
        <v>852</v>
      </c>
      <c r="C922" t="s">
        <v>864</v>
      </c>
      <c r="D922">
        <v>3</v>
      </c>
    </row>
    <row r="923" spans="1:4" x14ac:dyDescent="0.25">
      <c r="A923" t="str">
        <f t="shared" si="43"/>
        <v>S/2024/36</v>
      </c>
      <c r="B923" t="s">
        <v>852</v>
      </c>
      <c r="C923" t="s">
        <v>865</v>
      </c>
      <c r="D923">
        <v>3</v>
      </c>
    </row>
    <row r="924" spans="1:4" x14ac:dyDescent="0.25">
      <c r="A924" t="str">
        <f t="shared" si="43"/>
        <v>S/2024/36</v>
      </c>
      <c r="B924" t="s">
        <v>852</v>
      </c>
      <c r="C924" t="s">
        <v>866</v>
      </c>
      <c r="D924">
        <v>3</v>
      </c>
    </row>
    <row r="925" spans="1:4" x14ac:dyDescent="0.25">
      <c r="A925" t="str">
        <f t="shared" si="43"/>
        <v>S/2024/36</v>
      </c>
      <c r="B925" t="s">
        <v>852</v>
      </c>
      <c r="C925" t="s">
        <v>740</v>
      </c>
      <c r="D925">
        <v>3</v>
      </c>
    </row>
    <row r="926" spans="1:4" x14ac:dyDescent="0.25">
      <c r="A926" t="str">
        <f>HYPERLINK("https://docs.un.org/S/2024/41", "S/2024/41")</f>
        <v>S/2024/41</v>
      </c>
      <c r="B926" t="s">
        <v>867</v>
      </c>
      <c r="C926" t="s">
        <v>868</v>
      </c>
      <c r="D926">
        <v>1</v>
      </c>
    </row>
    <row r="927" spans="1:4" x14ac:dyDescent="0.25">
      <c r="A927" t="str">
        <f>HYPERLINK("https://docs.un.org/S/2024/41", "S/2024/41")</f>
        <v>S/2024/41</v>
      </c>
      <c r="B927" t="s">
        <v>867</v>
      </c>
      <c r="C927" t="s">
        <v>743</v>
      </c>
      <c r="D927">
        <v>1</v>
      </c>
    </row>
    <row r="928" spans="1:4" x14ac:dyDescent="0.25">
      <c r="A928" t="str">
        <f t="shared" ref="A928:A935" si="44">HYPERLINK("https://docs.un.org/S/2024/4", "S/2024/4")</f>
        <v>S/2024/4</v>
      </c>
      <c r="B928" t="s">
        <v>111</v>
      </c>
      <c r="C928" t="s">
        <v>869</v>
      </c>
      <c r="D928">
        <v>1</v>
      </c>
    </row>
    <row r="929" spans="1:4" x14ac:dyDescent="0.25">
      <c r="A929" t="str">
        <f t="shared" si="44"/>
        <v>S/2024/4</v>
      </c>
      <c r="B929" t="s">
        <v>111</v>
      </c>
      <c r="C929" t="s">
        <v>870</v>
      </c>
      <c r="D929">
        <v>1</v>
      </c>
    </row>
    <row r="930" spans="1:4" x14ac:dyDescent="0.25">
      <c r="A930" t="str">
        <f t="shared" si="44"/>
        <v>S/2024/4</v>
      </c>
      <c r="B930" t="s">
        <v>111</v>
      </c>
      <c r="C930" t="s">
        <v>871</v>
      </c>
      <c r="D930">
        <v>1</v>
      </c>
    </row>
    <row r="931" spans="1:4" x14ac:dyDescent="0.25">
      <c r="A931" t="str">
        <f t="shared" si="44"/>
        <v>S/2024/4</v>
      </c>
      <c r="B931" t="s">
        <v>111</v>
      </c>
      <c r="C931" t="s">
        <v>872</v>
      </c>
      <c r="D931">
        <v>1</v>
      </c>
    </row>
    <row r="932" spans="1:4" x14ac:dyDescent="0.25">
      <c r="A932" t="str">
        <f t="shared" si="44"/>
        <v>S/2024/4</v>
      </c>
      <c r="B932" t="s">
        <v>111</v>
      </c>
      <c r="C932" t="s">
        <v>873</v>
      </c>
      <c r="D932">
        <v>1</v>
      </c>
    </row>
    <row r="933" spans="1:4" x14ac:dyDescent="0.25">
      <c r="A933" t="str">
        <f t="shared" si="44"/>
        <v>S/2024/4</v>
      </c>
      <c r="B933" t="s">
        <v>111</v>
      </c>
      <c r="C933" t="s">
        <v>874</v>
      </c>
      <c r="D933">
        <v>2</v>
      </c>
    </row>
    <row r="934" spans="1:4" x14ac:dyDescent="0.25">
      <c r="A934" t="str">
        <f t="shared" si="44"/>
        <v>S/2024/4</v>
      </c>
      <c r="B934" t="s">
        <v>111</v>
      </c>
      <c r="C934" t="s">
        <v>875</v>
      </c>
      <c r="D934">
        <v>2</v>
      </c>
    </row>
    <row r="935" spans="1:4" x14ac:dyDescent="0.25">
      <c r="A935" t="str">
        <f t="shared" si="44"/>
        <v>S/2024/4</v>
      </c>
      <c r="B935" t="s">
        <v>111</v>
      </c>
      <c r="C935" t="s">
        <v>120</v>
      </c>
      <c r="D935">
        <v>2</v>
      </c>
    </row>
    <row r="936" spans="1:4" x14ac:dyDescent="0.25">
      <c r="A936" t="str">
        <f>HYPERLINK("https://docs.un.org/S/2024/40", "S/2024/40")</f>
        <v>S/2024/40</v>
      </c>
      <c r="B936" t="s">
        <v>876</v>
      </c>
      <c r="C936" t="s">
        <v>877</v>
      </c>
      <c r="D936">
        <v>1</v>
      </c>
    </row>
    <row r="937" spans="1:4" x14ac:dyDescent="0.25">
      <c r="A937" t="str">
        <f>HYPERLINK("https://docs.un.org/S/2024/40", "S/2024/40")</f>
        <v>S/2024/40</v>
      </c>
      <c r="B937" t="s">
        <v>876</v>
      </c>
      <c r="C937" t="s">
        <v>743</v>
      </c>
      <c r="D937">
        <v>1</v>
      </c>
    </row>
    <row r="938" spans="1:4" x14ac:dyDescent="0.25">
      <c r="A938" t="str">
        <f>HYPERLINK("https://docs.un.org/S/2024/39", "S/2024/39")</f>
        <v>S/2024/39</v>
      </c>
      <c r="B938" t="s">
        <v>878</v>
      </c>
      <c r="C938" t="s">
        <v>879</v>
      </c>
      <c r="D938">
        <v>1</v>
      </c>
    </row>
    <row r="939" spans="1:4" x14ac:dyDescent="0.25">
      <c r="A939" t="str">
        <f>HYPERLINK("https://docs.un.org/S/2024/39", "S/2024/39")</f>
        <v>S/2024/39</v>
      </c>
      <c r="B939" t="s">
        <v>878</v>
      </c>
      <c r="C939" t="s">
        <v>743</v>
      </c>
      <c r="D939">
        <v>1</v>
      </c>
    </row>
    <row r="940" spans="1:4" x14ac:dyDescent="0.25">
      <c r="A940" t="str">
        <f t="shared" ref="A940:A947" si="45">HYPERLINK("https://docs.un.org/S/2024/50", "S/2024/50")</f>
        <v>S/2024/50</v>
      </c>
      <c r="B940" t="s">
        <v>880</v>
      </c>
      <c r="C940" t="s">
        <v>881</v>
      </c>
      <c r="D940">
        <v>1</v>
      </c>
    </row>
    <row r="941" spans="1:4" x14ac:dyDescent="0.25">
      <c r="A941" t="str">
        <f t="shared" si="45"/>
        <v>S/2024/50</v>
      </c>
      <c r="B941" t="s">
        <v>880</v>
      </c>
      <c r="C941" t="s">
        <v>882</v>
      </c>
      <c r="D941">
        <v>1</v>
      </c>
    </row>
    <row r="942" spans="1:4" x14ac:dyDescent="0.25">
      <c r="A942" t="str">
        <f t="shared" si="45"/>
        <v>S/2024/50</v>
      </c>
      <c r="B942" t="s">
        <v>880</v>
      </c>
      <c r="C942" t="s">
        <v>883</v>
      </c>
      <c r="D942">
        <v>1</v>
      </c>
    </row>
    <row r="943" spans="1:4" x14ac:dyDescent="0.25">
      <c r="A943" t="str">
        <f t="shared" si="45"/>
        <v>S/2024/50</v>
      </c>
      <c r="B943" t="s">
        <v>880</v>
      </c>
      <c r="C943" t="s">
        <v>884</v>
      </c>
      <c r="D943">
        <v>1</v>
      </c>
    </row>
    <row r="944" spans="1:4" x14ac:dyDescent="0.25">
      <c r="A944" t="str">
        <f t="shared" si="45"/>
        <v>S/2024/50</v>
      </c>
      <c r="B944" t="s">
        <v>880</v>
      </c>
      <c r="C944" t="s">
        <v>885</v>
      </c>
      <c r="D944">
        <v>1</v>
      </c>
    </row>
    <row r="945" spans="1:4" x14ac:dyDescent="0.25">
      <c r="A945" t="str">
        <f t="shared" si="45"/>
        <v>S/2024/50</v>
      </c>
      <c r="B945" t="s">
        <v>880</v>
      </c>
      <c r="C945" t="s">
        <v>886</v>
      </c>
      <c r="D945">
        <v>1</v>
      </c>
    </row>
    <row r="946" spans="1:4" x14ac:dyDescent="0.25">
      <c r="A946" t="str">
        <f t="shared" si="45"/>
        <v>S/2024/50</v>
      </c>
      <c r="B946" t="s">
        <v>880</v>
      </c>
      <c r="C946" t="s">
        <v>887</v>
      </c>
      <c r="D946">
        <v>1</v>
      </c>
    </row>
    <row r="947" spans="1:4" x14ac:dyDescent="0.25">
      <c r="A947" t="str">
        <f t="shared" si="45"/>
        <v>S/2024/50</v>
      </c>
      <c r="B947" t="s">
        <v>880</v>
      </c>
      <c r="C947" t="s">
        <v>722</v>
      </c>
      <c r="D947">
        <v>1</v>
      </c>
    </row>
    <row r="948" spans="1:4" x14ac:dyDescent="0.25">
      <c r="A948" t="str">
        <f t="shared" ref="A948:A954" si="46">HYPERLINK("https://docs.un.org/S/2024/56", "S/2024/56")</f>
        <v>S/2024/56</v>
      </c>
      <c r="B948" t="s">
        <v>888</v>
      </c>
      <c r="C948" t="s">
        <v>889</v>
      </c>
      <c r="D948">
        <v>1</v>
      </c>
    </row>
    <row r="949" spans="1:4" x14ac:dyDescent="0.25">
      <c r="A949" t="str">
        <f t="shared" si="46"/>
        <v>S/2024/56</v>
      </c>
      <c r="B949" t="s">
        <v>888</v>
      </c>
      <c r="C949" t="s">
        <v>890</v>
      </c>
      <c r="D949">
        <v>1</v>
      </c>
    </row>
    <row r="950" spans="1:4" x14ac:dyDescent="0.25">
      <c r="A950" t="str">
        <f t="shared" si="46"/>
        <v>S/2024/56</v>
      </c>
      <c r="B950" t="s">
        <v>888</v>
      </c>
      <c r="C950" t="s">
        <v>891</v>
      </c>
      <c r="D950">
        <v>1</v>
      </c>
    </row>
    <row r="951" spans="1:4" x14ac:dyDescent="0.25">
      <c r="A951" t="str">
        <f t="shared" si="46"/>
        <v>S/2024/56</v>
      </c>
      <c r="B951" t="s">
        <v>888</v>
      </c>
      <c r="C951" t="s">
        <v>892</v>
      </c>
      <c r="D951">
        <v>2</v>
      </c>
    </row>
    <row r="952" spans="1:4" x14ac:dyDescent="0.25">
      <c r="A952" t="str">
        <f t="shared" si="46"/>
        <v>S/2024/56</v>
      </c>
      <c r="B952" t="s">
        <v>888</v>
      </c>
      <c r="C952" t="s">
        <v>893</v>
      </c>
      <c r="D952">
        <v>2</v>
      </c>
    </row>
    <row r="953" spans="1:4" x14ac:dyDescent="0.25">
      <c r="A953" t="str">
        <f t="shared" si="46"/>
        <v>S/2024/56</v>
      </c>
      <c r="B953" t="s">
        <v>888</v>
      </c>
      <c r="C953" t="s">
        <v>894</v>
      </c>
      <c r="D953">
        <v>2</v>
      </c>
    </row>
    <row r="954" spans="1:4" x14ac:dyDescent="0.25">
      <c r="A954" t="str">
        <f t="shared" si="46"/>
        <v>S/2024/56</v>
      </c>
      <c r="B954" t="s">
        <v>888</v>
      </c>
      <c r="C954" t="s">
        <v>895</v>
      </c>
      <c r="D954">
        <v>2</v>
      </c>
    </row>
    <row r="955" spans="1:4" x14ac:dyDescent="0.25">
      <c r="A955" t="str">
        <f>HYPERLINK("https://docs.un.org/S/2024/55", "S/2024/55")</f>
        <v>S/2024/55</v>
      </c>
      <c r="B955" t="s">
        <v>896</v>
      </c>
      <c r="C955" t="s">
        <v>897</v>
      </c>
      <c r="D955">
        <v>1</v>
      </c>
    </row>
    <row r="956" spans="1:4" x14ac:dyDescent="0.25">
      <c r="A956" t="str">
        <f>HYPERLINK("https://docs.un.org/S/2024/55", "S/2024/55")</f>
        <v>S/2024/55</v>
      </c>
      <c r="B956" t="s">
        <v>896</v>
      </c>
      <c r="C956" t="s">
        <v>898</v>
      </c>
      <c r="D956">
        <v>1</v>
      </c>
    </row>
    <row r="957" spans="1:4" x14ac:dyDescent="0.25">
      <c r="A957" t="str">
        <f>HYPERLINK("https://docs.un.org/S/2024/55", "S/2024/55")</f>
        <v>S/2024/55</v>
      </c>
      <c r="B957" t="s">
        <v>896</v>
      </c>
      <c r="C957" t="s">
        <v>899</v>
      </c>
      <c r="D957">
        <v>1</v>
      </c>
    </row>
    <row r="958" spans="1:4" x14ac:dyDescent="0.25">
      <c r="A958" t="str">
        <f>HYPERLINK("https://docs.un.org/S/2024/55", "S/2024/55")</f>
        <v>S/2024/55</v>
      </c>
      <c r="B958" t="s">
        <v>896</v>
      </c>
      <c r="C958" t="s">
        <v>900</v>
      </c>
      <c r="D958">
        <v>1</v>
      </c>
    </row>
    <row r="959" spans="1:4" x14ac:dyDescent="0.25">
      <c r="A959" t="str">
        <f t="shared" ref="A959:A993" si="47">HYPERLINK("https://docs.un.org/S/2024/5", "S/2024/5")</f>
        <v>S/2024/5</v>
      </c>
      <c r="B959" t="s">
        <v>901</v>
      </c>
      <c r="C959" t="s">
        <v>902</v>
      </c>
      <c r="D959">
        <v>1</v>
      </c>
    </row>
    <row r="960" spans="1:4" x14ac:dyDescent="0.25">
      <c r="A960" t="str">
        <f t="shared" si="47"/>
        <v>S/2024/5</v>
      </c>
      <c r="B960" t="s">
        <v>901</v>
      </c>
      <c r="C960" t="s">
        <v>903</v>
      </c>
      <c r="D960">
        <v>1</v>
      </c>
    </row>
    <row r="961" spans="1:4" x14ac:dyDescent="0.25">
      <c r="A961" t="str">
        <f t="shared" si="47"/>
        <v>S/2024/5</v>
      </c>
      <c r="B961" t="s">
        <v>901</v>
      </c>
      <c r="C961" t="s">
        <v>904</v>
      </c>
      <c r="D961">
        <v>1</v>
      </c>
    </row>
    <row r="962" spans="1:4" x14ac:dyDescent="0.25">
      <c r="A962" t="str">
        <f t="shared" si="47"/>
        <v>S/2024/5</v>
      </c>
      <c r="B962" t="s">
        <v>901</v>
      </c>
      <c r="C962" t="s">
        <v>905</v>
      </c>
      <c r="D962">
        <v>1</v>
      </c>
    </row>
    <row r="963" spans="1:4" x14ac:dyDescent="0.25">
      <c r="A963" t="str">
        <f t="shared" si="47"/>
        <v>S/2024/5</v>
      </c>
      <c r="B963" t="s">
        <v>901</v>
      </c>
      <c r="C963" t="s">
        <v>906</v>
      </c>
      <c r="D963">
        <v>1</v>
      </c>
    </row>
    <row r="964" spans="1:4" x14ac:dyDescent="0.25">
      <c r="A964" t="str">
        <f t="shared" si="47"/>
        <v>S/2024/5</v>
      </c>
      <c r="B964" t="s">
        <v>901</v>
      </c>
      <c r="C964" t="s">
        <v>907</v>
      </c>
      <c r="D964" t="s">
        <v>160</v>
      </c>
    </row>
    <row r="965" spans="1:4" x14ac:dyDescent="0.25">
      <c r="A965" t="str">
        <f t="shared" si="47"/>
        <v>S/2024/5</v>
      </c>
      <c r="B965" t="s">
        <v>901</v>
      </c>
      <c r="C965" t="s">
        <v>908</v>
      </c>
      <c r="D965" t="s">
        <v>160</v>
      </c>
    </row>
    <row r="966" spans="1:4" x14ac:dyDescent="0.25">
      <c r="A966" t="str">
        <f t="shared" si="47"/>
        <v>S/2024/5</v>
      </c>
      <c r="B966" t="s">
        <v>901</v>
      </c>
      <c r="C966" t="s">
        <v>909</v>
      </c>
      <c r="D966" t="s">
        <v>160</v>
      </c>
    </row>
    <row r="967" spans="1:4" x14ac:dyDescent="0.25">
      <c r="A967" t="str">
        <f t="shared" si="47"/>
        <v>S/2024/5</v>
      </c>
      <c r="B967" t="s">
        <v>901</v>
      </c>
      <c r="C967" t="s">
        <v>910</v>
      </c>
      <c r="D967" t="s">
        <v>160</v>
      </c>
    </row>
    <row r="968" spans="1:4" x14ac:dyDescent="0.25">
      <c r="A968" t="str">
        <f t="shared" si="47"/>
        <v>S/2024/5</v>
      </c>
      <c r="B968" t="s">
        <v>901</v>
      </c>
      <c r="C968" t="s">
        <v>911</v>
      </c>
      <c r="D968" t="s">
        <v>164</v>
      </c>
    </row>
    <row r="969" spans="1:4" x14ac:dyDescent="0.25">
      <c r="A969" t="str">
        <f t="shared" si="47"/>
        <v>S/2024/5</v>
      </c>
      <c r="B969" t="s">
        <v>901</v>
      </c>
      <c r="C969" t="s">
        <v>912</v>
      </c>
      <c r="D969" t="s">
        <v>166</v>
      </c>
    </row>
    <row r="970" spans="1:4" x14ac:dyDescent="0.25">
      <c r="A970" t="str">
        <f t="shared" si="47"/>
        <v>S/2024/5</v>
      </c>
      <c r="B970" t="s">
        <v>901</v>
      </c>
      <c r="C970" t="s">
        <v>913</v>
      </c>
      <c r="D970" t="s">
        <v>168</v>
      </c>
    </row>
    <row r="971" spans="1:4" x14ac:dyDescent="0.25">
      <c r="A971" t="str">
        <f t="shared" si="47"/>
        <v>S/2024/5</v>
      </c>
      <c r="B971" t="s">
        <v>901</v>
      </c>
      <c r="C971" t="s">
        <v>914</v>
      </c>
      <c r="D971" t="s">
        <v>170</v>
      </c>
    </row>
    <row r="972" spans="1:4" x14ac:dyDescent="0.25">
      <c r="A972" t="str">
        <f t="shared" si="47"/>
        <v>S/2024/5</v>
      </c>
      <c r="B972" t="s">
        <v>901</v>
      </c>
      <c r="C972" t="s">
        <v>915</v>
      </c>
      <c r="D972" t="s">
        <v>172</v>
      </c>
    </row>
    <row r="973" spans="1:4" x14ac:dyDescent="0.25">
      <c r="A973" t="str">
        <f t="shared" si="47"/>
        <v>S/2024/5</v>
      </c>
      <c r="B973" t="s">
        <v>901</v>
      </c>
      <c r="C973" t="s">
        <v>916</v>
      </c>
      <c r="D973" t="s">
        <v>174</v>
      </c>
    </row>
    <row r="974" spans="1:4" x14ac:dyDescent="0.25">
      <c r="A974" t="str">
        <f t="shared" si="47"/>
        <v>S/2024/5</v>
      </c>
      <c r="B974" t="s">
        <v>901</v>
      </c>
      <c r="C974" t="s">
        <v>917</v>
      </c>
      <c r="D974" t="s">
        <v>176</v>
      </c>
    </row>
    <row r="975" spans="1:4" x14ac:dyDescent="0.25">
      <c r="A975" t="str">
        <f t="shared" si="47"/>
        <v>S/2024/5</v>
      </c>
      <c r="B975" t="s">
        <v>901</v>
      </c>
      <c r="C975" t="s">
        <v>918</v>
      </c>
      <c r="D975" t="s">
        <v>178</v>
      </c>
    </row>
    <row r="976" spans="1:4" x14ac:dyDescent="0.25">
      <c r="A976" t="str">
        <f t="shared" si="47"/>
        <v>S/2024/5</v>
      </c>
      <c r="B976" t="s">
        <v>901</v>
      </c>
      <c r="C976" t="s">
        <v>919</v>
      </c>
      <c r="D976" t="s">
        <v>178</v>
      </c>
    </row>
    <row r="977" spans="1:4" x14ac:dyDescent="0.25">
      <c r="A977" t="str">
        <f t="shared" si="47"/>
        <v>S/2024/5</v>
      </c>
      <c r="B977" t="s">
        <v>901</v>
      </c>
      <c r="C977" t="s">
        <v>920</v>
      </c>
      <c r="D977" t="s">
        <v>180</v>
      </c>
    </row>
    <row r="978" spans="1:4" x14ac:dyDescent="0.25">
      <c r="A978" t="str">
        <f t="shared" si="47"/>
        <v>S/2024/5</v>
      </c>
      <c r="B978" t="s">
        <v>901</v>
      </c>
      <c r="C978" t="s">
        <v>921</v>
      </c>
      <c r="D978" t="s">
        <v>182</v>
      </c>
    </row>
    <row r="979" spans="1:4" x14ac:dyDescent="0.25">
      <c r="A979" t="str">
        <f t="shared" si="47"/>
        <v>S/2024/5</v>
      </c>
      <c r="B979" t="s">
        <v>901</v>
      </c>
      <c r="C979" t="s">
        <v>922</v>
      </c>
      <c r="D979" t="s">
        <v>184</v>
      </c>
    </row>
    <row r="980" spans="1:4" x14ac:dyDescent="0.25">
      <c r="A980" t="str">
        <f t="shared" si="47"/>
        <v>S/2024/5</v>
      </c>
      <c r="B980" t="s">
        <v>901</v>
      </c>
      <c r="C980" t="s">
        <v>923</v>
      </c>
      <c r="D980" t="s">
        <v>186</v>
      </c>
    </row>
    <row r="981" spans="1:4" x14ac:dyDescent="0.25">
      <c r="A981" t="str">
        <f t="shared" si="47"/>
        <v>S/2024/5</v>
      </c>
      <c r="B981" t="s">
        <v>901</v>
      </c>
      <c r="C981" t="s">
        <v>924</v>
      </c>
      <c r="D981" t="s">
        <v>188</v>
      </c>
    </row>
    <row r="982" spans="1:4" x14ac:dyDescent="0.25">
      <c r="A982" t="str">
        <f t="shared" si="47"/>
        <v>S/2024/5</v>
      </c>
      <c r="B982" t="s">
        <v>901</v>
      </c>
      <c r="C982" t="s">
        <v>925</v>
      </c>
      <c r="D982" t="s">
        <v>190</v>
      </c>
    </row>
    <row r="983" spans="1:4" x14ac:dyDescent="0.25">
      <c r="A983" t="str">
        <f t="shared" si="47"/>
        <v>S/2024/5</v>
      </c>
      <c r="B983" t="s">
        <v>901</v>
      </c>
      <c r="C983" t="s">
        <v>926</v>
      </c>
      <c r="D983" t="s">
        <v>192</v>
      </c>
    </row>
    <row r="984" spans="1:4" x14ac:dyDescent="0.25">
      <c r="A984" t="str">
        <f t="shared" si="47"/>
        <v>S/2024/5</v>
      </c>
      <c r="B984" t="s">
        <v>901</v>
      </c>
      <c r="C984" t="s">
        <v>927</v>
      </c>
      <c r="D984" t="s">
        <v>192</v>
      </c>
    </row>
    <row r="985" spans="1:4" x14ac:dyDescent="0.25">
      <c r="A985" t="str">
        <f t="shared" si="47"/>
        <v>S/2024/5</v>
      </c>
      <c r="B985" t="s">
        <v>901</v>
      </c>
      <c r="C985" t="s">
        <v>928</v>
      </c>
      <c r="D985" t="s">
        <v>192</v>
      </c>
    </row>
    <row r="986" spans="1:4" x14ac:dyDescent="0.25">
      <c r="A986" t="str">
        <f t="shared" si="47"/>
        <v>S/2024/5</v>
      </c>
      <c r="B986" t="s">
        <v>901</v>
      </c>
      <c r="C986" t="s">
        <v>929</v>
      </c>
      <c r="D986" t="s">
        <v>194</v>
      </c>
    </row>
    <row r="987" spans="1:4" x14ac:dyDescent="0.25">
      <c r="A987" t="str">
        <f t="shared" si="47"/>
        <v>S/2024/5</v>
      </c>
      <c r="B987" t="s">
        <v>901</v>
      </c>
      <c r="C987" t="s">
        <v>930</v>
      </c>
      <c r="D987" t="s">
        <v>196</v>
      </c>
    </row>
    <row r="988" spans="1:4" x14ac:dyDescent="0.25">
      <c r="A988" t="str">
        <f t="shared" si="47"/>
        <v>S/2024/5</v>
      </c>
      <c r="B988" t="s">
        <v>901</v>
      </c>
      <c r="C988" t="s">
        <v>931</v>
      </c>
      <c r="D988" t="s">
        <v>198</v>
      </c>
    </row>
    <row r="989" spans="1:4" x14ac:dyDescent="0.25">
      <c r="A989" t="str">
        <f t="shared" si="47"/>
        <v>S/2024/5</v>
      </c>
      <c r="B989" t="s">
        <v>901</v>
      </c>
      <c r="C989" t="s">
        <v>932</v>
      </c>
      <c r="D989" t="s">
        <v>200</v>
      </c>
    </row>
    <row r="990" spans="1:4" x14ac:dyDescent="0.25">
      <c r="A990" t="str">
        <f t="shared" si="47"/>
        <v>S/2024/5</v>
      </c>
      <c r="B990" t="s">
        <v>901</v>
      </c>
      <c r="C990" t="s">
        <v>933</v>
      </c>
      <c r="D990" t="s">
        <v>202</v>
      </c>
    </row>
    <row r="991" spans="1:4" x14ac:dyDescent="0.25">
      <c r="A991" t="str">
        <f t="shared" si="47"/>
        <v>S/2024/5</v>
      </c>
      <c r="B991" t="s">
        <v>901</v>
      </c>
      <c r="C991" t="s">
        <v>934</v>
      </c>
      <c r="D991" t="s">
        <v>204</v>
      </c>
    </row>
    <row r="992" spans="1:4" x14ac:dyDescent="0.25">
      <c r="A992" t="str">
        <f t="shared" si="47"/>
        <v>S/2024/5</v>
      </c>
      <c r="B992" t="s">
        <v>901</v>
      </c>
      <c r="C992" t="s">
        <v>935</v>
      </c>
      <c r="D992" t="s">
        <v>206</v>
      </c>
    </row>
    <row r="993" spans="1:4" x14ac:dyDescent="0.25">
      <c r="A993" t="str">
        <f t="shared" si="47"/>
        <v>S/2024/5</v>
      </c>
      <c r="B993" t="s">
        <v>901</v>
      </c>
      <c r="C993" t="s">
        <v>936</v>
      </c>
      <c r="D993" t="s">
        <v>206</v>
      </c>
    </row>
    <row r="994" spans="1:4" x14ac:dyDescent="0.25">
      <c r="A994" t="str">
        <f>HYPERLINK("https://docs.un.org/S/2024/59", "S/2024/59")</f>
        <v>S/2024/59</v>
      </c>
      <c r="B994" t="s">
        <v>937</v>
      </c>
      <c r="C994" t="s">
        <v>938</v>
      </c>
      <c r="D994">
        <v>1</v>
      </c>
    </row>
    <row r="995" spans="1:4" x14ac:dyDescent="0.25">
      <c r="A995" t="str">
        <f>HYPERLINK("https://docs.un.org/S/2024/59", "S/2024/59")</f>
        <v>S/2024/59</v>
      </c>
      <c r="B995" t="s">
        <v>937</v>
      </c>
      <c r="C995" t="s">
        <v>743</v>
      </c>
      <c r="D995">
        <v>1</v>
      </c>
    </row>
    <row r="996" spans="1:4" x14ac:dyDescent="0.25">
      <c r="A996" t="str">
        <f t="shared" ref="A996:A1004" si="48">HYPERLINK("https://docs.un.org/S/2024/48", "S/2024/48")</f>
        <v>S/2024/48</v>
      </c>
      <c r="B996" t="s">
        <v>939</v>
      </c>
      <c r="C996" t="s">
        <v>940</v>
      </c>
      <c r="D996">
        <v>1</v>
      </c>
    </row>
    <row r="997" spans="1:4" x14ac:dyDescent="0.25">
      <c r="A997" t="str">
        <f t="shared" si="48"/>
        <v>S/2024/48</v>
      </c>
      <c r="B997" t="s">
        <v>939</v>
      </c>
      <c r="C997" t="s">
        <v>941</v>
      </c>
      <c r="D997">
        <v>1</v>
      </c>
    </row>
    <row r="998" spans="1:4" x14ac:dyDescent="0.25">
      <c r="A998" t="str">
        <f t="shared" si="48"/>
        <v>S/2024/48</v>
      </c>
      <c r="B998" t="s">
        <v>939</v>
      </c>
      <c r="C998" t="s">
        <v>942</v>
      </c>
      <c r="D998">
        <v>1</v>
      </c>
    </row>
    <row r="999" spans="1:4" x14ac:dyDescent="0.25">
      <c r="A999" t="str">
        <f t="shared" si="48"/>
        <v>S/2024/48</v>
      </c>
      <c r="B999" t="s">
        <v>939</v>
      </c>
      <c r="C999" t="s">
        <v>943</v>
      </c>
      <c r="D999">
        <v>1</v>
      </c>
    </row>
    <row r="1000" spans="1:4" x14ac:dyDescent="0.25">
      <c r="A1000" t="str">
        <f t="shared" si="48"/>
        <v>S/2024/48</v>
      </c>
      <c r="B1000" t="s">
        <v>939</v>
      </c>
      <c r="C1000" t="s">
        <v>944</v>
      </c>
      <c r="D1000">
        <v>1</v>
      </c>
    </row>
    <row r="1001" spans="1:4" x14ac:dyDescent="0.25">
      <c r="A1001" t="str">
        <f t="shared" si="48"/>
        <v>S/2024/48</v>
      </c>
      <c r="B1001" t="s">
        <v>939</v>
      </c>
      <c r="C1001" t="s">
        <v>945</v>
      </c>
      <c r="D1001">
        <v>1</v>
      </c>
    </row>
    <row r="1002" spans="1:4" x14ac:dyDescent="0.25">
      <c r="A1002" t="str">
        <f t="shared" si="48"/>
        <v>S/2024/48</v>
      </c>
      <c r="B1002" t="s">
        <v>939</v>
      </c>
      <c r="C1002" t="s">
        <v>946</v>
      </c>
      <c r="D1002">
        <v>1</v>
      </c>
    </row>
    <row r="1003" spans="1:4" x14ac:dyDescent="0.25">
      <c r="A1003" t="str">
        <f t="shared" si="48"/>
        <v>S/2024/48</v>
      </c>
      <c r="B1003" t="s">
        <v>939</v>
      </c>
      <c r="C1003" t="s">
        <v>947</v>
      </c>
      <c r="D1003">
        <v>1</v>
      </c>
    </row>
    <row r="1004" spans="1:4" x14ac:dyDescent="0.25">
      <c r="A1004" t="str">
        <f t="shared" si="48"/>
        <v>S/2024/48</v>
      </c>
      <c r="B1004" t="s">
        <v>939</v>
      </c>
      <c r="C1004" t="s">
        <v>948</v>
      </c>
      <c r="D1004">
        <v>1</v>
      </c>
    </row>
    <row r="1005" spans="1:4" x14ac:dyDescent="0.25">
      <c r="A1005" t="str">
        <f t="shared" ref="A1005:A1036" si="49">HYPERLINK("https://docs.un.org/S/2024/52", "S/2024/52")</f>
        <v>S/2024/52</v>
      </c>
      <c r="B1005" t="s">
        <v>949</v>
      </c>
      <c r="C1005" t="s">
        <v>950</v>
      </c>
      <c r="D1005">
        <v>1</v>
      </c>
    </row>
    <row r="1006" spans="1:4" x14ac:dyDescent="0.25">
      <c r="A1006" t="str">
        <f t="shared" si="49"/>
        <v>S/2024/52</v>
      </c>
      <c r="B1006" t="s">
        <v>949</v>
      </c>
      <c r="C1006" t="s">
        <v>951</v>
      </c>
      <c r="D1006">
        <v>1</v>
      </c>
    </row>
    <row r="1007" spans="1:4" x14ac:dyDescent="0.25">
      <c r="A1007" t="str">
        <f t="shared" si="49"/>
        <v>S/2024/52</v>
      </c>
      <c r="B1007" t="s">
        <v>949</v>
      </c>
      <c r="C1007" t="s">
        <v>952</v>
      </c>
      <c r="D1007">
        <v>1</v>
      </c>
    </row>
    <row r="1008" spans="1:4" x14ac:dyDescent="0.25">
      <c r="A1008" t="str">
        <f t="shared" si="49"/>
        <v>S/2024/52</v>
      </c>
      <c r="B1008" t="s">
        <v>949</v>
      </c>
      <c r="C1008" t="s">
        <v>953</v>
      </c>
      <c r="D1008">
        <v>1</v>
      </c>
    </row>
    <row r="1009" spans="1:4" x14ac:dyDescent="0.25">
      <c r="A1009" t="str">
        <f t="shared" si="49"/>
        <v>S/2024/52</v>
      </c>
      <c r="B1009" t="s">
        <v>949</v>
      </c>
      <c r="C1009" t="s">
        <v>905</v>
      </c>
      <c r="D1009">
        <v>1</v>
      </c>
    </row>
    <row r="1010" spans="1:4" x14ac:dyDescent="0.25">
      <c r="A1010" t="str">
        <f t="shared" si="49"/>
        <v>S/2024/52</v>
      </c>
      <c r="B1010" t="s">
        <v>949</v>
      </c>
      <c r="C1010" t="s">
        <v>906</v>
      </c>
      <c r="D1010">
        <v>1</v>
      </c>
    </row>
    <row r="1011" spans="1:4" x14ac:dyDescent="0.25">
      <c r="A1011" t="str">
        <f t="shared" si="49"/>
        <v>S/2024/52</v>
      </c>
      <c r="B1011" t="s">
        <v>949</v>
      </c>
      <c r="C1011" t="s">
        <v>954</v>
      </c>
      <c r="D1011" t="s">
        <v>160</v>
      </c>
    </row>
    <row r="1012" spans="1:4" x14ac:dyDescent="0.25">
      <c r="A1012" t="str">
        <f t="shared" si="49"/>
        <v>S/2024/52</v>
      </c>
      <c r="B1012" t="s">
        <v>949</v>
      </c>
      <c r="C1012" t="s">
        <v>955</v>
      </c>
      <c r="D1012" t="s">
        <v>160</v>
      </c>
    </row>
    <row r="1013" spans="1:4" x14ac:dyDescent="0.25">
      <c r="A1013" t="str">
        <f t="shared" si="49"/>
        <v>S/2024/52</v>
      </c>
      <c r="B1013" t="s">
        <v>949</v>
      </c>
      <c r="C1013" t="s">
        <v>956</v>
      </c>
      <c r="D1013" t="s">
        <v>160</v>
      </c>
    </row>
    <row r="1014" spans="1:4" x14ac:dyDescent="0.25">
      <c r="A1014" t="str">
        <f t="shared" si="49"/>
        <v>S/2024/52</v>
      </c>
      <c r="B1014" t="s">
        <v>949</v>
      </c>
      <c r="C1014" t="s">
        <v>957</v>
      </c>
      <c r="D1014" t="s">
        <v>164</v>
      </c>
    </row>
    <row r="1015" spans="1:4" x14ac:dyDescent="0.25">
      <c r="A1015" t="str">
        <f t="shared" si="49"/>
        <v>S/2024/52</v>
      </c>
      <c r="B1015" t="s">
        <v>949</v>
      </c>
      <c r="C1015" t="s">
        <v>958</v>
      </c>
      <c r="D1015" t="s">
        <v>166</v>
      </c>
    </row>
    <row r="1016" spans="1:4" x14ac:dyDescent="0.25">
      <c r="A1016" t="str">
        <f t="shared" si="49"/>
        <v>S/2024/52</v>
      </c>
      <c r="B1016" t="s">
        <v>949</v>
      </c>
      <c r="C1016" t="s">
        <v>959</v>
      </c>
      <c r="D1016" t="s">
        <v>168</v>
      </c>
    </row>
    <row r="1017" spans="1:4" x14ac:dyDescent="0.25">
      <c r="A1017" t="str">
        <f t="shared" si="49"/>
        <v>S/2024/52</v>
      </c>
      <c r="B1017" t="s">
        <v>949</v>
      </c>
      <c r="C1017" t="s">
        <v>960</v>
      </c>
      <c r="D1017" t="s">
        <v>168</v>
      </c>
    </row>
    <row r="1018" spans="1:4" x14ac:dyDescent="0.25">
      <c r="A1018" t="str">
        <f t="shared" si="49"/>
        <v>S/2024/52</v>
      </c>
      <c r="B1018" t="s">
        <v>949</v>
      </c>
      <c r="C1018" t="s">
        <v>961</v>
      </c>
      <c r="D1018" t="s">
        <v>170</v>
      </c>
    </row>
    <row r="1019" spans="1:4" x14ac:dyDescent="0.25">
      <c r="A1019" t="str">
        <f t="shared" si="49"/>
        <v>S/2024/52</v>
      </c>
      <c r="B1019" t="s">
        <v>949</v>
      </c>
      <c r="C1019" t="s">
        <v>962</v>
      </c>
      <c r="D1019" t="s">
        <v>172</v>
      </c>
    </row>
    <row r="1020" spans="1:4" x14ac:dyDescent="0.25">
      <c r="A1020" t="str">
        <f t="shared" si="49"/>
        <v>S/2024/52</v>
      </c>
      <c r="B1020" t="s">
        <v>949</v>
      </c>
      <c r="C1020" t="s">
        <v>963</v>
      </c>
      <c r="D1020" t="s">
        <v>174</v>
      </c>
    </row>
    <row r="1021" spans="1:4" x14ac:dyDescent="0.25">
      <c r="A1021" t="str">
        <f t="shared" si="49"/>
        <v>S/2024/52</v>
      </c>
      <c r="B1021" t="s">
        <v>949</v>
      </c>
      <c r="C1021" t="s">
        <v>964</v>
      </c>
      <c r="D1021" t="s">
        <v>176</v>
      </c>
    </row>
    <row r="1022" spans="1:4" x14ac:dyDescent="0.25">
      <c r="A1022" t="str">
        <f t="shared" si="49"/>
        <v>S/2024/52</v>
      </c>
      <c r="B1022" t="s">
        <v>949</v>
      </c>
      <c r="C1022" t="s">
        <v>965</v>
      </c>
      <c r="D1022" t="s">
        <v>178</v>
      </c>
    </row>
    <row r="1023" spans="1:4" x14ac:dyDescent="0.25">
      <c r="A1023" t="str">
        <f t="shared" si="49"/>
        <v>S/2024/52</v>
      </c>
      <c r="B1023" t="s">
        <v>949</v>
      </c>
      <c r="C1023" t="s">
        <v>966</v>
      </c>
      <c r="D1023" t="s">
        <v>180</v>
      </c>
    </row>
    <row r="1024" spans="1:4" x14ac:dyDescent="0.25">
      <c r="A1024" t="str">
        <f t="shared" si="49"/>
        <v>S/2024/52</v>
      </c>
      <c r="B1024" t="s">
        <v>949</v>
      </c>
      <c r="C1024" t="s">
        <v>967</v>
      </c>
      <c r="D1024" t="s">
        <v>182</v>
      </c>
    </row>
    <row r="1025" spans="1:4" x14ac:dyDescent="0.25">
      <c r="A1025" t="str">
        <f t="shared" si="49"/>
        <v>S/2024/52</v>
      </c>
      <c r="B1025" t="s">
        <v>949</v>
      </c>
      <c r="C1025" t="s">
        <v>968</v>
      </c>
      <c r="D1025" t="s">
        <v>184</v>
      </c>
    </row>
    <row r="1026" spans="1:4" x14ac:dyDescent="0.25">
      <c r="A1026" t="str">
        <f t="shared" si="49"/>
        <v>S/2024/52</v>
      </c>
      <c r="B1026" t="s">
        <v>949</v>
      </c>
      <c r="C1026" t="s">
        <v>969</v>
      </c>
      <c r="D1026" t="s">
        <v>186</v>
      </c>
    </row>
    <row r="1027" spans="1:4" x14ac:dyDescent="0.25">
      <c r="A1027" t="str">
        <f t="shared" si="49"/>
        <v>S/2024/52</v>
      </c>
      <c r="B1027" t="s">
        <v>949</v>
      </c>
      <c r="C1027" t="s">
        <v>970</v>
      </c>
      <c r="D1027" t="s">
        <v>188</v>
      </c>
    </row>
    <row r="1028" spans="1:4" x14ac:dyDescent="0.25">
      <c r="A1028" t="str">
        <f t="shared" si="49"/>
        <v>S/2024/52</v>
      </c>
      <c r="B1028" t="s">
        <v>949</v>
      </c>
      <c r="C1028" t="s">
        <v>971</v>
      </c>
      <c r="D1028" t="s">
        <v>188</v>
      </c>
    </row>
    <row r="1029" spans="1:4" x14ac:dyDescent="0.25">
      <c r="A1029" t="str">
        <f t="shared" si="49"/>
        <v>S/2024/52</v>
      </c>
      <c r="B1029" t="s">
        <v>949</v>
      </c>
      <c r="C1029" t="s">
        <v>972</v>
      </c>
      <c r="D1029" t="s">
        <v>188</v>
      </c>
    </row>
    <row r="1030" spans="1:4" x14ac:dyDescent="0.25">
      <c r="A1030" t="str">
        <f t="shared" si="49"/>
        <v>S/2024/52</v>
      </c>
      <c r="B1030" t="s">
        <v>949</v>
      </c>
      <c r="C1030" t="s">
        <v>973</v>
      </c>
      <c r="D1030" t="s">
        <v>190</v>
      </c>
    </row>
    <row r="1031" spans="1:4" x14ac:dyDescent="0.25">
      <c r="A1031" t="str">
        <f t="shared" si="49"/>
        <v>S/2024/52</v>
      </c>
      <c r="B1031" t="s">
        <v>949</v>
      </c>
      <c r="C1031" t="s">
        <v>974</v>
      </c>
      <c r="D1031" t="s">
        <v>192</v>
      </c>
    </row>
    <row r="1032" spans="1:4" x14ac:dyDescent="0.25">
      <c r="A1032" t="str">
        <f t="shared" si="49"/>
        <v>S/2024/52</v>
      </c>
      <c r="B1032" t="s">
        <v>949</v>
      </c>
      <c r="C1032" t="s">
        <v>975</v>
      </c>
      <c r="D1032" t="s">
        <v>194</v>
      </c>
    </row>
    <row r="1033" spans="1:4" x14ac:dyDescent="0.25">
      <c r="A1033" t="str">
        <f t="shared" si="49"/>
        <v>S/2024/52</v>
      </c>
      <c r="B1033" t="s">
        <v>949</v>
      </c>
      <c r="C1033" t="s">
        <v>976</v>
      </c>
      <c r="D1033" t="s">
        <v>196</v>
      </c>
    </row>
    <row r="1034" spans="1:4" x14ac:dyDescent="0.25">
      <c r="A1034" t="str">
        <f t="shared" si="49"/>
        <v>S/2024/52</v>
      </c>
      <c r="B1034" t="s">
        <v>949</v>
      </c>
      <c r="C1034" t="s">
        <v>977</v>
      </c>
      <c r="D1034" t="s">
        <v>198</v>
      </c>
    </row>
    <row r="1035" spans="1:4" x14ac:dyDescent="0.25">
      <c r="A1035" t="str">
        <f t="shared" si="49"/>
        <v>S/2024/52</v>
      </c>
      <c r="B1035" t="s">
        <v>949</v>
      </c>
      <c r="C1035" t="s">
        <v>978</v>
      </c>
      <c r="D1035" t="s">
        <v>200</v>
      </c>
    </row>
    <row r="1036" spans="1:4" x14ac:dyDescent="0.25">
      <c r="A1036" t="str">
        <f t="shared" si="49"/>
        <v>S/2024/52</v>
      </c>
      <c r="B1036" t="s">
        <v>949</v>
      </c>
      <c r="C1036" t="s">
        <v>979</v>
      </c>
      <c r="D1036" t="s">
        <v>202</v>
      </c>
    </row>
    <row r="1037" spans="1:4" x14ac:dyDescent="0.25">
      <c r="A1037" t="str">
        <f t="shared" ref="A1037:A1060" si="50">HYPERLINK("https://docs.un.org/S/2024/52", "S/2024/52")</f>
        <v>S/2024/52</v>
      </c>
      <c r="B1037" t="s">
        <v>949</v>
      </c>
      <c r="C1037" t="s">
        <v>980</v>
      </c>
      <c r="D1037" t="s">
        <v>204</v>
      </c>
    </row>
    <row r="1038" spans="1:4" x14ac:dyDescent="0.25">
      <c r="A1038" t="str">
        <f t="shared" si="50"/>
        <v>S/2024/52</v>
      </c>
      <c r="B1038" t="s">
        <v>949</v>
      </c>
      <c r="C1038" t="s">
        <v>981</v>
      </c>
      <c r="D1038" t="s">
        <v>206</v>
      </c>
    </row>
    <row r="1039" spans="1:4" x14ac:dyDescent="0.25">
      <c r="A1039" t="str">
        <f t="shared" si="50"/>
        <v>S/2024/52</v>
      </c>
      <c r="B1039" t="s">
        <v>949</v>
      </c>
      <c r="C1039" t="s">
        <v>982</v>
      </c>
      <c r="D1039" t="s">
        <v>208</v>
      </c>
    </row>
    <row r="1040" spans="1:4" x14ac:dyDescent="0.25">
      <c r="A1040" t="str">
        <f t="shared" si="50"/>
        <v>S/2024/52</v>
      </c>
      <c r="B1040" t="s">
        <v>949</v>
      </c>
      <c r="C1040" t="s">
        <v>983</v>
      </c>
      <c r="D1040" t="s">
        <v>212</v>
      </c>
    </row>
    <row r="1041" spans="1:4" x14ac:dyDescent="0.25">
      <c r="A1041" t="str">
        <f t="shared" si="50"/>
        <v>S/2024/52</v>
      </c>
      <c r="B1041" t="s">
        <v>949</v>
      </c>
      <c r="C1041" t="s">
        <v>984</v>
      </c>
      <c r="D1041" t="s">
        <v>216</v>
      </c>
    </row>
    <row r="1042" spans="1:4" x14ac:dyDescent="0.25">
      <c r="A1042" t="str">
        <f t="shared" si="50"/>
        <v>S/2024/52</v>
      </c>
      <c r="B1042" t="s">
        <v>949</v>
      </c>
      <c r="C1042" t="s">
        <v>985</v>
      </c>
      <c r="D1042" t="s">
        <v>216</v>
      </c>
    </row>
    <row r="1043" spans="1:4" x14ac:dyDescent="0.25">
      <c r="A1043" t="str">
        <f t="shared" si="50"/>
        <v>S/2024/52</v>
      </c>
      <c r="B1043" t="s">
        <v>949</v>
      </c>
      <c r="C1043" t="s">
        <v>986</v>
      </c>
      <c r="D1043" t="s">
        <v>216</v>
      </c>
    </row>
    <row r="1044" spans="1:4" x14ac:dyDescent="0.25">
      <c r="A1044" t="str">
        <f t="shared" si="50"/>
        <v>S/2024/52</v>
      </c>
      <c r="B1044" t="s">
        <v>949</v>
      </c>
      <c r="C1044" t="s">
        <v>987</v>
      </c>
      <c r="D1044" t="s">
        <v>218</v>
      </c>
    </row>
    <row r="1045" spans="1:4" x14ac:dyDescent="0.25">
      <c r="A1045" t="str">
        <f t="shared" si="50"/>
        <v>S/2024/52</v>
      </c>
      <c r="B1045" t="s">
        <v>949</v>
      </c>
      <c r="C1045" t="s">
        <v>988</v>
      </c>
      <c r="D1045" t="s">
        <v>220</v>
      </c>
    </row>
    <row r="1046" spans="1:4" x14ac:dyDescent="0.25">
      <c r="A1046" t="str">
        <f t="shared" si="50"/>
        <v>S/2024/52</v>
      </c>
      <c r="B1046" t="s">
        <v>949</v>
      </c>
      <c r="C1046" t="s">
        <v>989</v>
      </c>
      <c r="D1046" t="s">
        <v>222</v>
      </c>
    </row>
    <row r="1047" spans="1:4" x14ac:dyDescent="0.25">
      <c r="A1047" t="str">
        <f t="shared" si="50"/>
        <v>S/2024/52</v>
      </c>
      <c r="B1047" t="s">
        <v>949</v>
      </c>
      <c r="C1047" t="s">
        <v>990</v>
      </c>
      <c r="D1047" t="s">
        <v>224</v>
      </c>
    </row>
    <row r="1048" spans="1:4" x14ac:dyDescent="0.25">
      <c r="A1048" t="str">
        <f t="shared" si="50"/>
        <v>S/2024/52</v>
      </c>
      <c r="B1048" t="s">
        <v>949</v>
      </c>
      <c r="C1048" t="s">
        <v>991</v>
      </c>
      <c r="D1048" t="s">
        <v>226</v>
      </c>
    </row>
    <row r="1049" spans="1:4" x14ac:dyDescent="0.25">
      <c r="A1049" t="str">
        <f t="shared" si="50"/>
        <v>S/2024/52</v>
      </c>
      <c r="B1049" t="s">
        <v>949</v>
      </c>
      <c r="C1049" t="s">
        <v>992</v>
      </c>
      <c r="D1049" t="s">
        <v>228</v>
      </c>
    </row>
    <row r="1050" spans="1:4" x14ac:dyDescent="0.25">
      <c r="A1050" t="str">
        <f t="shared" si="50"/>
        <v>S/2024/52</v>
      </c>
      <c r="B1050" t="s">
        <v>949</v>
      </c>
      <c r="C1050" t="s">
        <v>993</v>
      </c>
      <c r="D1050" t="s">
        <v>230</v>
      </c>
    </row>
    <row r="1051" spans="1:4" x14ac:dyDescent="0.25">
      <c r="A1051" t="str">
        <f t="shared" si="50"/>
        <v>S/2024/52</v>
      </c>
      <c r="B1051" t="s">
        <v>949</v>
      </c>
      <c r="C1051" t="s">
        <v>994</v>
      </c>
      <c r="D1051" t="s">
        <v>995</v>
      </c>
    </row>
    <row r="1052" spans="1:4" x14ac:dyDescent="0.25">
      <c r="A1052" t="str">
        <f t="shared" si="50"/>
        <v>S/2024/52</v>
      </c>
      <c r="B1052" t="s">
        <v>949</v>
      </c>
      <c r="C1052" t="s">
        <v>996</v>
      </c>
      <c r="D1052" t="s">
        <v>997</v>
      </c>
    </row>
    <row r="1053" spans="1:4" x14ac:dyDescent="0.25">
      <c r="A1053" t="str">
        <f t="shared" si="50"/>
        <v>S/2024/52</v>
      </c>
      <c r="B1053" t="s">
        <v>949</v>
      </c>
      <c r="C1053" t="s">
        <v>998</v>
      </c>
      <c r="D1053" t="s">
        <v>997</v>
      </c>
    </row>
    <row r="1054" spans="1:4" x14ac:dyDescent="0.25">
      <c r="A1054" t="str">
        <f t="shared" si="50"/>
        <v>S/2024/52</v>
      </c>
      <c r="B1054" t="s">
        <v>949</v>
      </c>
      <c r="C1054" t="s">
        <v>999</v>
      </c>
      <c r="D1054" t="s">
        <v>1000</v>
      </c>
    </row>
    <row r="1055" spans="1:4" x14ac:dyDescent="0.25">
      <c r="A1055" t="str">
        <f t="shared" si="50"/>
        <v>S/2024/52</v>
      </c>
      <c r="B1055" t="s">
        <v>949</v>
      </c>
      <c r="C1055" t="s">
        <v>1001</v>
      </c>
      <c r="D1055" t="s">
        <v>1002</v>
      </c>
    </row>
    <row r="1056" spans="1:4" x14ac:dyDescent="0.25">
      <c r="A1056" t="str">
        <f t="shared" si="50"/>
        <v>S/2024/52</v>
      </c>
      <c r="B1056" t="s">
        <v>949</v>
      </c>
      <c r="C1056" t="s">
        <v>1003</v>
      </c>
      <c r="D1056" t="s">
        <v>1002</v>
      </c>
    </row>
    <row r="1057" spans="1:4" x14ac:dyDescent="0.25">
      <c r="A1057" t="str">
        <f t="shared" si="50"/>
        <v>S/2024/52</v>
      </c>
      <c r="B1057" t="s">
        <v>949</v>
      </c>
      <c r="C1057" t="s">
        <v>1004</v>
      </c>
      <c r="D1057" t="s">
        <v>1005</v>
      </c>
    </row>
    <row r="1058" spans="1:4" x14ac:dyDescent="0.25">
      <c r="A1058" t="str">
        <f t="shared" si="50"/>
        <v>S/2024/52</v>
      </c>
      <c r="B1058" t="s">
        <v>949</v>
      </c>
      <c r="C1058" t="s">
        <v>1006</v>
      </c>
      <c r="D1058" t="s">
        <v>1007</v>
      </c>
    </row>
    <row r="1059" spans="1:4" x14ac:dyDescent="0.25">
      <c r="A1059" t="str">
        <f t="shared" si="50"/>
        <v>S/2024/52</v>
      </c>
      <c r="B1059" t="s">
        <v>949</v>
      </c>
      <c r="C1059" t="s">
        <v>1008</v>
      </c>
      <c r="D1059" t="s">
        <v>1009</v>
      </c>
    </row>
    <row r="1060" spans="1:4" x14ac:dyDescent="0.25">
      <c r="A1060" t="str">
        <f t="shared" si="50"/>
        <v>S/2024/52</v>
      </c>
      <c r="B1060" t="s">
        <v>949</v>
      </c>
      <c r="C1060" t="s">
        <v>1010</v>
      </c>
      <c r="D1060" t="s">
        <v>1011</v>
      </c>
    </row>
    <row r="1061" spans="1:4" x14ac:dyDescent="0.25">
      <c r="A1061" t="str">
        <f t="shared" ref="A1061:A1071" si="51">HYPERLINK("https://docs.un.org/S/2024/57", "S/2024/57")</f>
        <v>S/2024/57</v>
      </c>
      <c r="B1061" t="s">
        <v>1012</v>
      </c>
      <c r="C1061" t="s">
        <v>1013</v>
      </c>
      <c r="D1061">
        <v>1</v>
      </c>
    </row>
    <row r="1062" spans="1:4" x14ac:dyDescent="0.25">
      <c r="A1062" t="str">
        <f t="shared" si="51"/>
        <v>S/2024/57</v>
      </c>
      <c r="B1062" t="s">
        <v>1012</v>
      </c>
      <c r="C1062" t="s">
        <v>1014</v>
      </c>
      <c r="D1062">
        <v>1</v>
      </c>
    </row>
    <row r="1063" spans="1:4" x14ac:dyDescent="0.25">
      <c r="A1063" t="str">
        <f t="shared" si="51"/>
        <v>S/2024/57</v>
      </c>
      <c r="B1063" t="s">
        <v>1012</v>
      </c>
      <c r="C1063" t="s">
        <v>1015</v>
      </c>
      <c r="D1063">
        <v>1</v>
      </c>
    </row>
    <row r="1064" spans="1:4" x14ac:dyDescent="0.25">
      <c r="A1064" t="str">
        <f t="shared" si="51"/>
        <v>S/2024/57</v>
      </c>
      <c r="B1064" t="s">
        <v>1012</v>
      </c>
      <c r="C1064" t="s">
        <v>1016</v>
      </c>
      <c r="D1064">
        <v>1</v>
      </c>
    </row>
    <row r="1065" spans="1:4" x14ac:dyDescent="0.25">
      <c r="A1065" t="str">
        <f t="shared" si="51"/>
        <v>S/2024/57</v>
      </c>
      <c r="B1065" t="s">
        <v>1012</v>
      </c>
      <c r="C1065" t="s">
        <v>1017</v>
      </c>
      <c r="D1065">
        <v>1</v>
      </c>
    </row>
    <row r="1066" spans="1:4" x14ac:dyDescent="0.25">
      <c r="A1066" t="str">
        <f t="shared" si="51"/>
        <v>S/2024/57</v>
      </c>
      <c r="B1066" t="s">
        <v>1012</v>
      </c>
      <c r="C1066" t="s">
        <v>1018</v>
      </c>
      <c r="D1066" t="s">
        <v>160</v>
      </c>
    </row>
    <row r="1067" spans="1:4" x14ac:dyDescent="0.25">
      <c r="A1067" t="str">
        <f t="shared" si="51"/>
        <v>S/2024/57</v>
      </c>
      <c r="B1067" t="s">
        <v>1012</v>
      </c>
      <c r="C1067" t="s">
        <v>1019</v>
      </c>
      <c r="D1067" t="s">
        <v>160</v>
      </c>
    </row>
    <row r="1068" spans="1:4" x14ac:dyDescent="0.25">
      <c r="A1068" t="str">
        <f t="shared" si="51"/>
        <v>S/2024/57</v>
      </c>
      <c r="B1068" t="s">
        <v>1012</v>
      </c>
      <c r="C1068" t="s">
        <v>1020</v>
      </c>
      <c r="D1068" t="s">
        <v>160</v>
      </c>
    </row>
    <row r="1069" spans="1:4" x14ac:dyDescent="0.25">
      <c r="A1069" t="str">
        <f t="shared" si="51"/>
        <v>S/2024/57</v>
      </c>
      <c r="B1069" t="s">
        <v>1012</v>
      </c>
      <c r="C1069" t="s">
        <v>1021</v>
      </c>
      <c r="D1069" t="s">
        <v>160</v>
      </c>
    </row>
    <row r="1070" spans="1:4" x14ac:dyDescent="0.25">
      <c r="A1070" t="str">
        <f t="shared" si="51"/>
        <v>S/2024/57</v>
      </c>
      <c r="B1070" t="s">
        <v>1012</v>
      </c>
      <c r="C1070" t="s">
        <v>1022</v>
      </c>
      <c r="D1070" t="s">
        <v>160</v>
      </c>
    </row>
    <row r="1071" spans="1:4" x14ac:dyDescent="0.25">
      <c r="A1071" t="str">
        <f t="shared" si="51"/>
        <v>S/2024/57</v>
      </c>
      <c r="B1071" t="s">
        <v>1012</v>
      </c>
      <c r="C1071" t="s">
        <v>1023</v>
      </c>
      <c r="D1071" t="s">
        <v>160</v>
      </c>
    </row>
    <row r="1072" spans="1:4" x14ac:dyDescent="0.25">
      <c r="A1072" t="str">
        <f>HYPERLINK("https://docs.un.org/S/2024/66", "S/2024/66")</f>
        <v>S/2024/66</v>
      </c>
      <c r="B1072" t="s">
        <v>1024</v>
      </c>
      <c r="C1072" t="s">
        <v>1025</v>
      </c>
      <c r="D1072">
        <v>1</v>
      </c>
    </row>
    <row r="1073" spans="1:4" x14ac:dyDescent="0.25">
      <c r="A1073" t="str">
        <f>HYPERLINK("https://docs.un.org/S/2024/66", "S/2024/66")</f>
        <v>S/2024/66</v>
      </c>
      <c r="B1073" t="s">
        <v>1024</v>
      </c>
      <c r="C1073" t="s">
        <v>743</v>
      </c>
      <c r="D1073">
        <v>1</v>
      </c>
    </row>
    <row r="1074" spans="1:4" x14ac:dyDescent="0.25">
      <c r="A1074" t="str">
        <f t="shared" ref="A1074:A1089" si="52">HYPERLINK("https://docs.un.org/S/2024/46", "S/2024/46")</f>
        <v>S/2024/46</v>
      </c>
      <c r="B1074" t="s">
        <v>1026</v>
      </c>
      <c r="C1074" t="s">
        <v>1027</v>
      </c>
      <c r="D1074">
        <v>1</v>
      </c>
    </row>
    <row r="1075" spans="1:4" x14ac:dyDescent="0.25">
      <c r="A1075" t="str">
        <f t="shared" si="52"/>
        <v>S/2024/46</v>
      </c>
      <c r="B1075" t="s">
        <v>1026</v>
      </c>
      <c r="C1075" t="s">
        <v>1028</v>
      </c>
      <c r="D1075">
        <v>1</v>
      </c>
    </row>
    <row r="1076" spans="1:4" x14ac:dyDescent="0.25">
      <c r="A1076" t="str">
        <f t="shared" si="52"/>
        <v>S/2024/46</v>
      </c>
      <c r="B1076" t="s">
        <v>1026</v>
      </c>
      <c r="C1076" t="s">
        <v>1029</v>
      </c>
      <c r="D1076">
        <v>1</v>
      </c>
    </row>
    <row r="1077" spans="1:4" x14ac:dyDescent="0.25">
      <c r="A1077" t="str">
        <f t="shared" si="52"/>
        <v>S/2024/46</v>
      </c>
      <c r="B1077" t="s">
        <v>1026</v>
      </c>
      <c r="C1077" t="s">
        <v>1030</v>
      </c>
      <c r="D1077">
        <v>1</v>
      </c>
    </row>
    <row r="1078" spans="1:4" x14ac:dyDescent="0.25">
      <c r="A1078" t="str">
        <f t="shared" si="52"/>
        <v>S/2024/46</v>
      </c>
      <c r="B1078" t="s">
        <v>1026</v>
      </c>
      <c r="C1078" t="s">
        <v>1031</v>
      </c>
      <c r="D1078" t="s">
        <v>160</v>
      </c>
    </row>
    <row r="1079" spans="1:4" x14ac:dyDescent="0.25">
      <c r="A1079" t="str">
        <f t="shared" si="52"/>
        <v>S/2024/46</v>
      </c>
      <c r="B1079" t="s">
        <v>1026</v>
      </c>
      <c r="C1079" t="s">
        <v>1032</v>
      </c>
      <c r="D1079" t="s">
        <v>160</v>
      </c>
    </row>
    <row r="1080" spans="1:4" x14ac:dyDescent="0.25">
      <c r="A1080" t="str">
        <f t="shared" si="52"/>
        <v>S/2024/46</v>
      </c>
      <c r="B1080" t="s">
        <v>1026</v>
      </c>
      <c r="C1080" t="s">
        <v>1033</v>
      </c>
      <c r="D1080" t="s">
        <v>160</v>
      </c>
    </row>
    <row r="1081" spans="1:4" x14ac:dyDescent="0.25">
      <c r="A1081" t="str">
        <f t="shared" si="52"/>
        <v>S/2024/46</v>
      </c>
      <c r="B1081" t="s">
        <v>1026</v>
      </c>
      <c r="C1081" t="s">
        <v>1034</v>
      </c>
      <c r="D1081" t="s">
        <v>160</v>
      </c>
    </row>
    <row r="1082" spans="1:4" x14ac:dyDescent="0.25">
      <c r="A1082" t="str">
        <f t="shared" si="52"/>
        <v>S/2024/46</v>
      </c>
      <c r="B1082" t="s">
        <v>1026</v>
      </c>
      <c r="C1082" t="s">
        <v>1035</v>
      </c>
      <c r="D1082" t="s">
        <v>160</v>
      </c>
    </row>
    <row r="1083" spans="1:4" x14ac:dyDescent="0.25">
      <c r="A1083" t="str">
        <f t="shared" si="52"/>
        <v>S/2024/46</v>
      </c>
      <c r="B1083" t="s">
        <v>1026</v>
      </c>
      <c r="C1083" t="s">
        <v>1036</v>
      </c>
      <c r="D1083" t="s">
        <v>160</v>
      </c>
    </row>
    <row r="1084" spans="1:4" x14ac:dyDescent="0.25">
      <c r="A1084" t="str">
        <f t="shared" si="52"/>
        <v>S/2024/46</v>
      </c>
      <c r="B1084" t="s">
        <v>1026</v>
      </c>
      <c r="C1084" t="s">
        <v>1037</v>
      </c>
      <c r="D1084" t="s">
        <v>160</v>
      </c>
    </row>
    <row r="1085" spans="1:4" x14ac:dyDescent="0.25">
      <c r="A1085" t="str">
        <f t="shared" si="52"/>
        <v>S/2024/46</v>
      </c>
      <c r="B1085" t="s">
        <v>1026</v>
      </c>
      <c r="C1085" t="s">
        <v>1038</v>
      </c>
      <c r="D1085" t="s">
        <v>160</v>
      </c>
    </row>
    <row r="1086" spans="1:4" x14ac:dyDescent="0.25">
      <c r="A1086" t="str">
        <f t="shared" si="52"/>
        <v>S/2024/46</v>
      </c>
      <c r="B1086" t="s">
        <v>1026</v>
      </c>
      <c r="C1086" t="s">
        <v>1039</v>
      </c>
      <c r="D1086" t="s">
        <v>160</v>
      </c>
    </row>
    <row r="1087" spans="1:4" x14ac:dyDescent="0.25">
      <c r="A1087" t="str">
        <f t="shared" si="52"/>
        <v>S/2024/46</v>
      </c>
      <c r="B1087" t="s">
        <v>1026</v>
      </c>
      <c r="C1087" t="s">
        <v>1040</v>
      </c>
      <c r="D1087" t="s">
        <v>160</v>
      </c>
    </row>
    <row r="1088" spans="1:4" x14ac:dyDescent="0.25">
      <c r="A1088" t="str">
        <f t="shared" si="52"/>
        <v>S/2024/46</v>
      </c>
      <c r="B1088" t="s">
        <v>1026</v>
      </c>
      <c r="C1088" t="s">
        <v>1041</v>
      </c>
      <c r="D1088" t="s">
        <v>160</v>
      </c>
    </row>
    <row r="1089" spans="1:4" x14ac:dyDescent="0.25">
      <c r="A1089" t="str">
        <f t="shared" si="52"/>
        <v>S/2024/46</v>
      </c>
      <c r="B1089" t="s">
        <v>1026</v>
      </c>
      <c r="C1089" t="s">
        <v>1042</v>
      </c>
      <c r="D1089" t="s">
        <v>164</v>
      </c>
    </row>
    <row r="1090" spans="1:4" x14ac:dyDescent="0.25">
      <c r="A1090" t="str">
        <f>HYPERLINK("https://docs.un.org/S/2024/45", "S/2024/45")</f>
        <v>S/2024/45</v>
      </c>
      <c r="B1090" t="s">
        <v>1043</v>
      </c>
      <c r="C1090" t="s">
        <v>1044</v>
      </c>
      <c r="D1090">
        <v>1</v>
      </c>
    </row>
    <row r="1091" spans="1:4" x14ac:dyDescent="0.25">
      <c r="A1091" t="str">
        <f>HYPERLINK("https://docs.un.org/S/2024/45", "S/2024/45")</f>
        <v>S/2024/45</v>
      </c>
      <c r="B1091" t="s">
        <v>1043</v>
      </c>
      <c r="C1091" t="s">
        <v>1045</v>
      </c>
      <c r="D1091">
        <v>1</v>
      </c>
    </row>
    <row r="1092" spans="1:4" x14ac:dyDescent="0.25">
      <c r="A1092" t="str">
        <f>HYPERLINK("https://docs.un.org/S/2024/67", "S/2024/67")</f>
        <v>S/2024/67</v>
      </c>
      <c r="B1092" t="s">
        <v>1046</v>
      </c>
      <c r="C1092" t="s">
        <v>1047</v>
      </c>
      <c r="D1092">
        <v>1</v>
      </c>
    </row>
    <row r="1093" spans="1:4" x14ac:dyDescent="0.25">
      <c r="A1093" t="str">
        <f>HYPERLINK("https://docs.un.org/S/2024/67", "S/2024/67")</f>
        <v>S/2024/67</v>
      </c>
      <c r="B1093" t="s">
        <v>1046</v>
      </c>
      <c r="C1093" t="s">
        <v>743</v>
      </c>
      <c r="D1093">
        <v>1</v>
      </c>
    </row>
    <row r="1094" spans="1:4" x14ac:dyDescent="0.25">
      <c r="A1094" t="str">
        <f t="shared" ref="A1094:A1157" si="53">HYPERLINK("https://docs.un.org/S/2024/65", "S/2024/65")</f>
        <v>S/2024/65</v>
      </c>
      <c r="B1094" t="s">
        <v>1048</v>
      </c>
      <c r="C1094" t="s">
        <v>1049</v>
      </c>
      <c r="D1094">
        <v>1</v>
      </c>
    </row>
    <row r="1095" spans="1:4" x14ac:dyDescent="0.25">
      <c r="A1095" t="str">
        <f t="shared" si="53"/>
        <v>S/2024/65</v>
      </c>
      <c r="B1095" t="s">
        <v>1048</v>
      </c>
      <c r="C1095" t="s">
        <v>1050</v>
      </c>
      <c r="D1095">
        <v>1</v>
      </c>
    </row>
    <row r="1096" spans="1:4" x14ac:dyDescent="0.25">
      <c r="A1096" t="str">
        <f t="shared" si="53"/>
        <v>S/2024/65</v>
      </c>
      <c r="B1096" t="s">
        <v>1048</v>
      </c>
      <c r="C1096" t="s">
        <v>1051</v>
      </c>
      <c r="D1096">
        <v>1</v>
      </c>
    </row>
    <row r="1097" spans="1:4" x14ac:dyDescent="0.25">
      <c r="A1097" t="str">
        <f t="shared" si="53"/>
        <v>S/2024/65</v>
      </c>
      <c r="B1097" t="s">
        <v>1048</v>
      </c>
      <c r="C1097" t="s">
        <v>1052</v>
      </c>
      <c r="D1097">
        <v>1</v>
      </c>
    </row>
    <row r="1098" spans="1:4" x14ac:dyDescent="0.25">
      <c r="A1098" t="str">
        <f t="shared" si="53"/>
        <v>S/2024/65</v>
      </c>
      <c r="B1098" t="s">
        <v>1048</v>
      </c>
      <c r="C1098" t="s">
        <v>1053</v>
      </c>
      <c r="D1098">
        <v>1</v>
      </c>
    </row>
    <row r="1099" spans="1:4" x14ac:dyDescent="0.25">
      <c r="A1099" t="str">
        <f t="shared" si="53"/>
        <v>S/2024/65</v>
      </c>
      <c r="B1099" t="s">
        <v>1048</v>
      </c>
      <c r="C1099" t="s">
        <v>1054</v>
      </c>
      <c r="D1099">
        <v>2</v>
      </c>
    </row>
    <row r="1100" spans="1:4" x14ac:dyDescent="0.25">
      <c r="A1100" t="str">
        <f t="shared" si="53"/>
        <v>S/2024/65</v>
      </c>
      <c r="B1100" t="s">
        <v>1048</v>
      </c>
      <c r="C1100" t="s">
        <v>1055</v>
      </c>
      <c r="D1100">
        <v>2</v>
      </c>
    </row>
    <row r="1101" spans="1:4" x14ac:dyDescent="0.25">
      <c r="A1101" t="str">
        <f t="shared" si="53"/>
        <v>S/2024/65</v>
      </c>
      <c r="B1101" t="s">
        <v>1048</v>
      </c>
      <c r="C1101" t="s">
        <v>1056</v>
      </c>
      <c r="D1101">
        <v>2</v>
      </c>
    </row>
    <row r="1102" spans="1:4" x14ac:dyDescent="0.25">
      <c r="A1102" t="str">
        <f t="shared" si="53"/>
        <v>S/2024/65</v>
      </c>
      <c r="B1102" t="s">
        <v>1048</v>
      </c>
      <c r="C1102" t="s">
        <v>1057</v>
      </c>
      <c r="D1102">
        <v>2</v>
      </c>
    </row>
    <row r="1103" spans="1:4" x14ac:dyDescent="0.25">
      <c r="A1103" t="str">
        <f t="shared" si="53"/>
        <v>S/2024/65</v>
      </c>
      <c r="B1103" t="s">
        <v>1048</v>
      </c>
      <c r="C1103" t="s">
        <v>1058</v>
      </c>
      <c r="D1103">
        <v>2</v>
      </c>
    </row>
    <row r="1104" spans="1:4" x14ac:dyDescent="0.25">
      <c r="A1104" t="str">
        <f t="shared" si="53"/>
        <v>S/2024/65</v>
      </c>
      <c r="B1104" t="s">
        <v>1048</v>
      </c>
      <c r="C1104" t="s">
        <v>1059</v>
      </c>
      <c r="D1104">
        <v>2</v>
      </c>
    </row>
    <row r="1105" spans="1:4" x14ac:dyDescent="0.25">
      <c r="A1105" t="str">
        <f t="shared" si="53"/>
        <v>S/2024/65</v>
      </c>
      <c r="B1105" t="s">
        <v>1048</v>
      </c>
      <c r="C1105" t="s">
        <v>1060</v>
      </c>
      <c r="D1105">
        <v>2</v>
      </c>
    </row>
    <row r="1106" spans="1:4" x14ac:dyDescent="0.25">
      <c r="A1106" t="str">
        <f t="shared" si="53"/>
        <v>S/2024/65</v>
      </c>
      <c r="B1106" t="s">
        <v>1048</v>
      </c>
      <c r="C1106" t="s">
        <v>1061</v>
      </c>
      <c r="D1106">
        <v>3</v>
      </c>
    </row>
    <row r="1107" spans="1:4" x14ac:dyDescent="0.25">
      <c r="A1107" t="str">
        <f t="shared" si="53"/>
        <v>S/2024/65</v>
      </c>
      <c r="B1107" t="s">
        <v>1048</v>
      </c>
      <c r="C1107" t="s">
        <v>1062</v>
      </c>
      <c r="D1107">
        <v>3</v>
      </c>
    </row>
    <row r="1108" spans="1:4" x14ac:dyDescent="0.25">
      <c r="A1108" t="str">
        <f t="shared" si="53"/>
        <v>S/2024/65</v>
      </c>
      <c r="B1108" t="s">
        <v>1048</v>
      </c>
      <c r="C1108" t="s">
        <v>1063</v>
      </c>
      <c r="D1108">
        <v>3</v>
      </c>
    </row>
    <row r="1109" spans="1:4" x14ac:dyDescent="0.25">
      <c r="A1109" t="str">
        <f t="shared" si="53"/>
        <v>S/2024/65</v>
      </c>
      <c r="B1109" t="s">
        <v>1048</v>
      </c>
      <c r="C1109" t="s">
        <v>1064</v>
      </c>
      <c r="D1109">
        <v>4</v>
      </c>
    </row>
    <row r="1110" spans="1:4" x14ac:dyDescent="0.25">
      <c r="A1110" t="str">
        <f t="shared" si="53"/>
        <v>S/2024/65</v>
      </c>
      <c r="B1110" t="s">
        <v>1048</v>
      </c>
      <c r="C1110" t="s">
        <v>346</v>
      </c>
      <c r="D1110">
        <v>5</v>
      </c>
    </row>
    <row r="1111" spans="1:4" x14ac:dyDescent="0.25">
      <c r="A1111" t="str">
        <f t="shared" si="53"/>
        <v>S/2024/65</v>
      </c>
      <c r="B1111" t="s">
        <v>1048</v>
      </c>
      <c r="C1111" t="s">
        <v>1065</v>
      </c>
      <c r="D1111">
        <v>5</v>
      </c>
    </row>
    <row r="1112" spans="1:4" x14ac:dyDescent="0.25">
      <c r="A1112" t="str">
        <f t="shared" si="53"/>
        <v>S/2024/65</v>
      </c>
      <c r="B1112" t="s">
        <v>1048</v>
      </c>
      <c r="C1112" t="s">
        <v>1066</v>
      </c>
      <c r="D1112">
        <v>5</v>
      </c>
    </row>
    <row r="1113" spans="1:4" x14ac:dyDescent="0.25">
      <c r="A1113" t="str">
        <f t="shared" si="53"/>
        <v>S/2024/65</v>
      </c>
      <c r="B1113" t="s">
        <v>1048</v>
      </c>
      <c r="C1113" t="s">
        <v>1067</v>
      </c>
      <c r="D1113">
        <v>5</v>
      </c>
    </row>
    <row r="1114" spans="1:4" x14ac:dyDescent="0.25">
      <c r="A1114" t="str">
        <f t="shared" si="53"/>
        <v>S/2024/65</v>
      </c>
      <c r="B1114" t="s">
        <v>1048</v>
      </c>
      <c r="C1114" t="s">
        <v>1068</v>
      </c>
      <c r="D1114">
        <v>6</v>
      </c>
    </row>
    <row r="1115" spans="1:4" x14ac:dyDescent="0.25">
      <c r="A1115" t="str">
        <f t="shared" si="53"/>
        <v>S/2024/65</v>
      </c>
      <c r="B1115" t="s">
        <v>1048</v>
      </c>
      <c r="C1115" t="s">
        <v>1069</v>
      </c>
      <c r="D1115">
        <v>6</v>
      </c>
    </row>
    <row r="1116" spans="1:4" x14ac:dyDescent="0.25">
      <c r="A1116" t="str">
        <f t="shared" si="53"/>
        <v>S/2024/65</v>
      </c>
      <c r="B1116" t="s">
        <v>1048</v>
      </c>
      <c r="C1116" t="s">
        <v>1070</v>
      </c>
      <c r="D1116">
        <v>6</v>
      </c>
    </row>
    <row r="1117" spans="1:4" x14ac:dyDescent="0.25">
      <c r="A1117" t="str">
        <f t="shared" si="53"/>
        <v>S/2024/65</v>
      </c>
      <c r="B1117" t="s">
        <v>1048</v>
      </c>
      <c r="C1117" t="s">
        <v>1071</v>
      </c>
      <c r="D1117">
        <v>6</v>
      </c>
    </row>
    <row r="1118" spans="1:4" x14ac:dyDescent="0.25">
      <c r="A1118" t="str">
        <f t="shared" si="53"/>
        <v>S/2024/65</v>
      </c>
      <c r="B1118" t="s">
        <v>1048</v>
      </c>
      <c r="C1118" t="s">
        <v>1072</v>
      </c>
      <c r="D1118">
        <v>6</v>
      </c>
    </row>
    <row r="1119" spans="1:4" x14ac:dyDescent="0.25">
      <c r="A1119" t="str">
        <f t="shared" si="53"/>
        <v>S/2024/65</v>
      </c>
      <c r="B1119" t="s">
        <v>1048</v>
      </c>
      <c r="C1119" t="s">
        <v>1073</v>
      </c>
      <c r="D1119">
        <v>6</v>
      </c>
    </row>
    <row r="1120" spans="1:4" x14ac:dyDescent="0.25">
      <c r="A1120" t="str">
        <f t="shared" si="53"/>
        <v>S/2024/65</v>
      </c>
      <c r="B1120" t="s">
        <v>1048</v>
      </c>
      <c r="C1120" t="s">
        <v>1074</v>
      </c>
      <c r="D1120">
        <v>6</v>
      </c>
    </row>
    <row r="1121" spans="1:4" x14ac:dyDescent="0.25">
      <c r="A1121" t="str">
        <f t="shared" si="53"/>
        <v>S/2024/65</v>
      </c>
      <c r="B1121" t="s">
        <v>1048</v>
      </c>
      <c r="C1121" t="s">
        <v>1075</v>
      </c>
      <c r="D1121">
        <v>6</v>
      </c>
    </row>
    <row r="1122" spans="1:4" x14ac:dyDescent="0.25">
      <c r="A1122" t="str">
        <f t="shared" si="53"/>
        <v>S/2024/65</v>
      </c>
      <c r="B1122" t="s">
        <v>1048</v>
      </c>
      <c r="C1122" t="s">
        <v>1076</v>
      </c>
      <c r="D1122">
        <v>6</v>
      </c>
    </row>
    <row r="1123" spans="1:4" x14ac:dyDescent="0.25">
      <c r="A1123" t="str">
        <f t="shared" si="53"/>
        <v>S/2024/65</v>
      </c>
      <c r="B1123" t="s">
        <v>1048</v>
      </c>
      <c r="C1123" t="s">
        <v>1077</v>
      </c>
      <c r="D1123">
        <v>6</v>
      </c>
    </row>
    <row r="1124" spans="1:4" x14ac:dyDescent="0.25">
      <c r="A1124" t="str">
        <f t="shared" si="53"/>
        <v>S/2024/65</v>
      </c>
      <c r="B1124" t="s">
        <v>1048</v>
      </c>
      <c r="C1124" t="s">
        <v>1078</v>
      </c>
      <c r="D1124">
        <v>6</v>
      </c>
    </row>
    <row r="1125" spans="1:4" x14ac:dyDescent="0.25">
      <c r="A1125" t="str">
        <f t="shared" si="53"/>
        <v>S/2024/65</v>
      </c>
      <c r="B1125" t="s">
        <v>1048</v>
      </c>
      <c r="C1125" t="s">
        <v>1079</v>
      </c>
      <c r="D1125">
        <v>7</v>
      </c>
    </row>
    <row r="1126" spans="1:4" x14ac:dyDescent="0.25">
      <c r="A1126" t="str">
        <f t="shared" si="53"/>
        <v>S/2024/65</v>
      </c>
      <c r="B1126" t="s">
        <v>1048</v>
      </c>
      <c r="C1126" t="s">
        <v>1080</v>
      </c>
      <c r="D1126">
        <v>7</v>
      </c>
    </row>
    <row r="1127" spans="1:4" x14ac:dyDescent="0.25">
      <c r="A1127" t="str">
        <f t="shared" si="53"/>
        <v>S/2024/65</v>
      </c>
      <c r="B1127" t="s">
        <v>1048</v>
      </c>
      <c r="C1127" t="s">
        <v>1081</v>
      </c>
      <c r="D1127">
        <v>7</v>
      </c>
    </row>
    <row r="1128" spans="1:4" x14ac:dyDescent="0.25">
      <c r="A1128" t="str">
        <f t="shared" si="53"/>
        <v>S/2024/65</v>
      </c>
      <c r="B1128" t="s">
        <v>1048</v>
      </c>
      <c r="C1128" t="s">
        <v>1082</v>
      </c>
      <c r="D1128">
        <v>7</v>
      </c>
    </row>
    <row r="1129" spans="1:4" x14ac:dyDescent="0.25">
      <c r="A1129" t="str">
        <f t="shared" si="53"/>
        <v>S/2024/65</v>
      </c>
      <c r="B1129" t="s">
        <v>1048</v>
      </c>
      <c r="C1129" t="s">
        <v>1083</v>
      </c>
      <c r="D1129">
        <v>7</v>
      </c>
    </row>
    <row r="1130" spans="1:4" x14ac:dyDescent="0.25">
      <c r="A1130" t="str">
        <f t="shared" si="53"/>
        <v>S/2024/65</v>
      </c>
      <c r="B1130" t="s">
        <v>1048</v>
      </c>
      <c r="C1130" t="s">
        <v>1084</v>
      </c>
      <c r="D1130">
        <v>7</v>
      </c>
    </row>
    <row r="1131" spans="1:4" x14ac:dyDescent="0.25">
      <c r="A1131" t="str">
        <f t="shared" si="53"/>
        <v>S/2024/65</v>
      </c>
      <c r="B1131" t="s">
        <v>1048</v>
      </c>
      <c r="C1131" t="s">
        <v>1085</v>
      </c>
      <c r="D1131">
        <v>7</v>
      </c>
    </row>
    <row r="1132" spans="1:4" x14ac:dyDescent="0.25">
      <c r="A1132" t="str">
        <f t="shared" si="53"/>
        <v>S/2024/65</v>
      </c>
      <c r="B1132" t="s">
        <v>1048</v>
      </c>
      <c r="C1132" t="s">
        <v>1086</v>
      </c>
      <c r="D1132">
        <v>7</v>
      </c>
    </row>
    <row r="1133" spans="1:4" x14ac:dyDescent="0.25">
      <c r="A1133" t="str">
        <f t="shared" si="53"/>
        <v>S/2024/65</v>
      </c>
      <c r="B1133" t="s">
        <v>1048</v>
      </c>
      <c r="C1133" t="s">
        <v>1087</v>
      </c>
      <c r="D1133">
        <v>7</v>
      </c>
    </row>
    <row r="1134" spans="1:4" x14ac:dyDescent="0.25">
      <c r="A1134" t="str">
        <f t="shared" si="53"/>
        <v>S/2024/65</v>
      </c>
      <c r="B1134" t="s">
        <v>1048</v>
      </c>
      <c r="C1134" t="s">
        <v>1088</v>
      </c>
      <c r="D1134">
        <v>7</v>
      </c>
    </row>
    <row r="1135" spans="1:4" x14ac:dyDescent="0.25">
      <c r="A1135" t="str">
        <f t="shared" si="53"/>
        <v>S/2024/65</v>
      </c>
      <c r="B1135" t="s">
        <v>1048</v>
      </c>
      <c r="C1135" t="s">
        <v>1089</v>
      </c>
      <c r="D1135">
        <v>8</v>
      </c>
    </row>
    <row r="1136" spans="1:4" x14ac:dyDescent="0.25">
      <c r="A1136" t="str">
        <f t="shared" si="53"/>
        <v>S/2024/65</v>
      </c>
      <c r="B1136" t="s">
        <v>1048</v>
      </c>
      <c r="C1136" t="s">
        <v>1090</v>
      </c>
      <c r="D1136">
        <v>8</v>
      </c>
    </row>
    <row r="1137" spans="1:4" x14ac:dyDescent="0.25">
      <c r="A1137" t="str">
        <f t="shared" si="53"/>
        <v>S/2024/65</v>
      </c>
      <c r="B1137" t="s">
        <v>1048</v>
      </c>
      <c r="C1137" t="s">
        <v>1091</v>
      </c>
      <c r="D1137">
        <v>8</v>
      </c>
    </row>
    <row r="1138" spans="1:4" x14ac:dyDescent="0.25">
      <c r="A1138" t="str">
        <f t="shared" si="53"/>
        <v>S/2024/65</v>
      </c>
      <c r="B1138" t="s">
        <v>1048</v>
      </c>
      <c r="C1138" t="s">
        <v>1092</v>
      </c>
      <c r="D1138">
        <v>8</v>
      </c>
    </row>
    <row r="1139" spans="1:4" x14ac:dyDescent="0.25">
      <c r="A1139" t="str">
        <f t="shared" si="53"/>
        <v>S/2024/65</v>
      </c>
      <c r="B1139" t="s">
        <v>1048</v>
      </c>
      <c r="C1139" t="s">
        <v>1093</v>
      </c>
      <c r="D1139">
        <v>8</v>
      </c>
    </row>
    <row r="1140" spans="1:4" x14ac:dyDescent="0.25">
      <c r="A1140" t="str">
        <f t="shared" si="53"/>
        <v>S/2024/65</v>
      </c>
      <c r="B1140" t="s">
        <v>1048</v>
      </c>
      <c r="C1140" t="s">
        <v>1094</v>
      </c>
      <c r="D1140">
        <v>8</v>
      </c>
    </row>
    <row r="1141" spans="1:4" x14ac:dyDescent="0.25">
      <c r="A1141" t="str">
        <f t="shared" si="53"/>
        <v>S/2024/65</v>
      </c>
      <c r="B1141" t="s">
        <v>1048</v>
      </c>
      <c r="C1141" t="s">
        <v>1095</v>
      </c>
      <c r="D1141">
        <v>8</v>
      </c>
    </row>
    <row r="1142" spans="1:4" x14ac:dyDescent="0.25">
      <c r="A1142" t="str">
        <f t="shared" si="53"/>
        <v>S/2024/65</v>
      </c>
      <c r="B1142" t="s">
        <v>1048</v>
      </c>
      <c r="C1142" t="s">
        <v>1096</v>
      </c>
      <c r="D1142">
        <v>8</v>
      </c>
    </row>
    <row r="1143" spans="1:4" x14ac:dyDescent="0.25">
      <c r="A1143" t="str">
        <f t="shared" si="53"/>
        <v>S/2024/65</v>
      </c>
      <c r="B1143" t="s">
        <v>1048</v>
      </c>
      <c r="C1143" t="s">
        <v>1097</v>
      </c>
      <c r="D1143">
        <v>8</v>
      </c>
    </row>
    <row r="1144" spans="1:4" x14ac:dyDescent="0.25">
      <c r="A1144" t="str">
        <f t="shared" si="53"/>
        <v>S/2024/65</v>
      </c>
      <c r="B1144" t="s">
        <v>1048</v>
      </c>
      <c r="C1144" t="s">
        <v>1098</v>
      </c>
      <c r="D1144">
        <v>8</v>
      </c>
    </row>
    <row r="1145" spans="1:4" x14ac:dyDescent="0.25">
      <c r="A1145" t="str">
        <f t="shared" si="53"/>
        <v>S/2024/65</v>
      </c>
      <c r="B1145" t="s">
        <v>1048</v>
      </c>
      <c r="C1145" t="s">
        <v>1099</v>
      </c>
      <c r="D1145">
        <v>9</v>
      </c>
    </row>
    <row r="1146" spans="1:4" x14ac:dyDescent="0.25">
      <c r="A1146" t="str">
        <f t="shared" si="53"/>
        <v>S/2024/65</v>
      </c>
      <c r="B1146" t="s">
        <v>1048</v>
      </c>
      <c r="C1146" t="s">
        <v>1100</v>
      </c>
      <c r="D1146">
        <v>9</v>
      </c>
    </row>
    <row r="1147" spans="1:4" x14ac:dyDescent="0.25">
      <c r="A1147" t="str">
        <f t="shared" si="53"/>
        <v>S/2024/65</v>
      </c>
      <c r="B1147" t="s">
        <v>1048</v>
      </c>
      <c r="C1147" t="s">
        <v>1101</v>
      </c>
      <c r="D1147">
        <v>10</v>
      </c>
    </row>
    <row r="1148" spans="1:4" x14ac:dyDescent="0.25">
      <c r="A1148" t="str">
        <f t="shared" si="53"/>
        <v>S/2024/65</v>
      </c>
      <c r="B1148" t="s">
        <v>1048</v>
      </c>
      <c r="C1148" t="s">
        <v>1102</v>
      </c>
      <c r="D1148">
        <v>10</v>
      </c>
    </row>
    <row r="1149" spans="1:4" x14ac:dyDescent="0.25">
      <c r="A1149" t="str">
        <f t="shared" si="53"/>
        <v>S/2024/65</v>
      </c>
      <c r="B1149" t="s">
        <v>1048</v>
      </c>
      <c r="C1149" t="s">
        <v>1103</v>
      </c>
      <c r="D1149">
        <v>10</v>
      </c>
    </row>
    <row r="1150" spans="1:4" x14ac:dyDescent="0.25">
      <c r="A1150" t="str">
        <f t="shared" si="53"/>
        <v>S/2024/65</v>
      </c>
      <c r="B1150" t="s">
        <v>1048</v>
      </c>
      <c r="C1150" t="s">
        <v>1104</v>
      </c>
      <c r="D1150">
        <v>10</v>
      </c>
    </row>
    <row r="1151" spans="1:4" x14ac:dyDescent="0.25">
      <c r="A1151" t="str">
        <f t="shared" si="53"/>
        <v>S/2024/65</v>
      </c>
      <c r="B1151" t="s">
        <v>1048</v>
      </c>
      <c r="C1151" t="s">
        <v>1105</v>
      </c>
      <c r="D1151">
        <v>10</v>
      </c>
    </row>
    <row r="1152" spans="1:4" x14ac:dyDescent="0.25">
      <c r="A1152" t="str">
        <f t="shared" si="53"/>
        <v>S/2024/65</v>
      </c>
      <c r="B1152" t="s">
        <v>1048</v>
      </c>
      <c r="C1152" t="s">
        <v>1106</v>
      </c>
      <c r="D1152">
        <v>10</v>
      </c>
    </row>
    <row r="1153" spans="1:4" x14ac:dyDescent="0.25">
      <c r="A1153" t="str">
        <f t="shared" si="53"/>
        <v>S/2024/65</v>
      </c>
      <c r="B1153" t="s">
        <v>1048</v>
      </c>
      <c r="C1153" t="s">
        <v>1107</v>
      </c>
      <c r="D1153">
        <v>10</v>
      </c>
    </row>
    <row r="1154" spans="1:4" x14ac:dyDescent="0.25">
      <c r="A1154" t="str">
        <f t="shared" si="53"/>
        <v>S/2024/65</v>
      </c>
      <c r="B1154" t="s">
        <v>1048</v>
      </c>
      <c r="C1154" t="s">
        <v>1108</v>
      </c>
      <c r="D1154">
        <v>11</v>
      </c>
    </row>
    <row r="1155" spans="1:4" x14ac:dyDescent="0.25">
      <c r="A1155" t="str">
        <f t="shared" si="53"/>
        <v>S/2024/65</v>
      </c>
      <c r="B1155" t="s">
        <v>1048</v>
      </c>
      <c r="C1155" t="s">
        <v>1109</v>
      </c>
      <c r="D1155">
        <v>11</v>
      </c>
    </row>
    <row r="1156" spans="1:4" x14ac:dyDescent="0.25">
      <c r="A1156" t="str">
        <f t="shared" si="53"/>
        <v>S/2024/65</v>
      </c>
      <c r="B1156" t="s">
        <v>1048</v>
      </c>
      <c r="C1156" t="s">
        <v>1110</v>
      </c>
      <c r="D1156">
        <v>11</v>
      </c>
    </row>
    <row r="1157" spans="1:4" x14ac:dyDescent="0.25">
      <c r="A1157" t="str">
        <f t="shared" si="53"/>
        <v>S/2024/65</v>
      </c>
      <c r="B1157" t="s">
        <v>1048</v>
      </c>
      <c r="C1157" t="s">
        <v>1111</v>
      </c>
      <c r="D1157">
        <v>11</v>
      </c>
    </row>
    <row r="1158" spans="1:4" x14ac:dyDescent="0.25">
      <c r="A1158" t="str">
        <f t="shared" ref="A1158:A1221" si="54">HYPERLINK("https://docs.un.org/S/2024/65", "S/2024/65")</f>
        <v>S/2024/65</v>
      </c>
      <c r="B1158" t="s">
        <v>1048</v>
      </c>
      <c r="C1158" t="s">
        <v>1112</v>
      </c>
      <c r="D1158">
        <v>11</v>
      </c>
    </row>
    <row r="1159" spans="1:4" x14ac:dyDescent="0.25">
      <c r="A1159" t="str">
        <f t="shared" si="54"/>
        <v>S/2024/65</v>
      </c>
      <c r="B1159" t="s">
        <v>1048</v>
      </c>
      <c r="C1159" t="s">
        <v>1105</v>
      </c>
      <c r="D1159">
        <v>11</v>
      </c>
    </row>
    <row r="1160" spans="1:4" x14ac:dyDescent="0.25">
      <c r="A1160" t="str">
        <f t="shared" si="54"/>
        <v>S/2024/65</v>
      </c>
      <c r="B1160" t="s">
        <v>1048</v>
      </c>
      <c r="C1160" t="s">
        <v>1113</v>
      </c>
      <c r="D1160">
        <v>11</v>
      </c>
    </row>
    <row r="1161" spans="1:4" x14ac:dyDescent="0.25">
      <c r="A1161" t="str">
        <f t="shared" si="54"/>
        <v>S/2024/65</v>
      </c>
      <c r="B1161" t="s">
        <v>1048</v>
      </c>
      <c r="C1161" t="s">
        <v>1114</v>
      </c>
      <c r="D1161">
        <v>11</v>
      </c>
    </row>
    <row r="1162" spans="1:4" x14ac:dyDescent="0.25">
      <c r="A1162" t="str">
        <f t="shared" si="54"/>
        <v>S/2024/65</v>
      </c>
      <c r="B1162" t="s">
        <v>1048</v>
      </c>
      <c r="C1162" t="s">
        <v>1115</v>
      </c>
      <c r="D1162">
        <v>11</v>
      </c>
    </row>
    <row r="1163" spans="1:4" x14ac:dyDescent="0.25">
      <c r="A1163" t="str">
        <f t="shared" si="54"/>
        <v>S/2024/65</v>
      </c>
      <c r="B1163" t="s">
        <v>1048</v>
      </c>
      <c r="C1163" t="s">
        <v>1116</v>
      </c>
      <c r="D1163">
        <v>11</v>
      </c>
    </row>
    <row r="1164" spans="1:4" x14ac:dyDescent="0.25">
      <c r="A1164" t="str">
        <f t="shared" si="54"/>
        <v>S/2024/65</v>
      </c>
      <c r="B1164" t="s">
        <v>1048</v>
      </c>
      <c r="C1164" t="s">
        <v>1117</v>
      </c>
      <c r="D1164">
        <v>12</v>
      </c>
    </row>
    <row r="1165" spans="1:4" x14ac:dyDescent="0.25">
      <c r="A1165" t="str">
        <f t="shared" si="54"/>
        <v>S/2024/65</v>
      </c>
      <c r="B1165" t="s">
        <v>1048</v>
      </c>
      <c r="C1165" t="s">
        <v>1109</v>
      </c>
      <c r="D1165">
        <v>12</v>
      </c>
    </row>
    <row r="1166" spans="1:4" x14ac:dyDescent="0.25">
      <c r="A1166" t="str">
        <f t="shared" si="54"/>
        <v>S/2024/65</v>
      </c>
      <c r="B1166" t="s">
        <v>1048</v>
      </c>
      <c r="C1166" t="s">
        <v>1118</v>
      </c>
      <c r="D1166">
        <v>12</v>
      </c>
    </row>
    <row r="1167" spans="1:4" x14ac:dyDescent="0.25">
      <c r="A1167" t="str">
        <f t="shared" si="54"/>
        <v>S/2024/65</v>
      </c>
      <c r="B1167" t="s">
        <v>1048</v>
      </c>
      <c r="C1167" t="s">
        <v>1119</v>
      </c>
      <c r="D1167">
        <v>12</v>
      </c>
    </row>
    <row r="1168" spans="1:4" x14ac:dyDescent="0.25">
      <c r="A1168" t="str">
        <f t="shared" si="54"/>
        <v>S/2024/65</v>
      </c>
      <c r="B1168" t="s">
        <v>1048</v>
      </c>
      <c r="C1168" t="s">
        <v>1120</v>
      </c>
      <c r="D1168">
        <v>12</v>
      </c>
    </row>
    <row r="1169" spans="1:4" x14ac:dyDescent="0.25">
      <c r="A1169" t="str">
        <f t="shared" si="54"/>
        <v>S/2024/65</v>
      </c>
      <c r="B1169" t="s">
        <v>1048</v>
      </c>
      <c r="C1169" t="s">
        <v>1121</v>
      </c>
      <c r="D1169">
        <v>12</v>
      </c>
    </row>
    <row r="1170" spans="1:4" x14ac:dyDescent="0.25">
      <c r="A1170" t="str">
        <f t="shared" si="54"/>
        <v>S/2024/65</v>
      </c>
      <c r="B1170" t="s">
        <v>1048</v>
      </c>
      <c r="C1170" t="s">
        <v>1122</v>
      </c>
      <c r="D1170">
        <v>12</v>
      </c>
    </row>
    <row r="1171" spans="1:4" x14ac:dyDescent="0.25">
      <c r="A1171" t="str">
        <f t="shared" si="54"/>
        <v>S/2024/65</v>
      </c>
      <c r="B1171" t="s">
        <v>1048</v>
      </c>
      <c r="C1171" t="s">
        <v>1123</v>
      </c>
      <c r="D1171">
        <v>12</v>
      </c>
    </row>
    <row r="1172" spans="1:4" x14ac:dyDescent="0.25">
      <c r="A1172" t="str">
        <f t="shared" si="54"/>
        <v>S/2024/65</v>
      </c>
      <c r="B1172" t="s">
        <v>1048</v>
      </c>
      <c r="C1172" t="s">
        <v>1124</v>
      </c>
      <c r="D1172">
        <v>12</v>
      </c>
    </row>
    <row r="1173" spans="1:4" x14ac:dyDescent="0.25">
      <c r="A1173" t="str">
        <f t="shared" si="54"/>
        <v>S/2024/65</v>
      </c>
      <c r="B1173" t="s">
        <v>1048</v>
      </c>
      <c r="C1173" t="s">
        <v>1125</v>
      </c>
      <c r="D1173">
        <v>12</v>
      </c>
    </row>
    <row r="1174" spans="1:4" x14ac:dyDescent="0.25">
      <c r="A1174" t="str">
        <f t="shared" si="54"/>
        <v>S/2024/65</v>
      </c>
      <c r="B1174" t="s">
        <v>1048</v>
      </c>
      <c r="C1174" t="s">
        <v>1126</v>
      </c>
      <c r="D1174">
        <v>13</v>
      </c>
    </row>
    <row r="1175" spans="1:4" x14ac:dyDescent="0.25">
      <c r="A1175" t="str">
        <f t="shared" si="54"/>
        <v>S/2024/65</v>
      </c>
      <c r="B1175" t="s">
        <v>1048</v>
      </c>
      <c r="C1175" t="s">
        <v>1127</v>
      </c>
      <c r="D1175">
        <v>13</v>
      </c>
    </row>
    <row r="1176" spans="1:4" x14ac:dyDescent="0.25">
      <c r="A1176" t="str">
        <f t="shared" si="54"/>
        <v>S/2024/65</v>
      </c>
      <c r="B1176" t="s">
        <v>1048</v>
      </c>
      <c r="C1176" t="s">
        <v>1128</v>
      </c>
      <c r="D1176">
        <v>13</v>
      </c>
    </row>
    <row r="1177" spans="1:4" x14ac:dyDescent="0.25">
      <c r="A1177" t="str">
        <f t="shared" si="54"/>
        <v>S/2024/65</v>
      </c>
      <c r="B1177" t="s">
        <v>1048</v>
      </c>
      <c r="C1177" t="s">
        <v>1129</v>
      </c>
      <c r="D1177">
        <v>13</v>
      </c>
    </row>
    <row r="1178" spans="1:4" x14ac:dyDescent="0.25">
      <c r="A1178" t="str">
        <f t="shared" si="54"/>
        <v>S/2024/65</v>
      </c>
      <c r="B1178" t="s">
        <v>1048</v>
      </c>
      <c r="C1178" t="s">
        <v>1130</v>
      </c>
      <c r="D1178">
        <v>13</v>
      </c>
    </row>
    <row r="1179" spans="1:4" x14ac:dyDescent="0.25">
      <c r="A1179" t="str">
        <f t="shared" si="54"/>
        <v>S/2024/65</v>
      </c>
      <c r="B1179" t="s">
        <v>1048</v>
      </c>
      <c r="C1179" t="s">
        <v>1131</v>
      </c>
      <c r="D1179">
        <v>13</v>
      </c>
    </row>
    <row r="1180" spans="1:4" x14ac:dyDescent="0.25">
      <c r="A1180" t="str">
        <f t="shared" si="54"/>
        <v>S/2024/65</v>
      </c>
      <c r="B1180" t="s">
        <v>1048</v>
      </c>
      <c r="C1180" t="s">
        <v>1132</v>
      </c>
      <c r="D1180">
        <v>13</v>
      </c>
    </row>
    <row r="1181" spans="1:4" x14ac:dyDescent="0.25">
      <c r="A1181" t="str">
        <f t="shared" si="54"/>
        <v>S/2024/65</v>
      </c>
      <c r="B1181" t="s">
        <v>1048</v>
      </c>
      <c r="C1181" t="s">
        <v>1133</v>
      </c>
      <c r="D1181">
        <v>13</v>
      </c>
    </row>
    <row r="1182" spans="1:4" x14ac:dyDescent="0.25">
      <c r="A1182" t="str">
        <f t="shared" si="54"/>
        <v>S/2024/65</v>
      </c>
      <c r="B1182" t="s">
        <v>1048</v>
      </c>
      <c r="C1182" t="s">
        <v>1134</v>
      </c>
      <c r="D1182">
        <v>14</v>
      </c>
    </row>
    <row r="1183" spans="1:4" x14ac:dyDescent="0.25">
      <c r="A1183" t="str">
        <f t="shared" si="54"/>
        <v>S/2024/65</v>
      </c>
      <c r="B1183" t="s">
        <v>1048</v>
      </c>
      <c r="C1183" t="s">
        <v>1135</v>
      </c>
      <c r="D1183">
        <v>14</v>
      </c>
    </row>
    <row r="1184" spans="1:4" x14ac:dyDescent="0.25">
      <c r="A1184" t="str">
        <f t="shared" si="54"/>
        <v>S/2024/65</v>
      </c>
      <c r="B1184" t="s">
        <v>1048</v>
      </c>
      <c r="C1184" t="s">
        <v>1136</v>
      </c>
      <c r="D1184">
        <v>14</v>
      </c>
    </row>
    <row r="1185" spans="1:4" x14ac:dyDescent="0.25">
      <c r="A1185" t="str">
        <f t="shared" si="54"/>
        <v>S/2024/65</v>
      </c>
      <c r="B1185" t="s">
        <v>1048</v>
      </c>
      <c r="C1185" t="s">
        <v>1137</v>
      </c>
      <c r="D1185">
        <v>14</v>
      </c>
    </row>
    <row r="1186" spans="1:4" x14ac:dyDescent="0.25">
      <c r="A1186" t="str">
        <f t="shared" si="54"/>
        <v>S/2024/65</v>
      </c>
      <c r="B1186" t="s">
        <v>1048</v>
      </c>
      <c r="C1186" t="s">
        <v>1138</v>
      </c>
      <c r="D1186">
        <v>14</v>
      </c>
    </row>
    <row r="1187" spans="1:4" x14ac:dyDescent="0.25">
      <c r="A1187" t="str">
        <f t="shared" si="54"/>
        <v>S/2024/65</v>
      </c>
      <c r="B1187" t="s">
        <v>1048</v>
      </c>
      <c r="C1187" t="s">
        <v>1139</v>
      </c>
      <c r="D1187">
        <v>14</v>
      </c>
    </row>
    <row r="1188" spans="1:4" x14ac:dyDescent="0.25">
      <c r="A1188" t="str">
        <f t="shared" si="54"/>
        <v>S/2024/65</v>
      </c>
      <c r="B1188" t="s">
        <v>1048</v>
      </c>
      <c r="C1188" t="s">
        <v>1140</v>
      </c>
      <c r="D1188">
        <v>14</v>
      </c>
    </row>
    <row r="1189" spans="1:4" x14ac:dyDescent="0.25">
      <c r="A1189" t="str">
        <f t="shared" si="54"/>
        <v>S/2024/65</v>
      </c>
      <c r="B1189" t="s">
        <v>1048</v>
      </c>
      <c r="C1189" t="s">
        <v>1141</v>
      </c>
      <c r="D1189">
        <v>14</v>
      </c>
    </row>
    <row r="1190" spans="1:4" x14ac:dyDescent="0.25">
      <c r="A1190" t="str">
        <f t="shared" si="54"/>
        <v>S/2024/65</v>
      </c>
      <c r="B1190" t="s">
        <v>1048</v>
      </c>
      <c r="C1190" t="s">
        <v>1142</v>
      </c>
      <c r="D1190">
        <v>14</v>
      </c>
    </row>
    <row r="1191" spans="1:4" x14ac:dyDescent="0.25">
      <c r="A1191" t="str">
        <f t="shared" si="54"/>
        <v>S/2024/65</v>
      </c>
      <c r="B1191" t="s">
        <v>1048</v>
      </c>
      <c r="C1191" t="s">
        <v>1143</v>
      </c>
      <c r="D1191">
        <v>15</v>
      </c>
    </row>
    <row r="1192" spans="1:4" x14ac:dyDescent="0.25">
      <c r="A1192" t="str">
        <f t="shared" si="54"/>
        <v>S/2024/65</v>
      </c>
      <c r="B1192" t="s">
        <v>1048</v>
      </c>
      <c r="C1192" t="s">
        <v>1144</v>
      </c>
      <c r="D1192">
        <v>15</v>
      </c>
    </row>
    <row r="1193" spans="1:4" x14ac:dyDescent="0.25">
      <c r="A1193" t="str">
        <f t="shared" si="54"/>
        <v>S/2024/65</v>
      </c>
      <c r="B1193" t="s">
        <v>1048</v>
      </c>
      <c r="C1193" t="s">
        <v>1145</v>
      </c>
      <c r="D1193">
        <v>15</v>
      </c>
    </row>
    <row r="1194" spans="1:4" x14ac:dyDescent="0.25">
      <c r="A1194" t="str">
        <f t="shared" si="54"/>
        <v>S/2024/65</v>
      </c>
      <c r="B1194" t="s">
        <v>1048</v>
      </c>
      <c r="C1194" t="s">
        <v>1146</v>
      </c>
      <c r="D1194">
        <v>15</v>
      </c>
    </row>
    <row r="1195" spans="1:4" x14ac:dyDescent="0.25">
      <c r="A1195" t="str">
        <f t="shared" si="54"/>
        <v>S/2024/65</v>
      </c>
      <c r="B1195" t="s">
        <v>1048</v>
      </c>
      <c r="C1195" t="s">
        <v>1147</v>
      </c>
      <c r="D1195">
        <v>15</v>
      </c>
    </row>
    <row r="1196" spans="1:4" x14ac:dyDescent="0.25">
      <c r="A1196" t="str">
        <f t="shared" si="54"/>
        <v>S/2024/65</v>
      </c>
      <c r="B1196" t="s">
        <v>1048</v>
      </c>
      <c r="C1196" t="s">
        <v>1148</v>
      </c>
      <c r="D1196">
        <v>15</v>
      </c>
    </row>
    <row r="1197" spans="1:4" x14ac:dyDescent="0.25">
      <c r="A1197" t="str">
        <f t="shared" si="54"/>
        <v>S/2024/65</v>
      </c>
      <c r="B1197" t="s">
        <v>1048</v>
      </c>
      <c r="C1197" t="s">
        <v>1149</v>
      </c>
      <c r="D1197">
        <v>15</v>
      </c>
    </row>
    <row r="1198" spans="1:4" x14ac:dyDescent="0.25">
      <c r="A1198" t="str">
        <f t="shared" si="54"/>
        <v>S/2024/65</v>
      </c>
      <c r="B1198" t="s">
        <v>1048</v>
      </c>
      <c r="C1198" t="s">
        <v>1150</v>
      </c>
      <c r="D1198">
        <v>16</v>
      </c>
    </row>
    <row r="1199" spans="1:4" x14ac:dyDescent="0.25">
      <c r="A1199" t="str">
        <f t="shared" si="54"/>
        <v>S/2024/65</v>
      </c>
      <c r="B1199" t="s">
        <v>1048</v>
      </c>
      <c r="C1199" t="s">
        <v>1151</v>
      </c>
      <c r="D1199">
        <v>16</v>
      </c>
    </row>
    <row r="1200" spans="1:4" x14ac:dyDescent="0.25">
      <c r="A1200" t="str">
        <f t="shared" si="54"/>
        <v>S/2024/65</v>
      </c>
      <c r="B1200" t="s">
        <v>1048</v>
      </c>
      <c r="C1200" t="s">
        <v>1152</v>
      </c>
      <c r="D1200">
        <v>16</v>
      </c>
    </row>
    <row r="1201" spans="1:4" x14ac:dyDescent="0.25">
      <c r="A1201" t="str">
        <f t="shared" si="54"/>
        <v>S/2024/65</v>
      </c>
      <c r="B1201" t="s">
        <v>1048</v>
      </c>
      <c r="C1201" t="s">
        <v>1153</v>
      </c>
      <c r="D1201">
        <v>16</v>
      </c>
    </row>
    <row r="1202" spans="1:4" x14ac:dyDescent="0.25">
      <c r="A1202" t="str">
        <f t="shared" si="54"/>
        <v>S/2024/65</v>
      </c>
      <c r="B1202" t="s">
        <v>1048</v>
      </c>
      <c r="C1202" t="s">
        <v>1154</v>
      </c>
      <c r="D1202">
        <v>17</v>
      </c>
    </row>
    <row r="1203" spans="1:4" x14ac:dyDescent="0.25">
      <c r="A1203" t="str">
        <f t="shared" si="54"/>
        <v>S/2024/65</v>
      </c>
      <c r="B1203" t="s">
        <v>1048</v>
      </c>
      <c r="C1203" t="s">
        <v>1155</v>
      </c>
      <c r="D1203">
        <v>17</v>
      </c>
    </row>
    <row r="1204" spans="1:4" x14ac:dyDescent="0.25">
      <c r="A1204" t="str">
        <f t="shared" si="54"/>
        <v>S/2024/65</v>
      </c>
      <c r="B1204" t="s">
        <v>1048</v>
      </c>
      <c r="C1204" t="s">
        <v>1156</v>
      </c>
      <c r="D1204">
        <v>17</v>
      </c>
    </row>
    <row r="1205" spans="1:4" x14ac:dyDescent="0.25">
      <c r="A1205" t="str">
        <f t="shared" si="54"/>
        <v>S/2024/65</v>
      </c>
      <c r="B1205" t="s">
        <v>1048</v>
      </c>
      <c r="C1205" t="s">
        <v>1157</v>
      </c>
      <c r="D1205">
        <v>17</v>
      </c>
    </row>
    <row r="1206" spans="1:4" x14ac:dyDescent="0.25">
      <c r="A1206" t="str">
        <f t="shared" si="54"/>
        <v>S/2024/65</v>
      </c>
      <c r="B1206" t="s">
        <v>1048</v>
      </c>
      <c r="C1206" t="s">
        <v>1158</v>
      </c>
      <c r="D1206">
        <v>17</v>
      </c>
    </row>
    <row r="1207" spans="1:4" x14ac:dyDescent="0.25">
      <c r="A1207" t="str">
        <f t="shared" si="54"/>
        <v>S/2024/65</v>
      </c>
      <c r="B1207" t="s">
        <v>1048</v>
      </c>
      <c r="C1207" t="s">
        <v>1159</v>
      </c>
      <c r="D1207">
        <v>17</v>
      </c>
    </row>
    <row r="1208" spans="1:4" x14ac:dyDescent="0.25">
      <c r="A1208" t="str">
        <f t="shared" si="54"/>
        <v>S/2024/65</v>
      </c>
      <c r="B1208" t="s">
        <v>1048</v>
      </c>
      <c r="C1208" t="s">
        <v>1160</v>
      </c>
      <c r="D1208">
        <v>17</v>
      </c>
    </row>
    <row r="1209" spans="1:4" x14ac:dyDescent="0.25">
      <c r="A1209" t="str">
        <f t="shared" si="54"/>
        <v>S/2024/65</v>
      </c>
      <c r="B1209" t="s">
        <v>1048</v>
      </c>
      <c r="C1209" t="s">
        <v>1161</v>
      </c>
      <c r="D1209">
        <v>17</v>
      </c>
    </row>
    <row r="1210" spans="1:4" x14ac:dyDescent="0.25">
      <c r="A1210" t="str">
        <f t="shared" si="54"/>
        <v>S/2024/65</v>
      </c>
      <c r="B1210" t="s">
        <v>1048</v>
      </c>
      <c r="C1210" t="s">
        <v>1162</v>
      </c>
      <c r="D1210">
        <v>18</v>
      </c>
    </row>
    <row r="1211" spans="1:4" x14ac:dyDescent="0.25">
      <c r="A1211" t="str">
        <f t="shared" si="54"/>
        <v>S/2024/65</v>
      </c>
      <c r="B1211" t="s">
        <v>1048</v>
      </c>
      <c r="C1211" t="s">
        <v>1163</v>
      </c>
      <c r="D1211">
        <v>18</v>
      </c>
    </row>
    <row r="1212" spans="1:4" x14ac:dyDescent="0.25">
      <c r="A1212" t="str">
        <f t="shared" si="54"/>
        <v>S/2024/65</v>
      </c>
      <c r="B1212" t="s">
        <v>1048</v>
      </c>
      <c r="C1212" t="s">
        <v>1164</v>
      </c>
      <c r="D1212">
        <v>18</v>
      </c>
    </row>
    <row r="1213" spans="1:4" x14ac:dyDescent="0.25">
      <c r="A1213" t="str">
        <f t="shared" si="54"/>
        <v>S/2024/65</v>
      </c>
      <c r="B1213" t="s">
        <v>1048</v>
      </c>
      <c r="C1213" t="s">
        <v>1165</v>
      </c>
      <c r="D1213">
        <v>18</v>
      </c>
    </row>
    <row r="1214" spans="1:4" x14ac:dyDescent="0.25">
      <c r="A1214" t="str">
        <f t="shared" si="54"/>
        <v>S/2024/65</v>
      </c>
      <c r="B1214" t="s">
        <v>1048</v>
      </c>
      <c r="C1214" t="s">
        <v>1166</v>
      </c>
      <c r="D1214">
        <v>18</v>
      </c>
    </row>
    <row r="1215" spans="1:4" x14ac:dyDescent="0.25">
      <c r="A1215" t="str">
        <f t="shared" si="54"/>
        <v>S/2024/65</v>
      </c>
      <c r="B1215" t="s">
        <v>1048</v>
      </c>
      <c r="C1215" t="s">
        <v>1167</v>
      </c>
      <c r="D1215">
        <v>18</v>
      </c>
    </row>
    <row r="1216" spans="1:4" x14ac:dyDescent="0.25">
      <c r="A1216" t="str">
        <f t="shared" si="54"/>
        <v>S/2024/65</v>
      </c>
      <c r="B1216" t="s">
        <v>1048</v>
      </c>
      <c r="C1216" t="s">
        <v>1168</v>
      </c>
      <c r="D1216">
        <v>18</v>
      </c>
    </row>
    <row r="1217" spans="1:4" x14ac:dyDescent="0.25">
      <c r="A1217" t="str">
        <f t="shared" si="54"/>
        <v>S/2024/65</v>
      </c>
      <c r="B1217" t="s">
        <v>1048</v>
      </c>
      <c r="C1217" t="s">
        <v>1169</v>
      </c>
      <c r="D1217">
        <v>18</v>
      </c>
    </row>
    <row r="1218" spans="1:4" x14ac:dyDescent="0.25">
      <c r="A1218" t="str">
        <f t="shared" si="54"/>
        <v>S/2024/65</v>
      </c>
      <c r="B1218" t="s">
        <v>1048</v>
      </c>
      <c r="C1218" t="s">
        <v>1170</v>
      </c>
      <c r="D1218">
        <v>18</v>
      </c>
    </row>
    <row r="1219" spans="1:4" x14ac:dyDescent="0.25">
      <c r="A1219" t="str">
        <f t="shared" si="54"/>
        <v>S/2024/65</v>
      </c>
      <c r="B1219" t="s">
        <v>1048</v>
      </c>
      <c r="C1219" t="s">
        <v>1171</v>
      </c>
      <c r="D1219">
        <v>18</v>
      </c>
    </row>
    <row r="1220" spans="1:4" x14ac:dyDescent="0.25">
      <c r="A1220" t="str">
        <f t="shared" si="54"/>
        <v>S/2024/65</v>
      </c>
      <c r="B1220" t="s">
        <v>1048</v>
      </c>
      <c r="C1220" t="s">
        <v>1172</v>
      </c>
      <c r="D1220">
        <v>19</v>
      </c>
    </row>
    <row r="1221" spans="1:4" x14ac:dyDescent="0.25">
      <c r="A1221" t="str">
        <f t="shared" si="54"/>
        <v>S/2024/65</v>
      </c>
      <c r="B1221" t="s">
        <v>1048</v>
      </c>
      <c r="C1221" t="s">
        <v>1173</v>
      </c>
      <c r="D1221">
        <v>19</v>
      </c>
    </row>
    <row r="1222" spans="1:4" x14ac:dyDescent="0.25">
      <c r="A1222" t="str">
        <f t="shared" ref="A1222:A1285" si="55">HYPERLINK("https://docs.un.org/S/2024/65", "S/2024/65")</f>
        <v>S/2024/65</v>
      </c>
      <c r="B1222" t="s">
        <v>1048</v>
      </c>
      <c r="C1222" t="s">
        <v>1174</v>
      </c>
      <c r="D1222">
        <v>19</v>
      </c>
    </row>
    <row r="1223" spans="1:4" x14ac:dyDescent="0.25">
      <c r="A1223" t="str">
        <f t="shared" si="55"/>
        <v>S/2024/65</v>
      </c>
      <c r="B1223" t="s">
        <v>1048</v>
      </c>
      <c r="C1223" t="s">
        <v>1175</v>
      </c>
      <c r="D1223">
        <v>19</v>
      </c>
    </row>
    <row r="1224" spans="1:4" x14ac:dyDescent="0.25">
      <c r="A1224" t="str">
        <f t="shared" si="55"/>
        <v>S/2024/65</v>
      </c>
      <c r="B1224" t="s">
        <v>1048</v>
      </c>
      <c r="C1224" t="s">
        <v>1176</v>
      </c>
      <c r="D1224">
        <v>19</v>
      </c>
    </row>
    <row r="1225" spans="1:4" x14ac:dyDescent="0.25">
      <c r="A1225" t="str">
        <f t="shared" si="55"/>
        <v>S/2024/65</v>
      </c>
      <c r="B1225" t="s">
        <v>1048</v>
      </c>
      <c r="C1225" t="s">
        <v>1177</v>
      </c>
      <c r="D1225">
        <v>19</v>
      </c>
    </row>
    <row r="1226" spans="1:4" x14ac:dyDescent="0.25">
      <c r="A1226" t="str">
        <f t="shared" si="55"/>
        <v>S/2024/65</v>
      </c>
      <c r="B1226" t="s">
        <v>1048</v>
      </c>
      <c r="C1226" t="s">
        <v>1178</v>
      </c>
      <c r="D1226">
        <v>19</v>
      </c>
    </row>
    <row r="1227" spans="1:4" x14ac:dyDescent="0.25">
      <c r="A1227" t="str">
        <f t="shared" si="55"/>
        <v>S/2024/65</v>
      </c>
      <c r="B1227" t="s">
        <v>1048</v>
      </c>
      <c r="C1227" t="s">
        <v>1179</v>
      </c>
      <c r="D1227">
        <v>19</v>
      </c>
    </row>
    <row r="1228" spans="1:4" x14ac:dyDescent="0.25">
      <c r="A1228" t="str">
        <f t="shared" si="55"/>
        <v>S/2024/65</v>
      </c>
      <c r="B1228" t="s">
        <v>1048</v>
      </c>
      <c r="C1228" t="s">
        <v>1180</v>
      </c>
      <c r="D1228">
        <v>19</v>
      </c>
    </row>
    <row r="1229" spans="1:4" x14ac:dyDescent="0.25">
      <c r="A1229" t="str">
        <f t="shared" si="55"/>
        <v>S/2024/65</v>
      </c>
      <c r="B1229" t="s">
        <v>1048</v>
      </c>
      <c r="C1229" t="s">
        <v>1181</v>
      </c>
      <c r="D1229">
        <v>19</v>
      </c>
    </row>
    <row r="1230" spans="1:4" x14ac:dyDescent="0.25">
      <c r="A1230" t="str">
        <f t="shared" si="55"/>
        <v>S/2024/65</v>
      </c>
      <c r="B1230" t="s">
        <v>1048</v>
      </c>
      <c r="C1230" t="s">
        <v>1182</v>
      </c>
      <c r="D1230">
        <v>19</v>
      </c>
    </row>
    <row r="1231" spans="1:4" x14ac:dyDescent="0.25">
      <c r="A1231" t="str">
        <f t="shared" si="55"/>
        <v>S/2024/65</v>
      </c>
      <c r="B1231" t="s">
        <v>1048</v>
      </c>
      <c r="C1231" t="s">
        <v>1183</v>
      </c>
      <c r="D1231">
        <v>19</v>
      </c>
    </row>
    <row r="1232" spans="1:4" x14ac:dyDescent="0.25">
      <c r="A1232" t="str">
        <f t="shared" si="55"/>
        <v>S/2024/65</v>
      </c>
      <c r="B1232" t="s">
        <v>1048</v>
      </c>
      <c r="C1232" t="s">
        <v>1184</v>
      </c>
      <c r="D1232">
        <v>19</v>
      </c>
    </row>
    <row r="1233" spans="1:4" x14ac:dyDescent="0.25">
      <c r="A1233" t="str">
        <f t="shared" si="55"/>
        <v>S/2024/65</v>
      </c>
      <c r="B1233" t="s">
        <v>1048</v>
      </c>
      <c r="C1233" t="s">
        <v>1185</v>
      </c>
      <c r="D1233">
        <v>20</v>
      </c>
    </row>
    <row r="1234" spans="1:4" x14ac:dyDescent="0.25">
      <c r="A1234" t="str">
        <f t="shared" si="55"/>
        <v>S/2024/65</v>
      </c>
      <c r="B1234" t="s">
        <v>1048</v>
      </c>
      <c r="C1234" t="s">
        <v>1186</v>
      </c>
      <c r="D1234">
        <v>20</v>
      </c>
    </row>
    <row r="1235" spans="1:4" x14ac:dyDescent="0.25">
      <c r="A1235" t="str">
        <f t="shared" si="55"/>
        <v>S/2024/65</v>
      </c>
      <c r="B1235" t="s">
        <v>1048</v>
      </c>
      <c r="C1235" t="s">
        <v>1187</v>
      </c>
      <c r="D1235">
        <v>20</v>
      </c>
    </row>
    <row r="1236" spans="1:4" x14ac:dyDescent="0.25">
      <c r="A1236" t="str">
        <f t="shared" si="55"/>
        <v>S/2024/65</v>
      </c>
      <c r="B1236" t="s">
        <v>1048</v>
      </c>
      <c r="C1236" t="s">
        <v>1188</v>
      </c>
      <c r="D1236">
        <v>20</v>
      </c>
    </row>
    <row r="1237" spans="1:4" x14ac:dyDescent="0.25">
      <c r="A1237" t="str">
        <f t="shared" si="55"/>
        <v>S/2024/65</v>
      </c>
      <c r="B1237" t="s">
        <v>1048</v>
      </c>
      <c r="C1237" t="s">
        <v>1189</v>
      </c>
      <c r="D1237">
        <v>20</v>
      </c>
    </row>
    <row r="1238" spans="1:4" x14ac:dyDescent="0.25">
      <c r="A1238" t="str">
        <f t="shared" si="55"/>
        <v>S/2024/65</v>
      </c>
      <c r="B1238" t="s">
        <v>1048</v>
      </c>
      <c r="C1238" t="s">
        <v>1190</v>
      </c>
      <c r="D1238">
        <v>20</v>
      </c>
    </row>
    <row r="1239" spans="1:4" x14ac:dyDescent="0.25">
      <c r="A1239" t="str">
        <f t="shared" si="55"/>
        <v>S/2024/65</v>
      </c>
      <c r="B1239" t="s">
        <v>1048</v>
      </c>
      <c r="C1239" t="s">
        <v>1191</v>
      </c>
      <c r="D1239">
        <v>20</v>
      </c>
    </row>
    <row r="1240" spans="1:4" x14ac:dyDescent="0.25">
      <c r="A1240" t="str">
        <f t="shared" si="55"/>
        <v>S/2024/65</v>
      </c>
      <c r="B1240" t="s">
        <v>1048</v>
      </c>
      <c r="C1240" t="s">
        <v>1192</v>
      </c>
      <c r="D1240">
        <v>20</v>
      </c>
    </row>
    <row r="1241" spans="1:4" x14ac:dyDescent="0.25">
      <c r="A1241" t="str">
        <f t="shared" si="55"/>
        <v>S/2024/65</v>
      </c>
      <c r="B1241" t="s">
        <v>1048</v>
      </c>
      <c r="C1241" t="s">
        <v>1193</v>
      </c>
      <c r="D1241">
        <v>20</v>
      </c>
    </row>
    <row r="1242" spans="1:4" x14ac:dyDescent="0.25">
      <c r="A1242" t="str">
        <f t="shared" si="55"/>
        <v>S/2024/65</v>
      </c>
      <c r="B1242" t="s">
        <v>1048</v>
      </c>
      <c r="C1242" t="s">
        <v>1194</v>
      </c>
      <c r="D1242">
        <v>20</v>
      </c>
    </row>
    <row r="1243" spans="1:4" x14ac:dyDescent="0.25">
      <c r="A1243" t="str">
        <f t="shared" si="55"/>
        <v>S/2024/65</v>
      </c>
      <c r="B1243" t="s">
        <v>1048</v>
      </c>
      <c r="C1243" t="s">
        <v>1195</v>
      </c>
      <c r="D1243">
        <v>21</v>
      </c>
    </row>
    <row r="1244" spans="1:4" x14ac:dyDescent="0.25">
      <c r="A1244" t="str">
        <f t="shared" si="55"/>
        <v>S/2024/65</v>
      </c>
      <c r="B1244" t="s">
        <v>1048</v>
      </c>
      <c r="C1244" t="s">
        <v>1196</v>
      </c>
      <c r="D1244">
        <v>22</v>
      </c>
    </row>
    <row r="1245" spans="1:4" x14ac:dyDescent="0.25">
      <c r="A1245" t="str">
        <f t="shared" si="55"/>
        <v>S/2024/65</v>
      </c>
      <c r="B1245" t="s">
        <v>1048</v>
      </c>
      <c r="C1245" t="s">
        <v>1197</v>
      </c>
      <c r="D1245">
        <v>22</v>
      </c>
    </row>
    <row r="1246" spans="1:4" x14ac:dyDescent="0.25">
      <c r="A1246" t="str">
        <f t="shared" si="55"/>
        <v>S/2024/65</v>
      </c>
      <c r="B1246" t="s">
        <v>1048</v>
      </c>
      <c r="C1246" t="s">
        <v>1198</v>
      </c>
      <c r="D1246">
        <v>22</v>
      </c>
    </row>
    <row r="1247" spans="1:4" x14ac:dyDescent="0.25">
      <c r="A1247" t="str">
        <f t="shared" si="55"/>
        <v>S/2024/65</v>
      </c>
      <c r="B1247" t="s">
        <v>1048</v>
      </c>
      <c r="C1247" t="s">
        <v>1199</v>
      </c>
      <c r="D1247">
        <v>22</v>
      </c>
    </row>
    <row r="1248" spans="1:4" x14ac:dyDescent="0.25">
      <c r="A1248" t="str">
        <f t="shared" si="55"/>
        <v>S/2024/65</v>
      </c>
      <c r="B1248" t="s">
        <v>1048</v>
      </c>
      <c r="C1248" t="s">
        <v>1200</v>
      </c>
      <c r="D1248">
        <v>22</v>
      </c>
    </row>
    <row r="1249" spans="1:4" x14ac:dyDescent="0.25">
      <c r="A1249" t="str">
        <f t="shared" si="55"/>
        <v>S/2024/65</v>
      </c>
      <c r="B1249" t="s">
        <v>1048</v>
      </c>
      <c r="C1249" t="s">
        <v>1201</v>
      </c>
      <c r="D1249">
        <v>22</v>
      </c>
    </row>
    <row r="1250" spans="1:4" x14ac:dyDescent="0.25">
      <c r="A1250" t="str">
        <f t="shared" si="55"/>
        <v>S/2024/65</v>
      </c>
      <c r="B1250" t="s">
        <v>1048</v>
      </c>
      <c r="C1250" t="s">
        <v>1202</v>
      </c>
      <c r="D1250">
        <v>22</v>
      </c>
    </row>
    <row r="1251" spans="1:4" x14ac:dyDescent="0.25">
      <c r="A1251" t="str">
        <f t="shared" si="55"/>
        <v>S/2024/65</v>
      </c>
      <c r="B1251" t="s">
        <v>1048</v>
      </c>
      <c r="C1251" t="s">
        <v>1203</v>
      </c>
      <c r="D1251">
        <v>23</v>
      </c>
    </row>
    <row r="1252" spans="1:4" x14ac:dyDescent="0.25">
      <c r="A1252" t="str">
        <f t="shared" si="55"/>
        <v>S/2024/65</v>
      </c>
      <c r="B1252" t="s">
        <v>1048</v>
      </c>
      <c r="C1252" t="s">
        <v>1204</v>
      </c>
      <c r="D1252">
        <v>23</v>
      </c>
    </row>
    <row r="1253" spans="1:4" x14ac:dyDescent="0.25">
      <c r="A1253" t="str">
        <f t="shared" si="55"/>
        <v>S/2024/65</v>
      </c>
      <c r="B1253" t="s">
        <v>1048</v>
      </c>
      <c r="C1253" t="s">
        <v>1205</v>
      </c>
      <c r="D1253">
        <v>23</v>
      </c>
    </row>
    <row r="1254" spans="1:4" x14ac:dyDescent="0.25">
      <c r="A1254" t="str">
        <f t="shared" si="55"/>
        <v>S/2024/65</v>
      </c>
      <c r="B1254" t="s">
        <v>1048</v>
      </c>
      <c r="C1254" t="s">
        <v>1206</v>
      </c>
      <c r="D1254">
        <v>23</v>
      </c>
    </row>
    <row r="1255" spans="1:4" x14ac:dyDescent="0.25">
      <c r="A1255" t="str">
        <f t="shared" si="55"/>
        <v>S/2024/65</v>
      </c>
      <c r="B1255" t="s">
        <v>1048</v>
      </c>
      <c r="C1255" t="s">
        <v>1207</v>
      </c>
      <c r="D1255">
        <v>23</v>
      </c>
    </row>
    <row r="1256" spans="1:4" x14ac:dyDescent="0.25">
      <c r="A1256" t="str">
        <f t="shared" si="55"/>
        <v>S/2024/65</v>
      </c>
      <c r="B1256" t="s">
        <v>1048</v>
      </c>
      <c r="C1256" t="s">
        <v>1208</v>
      </c>
      <c r="D1256">
        <v>23</v>
      </c>
    </row>
    <row r="1257" spans="1:4" x14ac:dyDescent="0.25">
      <c r="A1257" t="str">
        <f t="shared" si="55"/>
        <v>S/2024/65</v>
      </c>
      <c r="B1257" t="s">
        <v>1048</v>
      </c>
      <c r="C1257" t="s">
        <v>1209</v>
      </c>
      <c r="D1257">
        <v>24</v>
      </c>
    </row>
    <row r="1258" spans="1:4" x14ac:dyDescent="0.25">
      <c r="A1258" t="str">
        <f t="shared" si="55"/>
        <v>S/2024/65</v>
      </c>
      <c r="B1258" t="s">
        <v>1048</v>
      </c>
      <c r="C1258" t="s">
        <v>1210</v>
      </c>
      <c r="D1258">
        <v>24</v>
      </c>
    </row>
    <row r="1259" spans="1:4" x14ac:dyDescent="0.25">
      <c r="A1259" t="str">
        <f t="shared" si="55"/>
        <v>S/2024/65</v>
      </c>
      <c r="B1259" t="s">
        <v>1048</v>
      </c>
      <c r="C1259" t="s">
        <v>1211</v>
      </c>
      <c r="D1259">
        <v>24</v>
      </c>
    </row>
    <row r="1260" spans="1:4" x14ac:dyDescent="0.25">
      <c r="A1260" t="str">
        <f t="shared" si="55"/>
        <v>S/2024/65</v>
      </c>
      <c r="B1260" t="s">
        <v>1048</v>
      </c>
      <c r="C1260" t="s">
        <v>1212</v>
      </c>
      <c r="D1260">
        <v>24</v>
      </c>
    </row>
    <row r="1261" spans="1:4" x14ac:dyDescent="0.25">
      <c r="A1261" t="str">
        <f t="shared" si="55"/>
        <v>S/2024/65</v>
      </c>
      <c r="B1261" t="s">
        <v>1048</v>
      </c>
      <c r="C1261" t="s">
        <v>1213</v>
      </c>
      <c r="D1261">
        <v>24</v>
      </c>
    </row>
    <row r="1262" spans="1:4" x14ac:dyDescent="0.25">
      <c r="A1262" t="str">
        <f t="shared" si="55"/>
        <v>S/2024/65</v>
      </c>
      <c r="B1262" t="s">
        <v>1048</v>
      </c>
      <c r="C1262" t="s">
        <v>1214</v>
      </c>
      <c r="D1262">
        <v>24</v>
      </c>
    </row>
    <row r="1263" spans="1:4" x14ac:dyDescent="0.25">
      <c r="A1263" t="str">
        <f t="shared" si="55"/>
        <v>S/2024/65</v>
      </c>
      <c r="B1263" t="s">
        <v>1048</v>
      </c>
      <c r="C1263" t="s">
        <v>1215</v>
      </c>
      <c r="D1263">
        <v>24</v>
      </c>
    </row>
    <row r="1264" spans="1:4" x14ac:dyDescent="0.25">
      <c r="A1264" t="str">
        <f t="shared" si="55"/>
        <v>S/2024/65</v>
      </c>
      <c r="B1264" t="s">
        <v>1048</v>
      </c>
      <c r="C1264" t="s">
        <v>1216</v>
      </c>
      <c r="D1264">
        <v>24</v>
      </c>
    </row>
    <row r="1265" spans="1:4" x14ac:dyDescent="0.25">
      <c r="A1265" t="str">
        <f t="shared" si="55"/>
        <v>S/2024/65</v>
      </c>
      <c r="B1265" t="s">
        <v>1048</v>
      </c>
      <c r="C1265" t="s">
        <v>1217</v>
      </c>
      <c r="D1265">
        <v>24</v>
      </c>
    </row>
    <row r="1266" spans="1:4" x14ac:dyDescent="0.25">
      <c r="A1266" t="str">
        <f t="shared" si="55"/>
        <v>S/2024/65</v>
      </c>
      <c r="B1266" t="s">
        <v>1048</v>
      </c>
      <c r="C1266" t="s">
        <v>1218</v>
      </c>
      <c r="D1266">
        <v>24</v>
      </c>
    </row>
    <row r="1267" spans="1:4" x14ac:dyDescent="0.25">
      <c r="A1267" t="str">
        <f t="shared" si="55"/>
        <v>S/2024/65</v>
      </c>
      <c r="B1267" t="s">
        <v>1048</v>
      </c>
      <c r="C1267" t="s">
        <v>1219</v>
      </c>
      <c r="D1267">
        <v>25</v>
      </c>
    </row>
    <row r="1268" spans="1:4" x14ac:dyDescent="0.25">
      <c r="A1268" t="str">
        <f t="shared" si="55"/>
        <v>S/2024/65</v>
      </c>
      <c r="B1268" t="s">
        <v>1048</v>
      </c>
      <c r="C1268" t="s">
        <v>1220</v>
      </c>
      <c r="D1268">
        <v>25</v>
      </c>
    </row>
    <row r="1269" spans="1:4" x14ac:dyDescent="0.25">
      <c r="A1269" t="str">
        <f t="shared" si="55"/>
        <v>S/2024/65</v>
      </c>
      <c r="B1269" t="s">
        <v>1048</v>
      </c>
      <c r="C1269" t="s">
        <v>1221</v>
      </c>
      <c r="D1269">
        <v>25</v>
      </c>
    </row>
    <row r="1270" spans="1:4" x14ac:dyDescent="0.25">
      <c r="A1270" t="str">
        <f t="shared" si="55"/>
        <v>S/2024/65</v>
      </c>
      <c r="B1270" t="s">
        <v>1048</v>
      </c>
      <c r="C1270" t="s">
        <v>1222</v>
      </c>
      <c r="D1270">
        <v>25</v>
      </c>
    </row>
    <row r="1271" spans="1:4" x14ac:dyDescent="0.25">
      <c r="A1271" t="str">
        <f t="shared" si="55"/>
        <v>S/2024/65</v>
      </c>
      <c r="B1271" t="s">
        <v>1048</v>
      </c>
      <c r="C1271" t="s">
        <v>1223</v>
      </c>
      <c r="D1271">
        <v>25</v>
      </c>
    </row>
    <row r="1272" spans="1:4" x14ac:dyDescent="0.25">
      <c r="A1272" t="str">
        <f t="shared" si="55"/>
        <v>S/2024/65</v>
      </c>
      <c r="B1272" t="s">
        <v>1048</v>
      </c>
      <c r="C1272" t="s">
        <v>1224</v>
      </c>
      <c r="D1272">
        <v>25</v>
      </c>
    </row>
    <row r="1273" spans="1:4" x14ac:dyDescent="0.25">
      <c r="A1273" t="str">
        <f t="shared" si="55"/>
        <v>S/2024/65</v>
      </c>
      <c r="B1273" t="s">
        <v>1048</v>
      </c>
      <c r="C1273" t="s">
        <v>1225</v>
      </c>
      <c r="D1273">
        <v>26</v>
      </c>
    </row>
    <row r="1274" spans="1:4" x14ac:dyDescent="0.25">
      <c r="A1274" t="str">
        <f t="shared" si="55"/>
        <v>S/2024/65</v>
      </c>
      <c r="B1274" t="s">
        <v>1048</v>
      </c>
      <c r="C1274" t="s">
        <v>1226</v>
      </c>
      <c r="D1274">
        <v>26</v>
      </c>
    </row>
    <row r="1275" spans="1:4" x14ac:dyDescent="0.25">
      <c r="A1275" t="str">
        <f t="shared" si="55"/>
        <v>S/2024/65</v>
      </c>
      <c r="B1275" t="s">
        <v>1048</v>
      </c>
      <c r="C1275" t="s">
        <v>1225</v>
      </c>
      <c r="D1275">
        <v>26</v>
      </c>
    </row>
    <row r="1276" spans="1:4" x14ac:dyDescent="0.25">
      <c r="A1276" t="str">
        <f t="shared" si="55"/>
        <v>S/2024/65</v>
      </c>
      <c r="B1276" t="s">
        <v>1048</v>
      </c>
      <c r="C1276" t="s">
        <v>1226</v>
      </c>
      <c r="D1276">
        <v>26</v>
      </c>
    </row>
    <row r="1277" spans="1:4" x14ac:dyDescent="0.25">
      <c r="A1277" t="str">
        <f t="shared" si="55"/>
        <v>S/2024/65</v>
      </c>
      <c r="B1277" t="s">
        <v>1048</v>
      </c>
      <c r="C1277" t="s">
        <v>1227</v>
      </c>
      <c r="D1277">
        <v>27</v>
      </c>
    </row>
    <row r="1278" spans="1:4" x14ac:dyDescent="0.25">
      <c r="A1278" t="str">
        <f t="shared" si="55"/>
        <v>S/2024/65</v>
      </c>
      <c r="B1278" t="s">
        <v>1048</v>
      </c>
      <c r="C1278" t="s">
        <v>1228</v>
      </c>
      <c r="D1278">
        <v>27</v>
      </c>
    </row>
    <row r="1279" spans="1:4" x14ac:dyDescent="0.25">
      <c r="A1279" t="str">
        <f t="shared" si="55"/>
        <v>S/2024/65</v>
      </c>
      <c r="B1279" t="s">
        <v>1048</v>
      </c>
      <c r="C1279" t="s">
        <v>1229</v>
      </c>
      <c r="D1279">
        <v>27</v>
      </c>
    </row>
    <row r="1280" spans="1:4" x14ac:dyDescent="0.25">
      <c r="A1280" t="str">
        <f t="shared" si="55"/>
        <v>S/2024/65</v>
      </c>
      <c r="B1280" t="s">
        <v>1048</v>
      </c>
      <c r="C1280" t="s">
        <v>1230</v>
      </c>
      <c r="D1280">
        <v>27</v>
      </c>
    </row>
    <row r="1281" spans="1:4" x14ac:dyDescent="0.25">
      <c r="A1281" t="str">
        <f t="shared" si="55"/>
        <v>S/2024/65</v>
      </c>
      <c r="B1281" t="s">
        <v>1048</v>
      </c>
      <c r="C1281" t="s">
        <v>1231</v>
      </c>
      <c r="D1281">
        <v>27</v>
      </c>
    </row>
    <row r="1282" spans="1:4" x14ac:dyDescent="0.25">
      <c r="A1282" t="str">
        <f t="shared" si="55"/>
        <v>S/2024/65</v>
      </c>
      <c r="B1282" t="s">
        <v>1048</v>
      </c>
      <c r="C1282" t="s">
        <v>1232</v>
      </c>
      <c r="D1282">
        <v>27</v>
      </c>
    </row>
    <row r="1283" spans="1:4" x14ac:dyDescent="0.25">
      <c r="A1283" t="str">
        <f t="shared" si="55"/>
        <v>S/2024/65</v>
      </c>
      <c r="B1283" t="s">
        <v>1048</v>
      </c>
      <c r="C1283" t="s">
        <v>1233</v>
      </c>
      <c r="D1283">
        <v>27</v>
      </c>
    </row>
    <row r="1284" spans="1:4" x14ac:dyDescent="0.25">
      <c r="A1284" t="str">
        <f t="shared" si="55"/>
        <v>S/2024/65</v>
      </c>
      <c r="B1284" t="s">
        <v>1048</v>
      </c>
      <c r="C1284" t="s">
        <v>1234</v>
      </c>
      <c r="D1284">
        <v>27</v>
      </c>
    </row>
    <row r="1285" spans="1:4" x14ac:dyDescent="0.25">
      <c r="A1285" t="str">
        <f t="shared" si="55"/>
        <v>S/2024/65</v>
      </c>
      <c r="B1285" t="s">
        <v>1048</v>
      </c>
      <c r="C1285" t="s">
        <v>1235</v>
      </c>
      <c r="D1285">
        <v>27</v>
      </c>
    </row>
    <row r="1286" spans="1:4" x14ac:dyDescent="0.25">
      <c r="A1286" t="str">
        <f t="shared" ref="A1286:A1349" si="56">HYPERLINK("https://docs.un.org/S/2024/65", "S/2024/65")</f>
        <v>S/2024/65</v>
      </c>
      <c r="B1286" t="s">
        <v>1048</v>
      </c>
      <c r="C1286" t="s">
        <v>1236</v>
      </c>
      <c r="D1286">
        <v>27</v>
      </c>
    </row>
    <row r="1287" spans="1:4" x14ac:dyDescent="0.25">
      <c r="A1287" t="str">
        <f t="shared" si="56"/>
        <v>S/2024/65</v>
      </c>
      <c r="B1287" t="s">
        <v>1048</v>
      </c>
      <c r="C1287" t="s">
        <v>1237</v>
      </c>
      <c r="D1287">
        <v>27</v>
      </c>
    </row>
    <row r="1288" spans="1:4" x14ac:dyDescent="0.25">
      <c r="A1288" t="str">
        <f t="shared" si="56"/>
        <v>S/2024/65</v>
      </c>
      <c r="B1288" t="s">
        <v>1048</v>
      </c>
      <c r="C1288" t="s">
        <v>1238</v>
      </c>
      <c r="D1288">
        <v>27</v>
      </c>
    </row>
    <row r="1289" spans="1:4" x14ac:dyDescent="0.25">
      <c r="A1289" t="str">
        <f t="shared" si="56"/>
        <v>S/2024/65</v>
      </c>
      <c r="B1289" t="s">
        <v>1048</v>
      </c>
      <c r="C1289" t="s">
        <v>1239</v>
      </c>
      <c r="D1289">
        <v>27</v>
      </c>
    </row>
    <row r="1290" spans="1:4" x14ac:dyDescent="0.25">
      <c r="A1290" t="str">
        <f t="shared" si="56"/>
        <v>S/2024/65</v>
      </c>
      <c r="B1290" t="s">
        <v>1048</v>
      </c>
      <c r="C1290" t="s">
        <v>1240</v>
      </c>
      <c r="D1290">
        <v>28</v>
      </c>
    </row>
    <row r="1291" spans="1:4" x14ac:dyDescent="0.25">
      <c r="A1291" t="str">
        <f t="shared" si="56"/>
        <v>S/2024/65</v>
      </c>
      <c r="B1291" t="s">
        <v>1048</v>
      </c>
      <c r="C1291" t="s">
        <v>1241</v>
      </c>
      <c r="D1291">
        <v>28</v>
      </c>
    </row>
    <row r="1292" spans="1:4" x14ac:dyDescent="0.25">
      <c r="A1292" t="str">
        <f t="shared" si="56"/>
        <v>S/2024/65</v>
      </c>
      <c r="B1292" t="s">
        <v>1048</v>
      </c>
      <c r="C1292" t="s">
        <v>1242</v>
      </c>
      <c r="D1292">
        <v>28</v>
      </c>
    </row>
    <row r="1293" spans="1:4" x14ac:dyDescent="0.25">
      <c r="A1293" t="str">
        <f t="shared" si="56"/>
        <v>S/2024/65</v>
      </c>
      <c r="B1293" t="s">
        <v>1048</v>
      </c>
      <c r="C1293" t="s">
        <v>1243</v>
      </c>
      <c r="D1293">
        <v>28</v>
      </c>
    </row>
    <row r="1294" spans="1:4" x14ac:dyDescent="0.25">
      <c r="A1294" t="str">
        <f t="shared" si="56"/>
        <v>S/2024/65</v>
      </c>
      <c r="B1294" t="s">
        <v>1048</v>
      </c>
      <c r="C1294" t="s">
        <v>1244</v>
      </c>
      <c r="D1294">
        <v>28</v>
      </c>
    </row>
    <row r="1295" spans="1:4" x14ac:dyDescent="0.25">
      <c r="A1295" t="str">
        <f t="shared" si="56"/>
        <v>S/2024/65</v>
      </c>
      <c r="B1295" t="s">
        <v>1048</v>
      </c>
      <c r="C1295" t="s">
        <v>1245</v>
      </c>
      <c r="D1295">
        <v>28</v>
      </c>
    </row>
    <row r="1296" spans="1:4" x14ac:dyDescent="0.25">
      <c r="A1296" t="str">
        <f t="shared" si="56"/>
        <v>S/2024/65</v>
      </c>
      <c r="B1296" t="s">
        <v>1048</v>
      </c>
      <c r="C1296" t="s">
        <v>1246</v>
      </c>
      <c r="D1296">
        <v>28</v>
      </c>
    </row>
    <row r="1297" spans="1:4" x14ac:dyDescent="0.25">
      <c r="A1297" t="str">
        <f t="shared" si="56"/>
        <v>S/2024/65</v>
      </c>
      <c r="B1297" t="s">
        <v>1048</v>
      </c>
      <c r="C1297" t="s">
        <v>1247</v>
      </c>
      <c r="D1297">
        <v>28</v>
      </c>
    </row>
    <row r="1298" spans="1:4" x14ac:dyDescent="0.25">
      <c r="A1298" t="str">
        <f t="shared" si="56"/>
        <v>S/2024/65</v>
      </c>
      <c r="B1298" t="s">
        <v>1048</v>
      </c>
      <c r="C1298" t="s">
        <v>1248</v>
      </c>
      <c r="D1298">
        <v>28</v>
      </c>
    </row>
    <row r="1299" spans="1:4" x14ac:dyDescent="0.25">
      <c r="A1299" t="str">
        <f t="shared" si="56"/>
        <v>S/2024/65</v>
      </c>
      <c r="B1299" t="s">
        <v>1048</v>
      </c>
      <c r="C1299" t="s">
        <v>1249</v>
      </c>
      <c r="D1299">
        <v>28</v>
      </c>
    </row>
    <row r="1300" spans="1:4" x14ac:dyDescent="0.25">
      <c r="A1300" t="str">
        <f t="shared" si="56"/>
        <v>S/2024/65</v>
      </c>
      <c r="B1300" t="s">
        <v>1048</v>
      </c>
      <c r="C1300" t="s">
        <v>1250</v>
      </c>
      <c r="D1300">
        <v>28</v>
      </c>
    </row>
    <row r="1301" spans="1:4" x14ac:dyDescent="0.25">
      <c r="A1301" t="str">
        <f t="shared" si="56"/>
        <v>S/2024/65</v>
      </c>
      <c r="B1301" t="s">
        <v>1048</v>
      </c>
      <c r="C1301" t="s">
        <v>1251</v>
      </c>
      <c r="D1301">
        <v>28</v>
      </c>
    </row>
    <row r="1302" spans="1:4" x14ac:dyDescent="0.25">
      <c r="A1302" t="str">
        <f t="shared" si="56"/>
        <v>S/2024/65</v>
      </c>
      <c r="B1302" t="s">
        <v>1048</v>
      </c>
      <c r="C1302" t="s">
        <v>1252</v>
      </c>
      <c r="D1302">
        <v>29</v>
      </c>
    </row>
    <row r="1303" spans="1:4" x14ac:dyDescent="0.25">
      <c r="A1303" t="str">
        <f t="shared" si="56"/>
        <v>S/2024/65</v>
      </c>
      <c r="B1303" t="s">
        <v>1048</v>
      </c>
      <c r="C1303" t="s">
        <v>1253</v>
      </c>
      <c r="D1303">
        <v>29</v>
      </c>
    </row>
    <row r="1304" spans="1:4" x14ac:dyDescent="0.25">
      <c r="A1304" t="str">
        <f t="shared" si="56"/>
        <v>S/2024/65</v>
      </c>
      <c r="B1304" t="s">
        <v>1048</v>
      </c>
      <c r="C1304" t="s">
        <v>1254</v>
      </c>
      <c r="D1304">
        <v>29</v>
      </c>
    </row>
    <row r="1305" spans="1:4" x14ac:dyDescent="0.25">
      <c r="A1305" t="str">
        <f t="shared" si="56"/>
        <v>S/2024/65</v>
      </c>
      <c r="B1305" t="s">
        <v>1048</v>
      </c>
      <c r="C1305" t="s">
        <v>1255</v>
      </c>
      <c r="D1305">
        <v>29</v>
      </c>
    </row>
    <row r="1306" spans="1:4" x14ac:dyDescent="0.25">
      <c r="A1306" t="str">
        <f t="shared" si="56"/>
        <v>S/2024/65</v>
      </c>
      <c r="B1306" t="s">
        <v>1048</v>
      </c>
      <c r="C1306" t="s">
        <v>1256</v>
      </c>
      <c r="D1306">
        <v>29</v>
      </c>
    </row>
    <row r="1307" spans="1:4" x14ac:dyDescent="0.25">
      <c r="A1307" t="str">
        <f t="shared" si="56"/>
        <v>S/2024/65</v>
      </c>
      <c r="B1307" t="s">
        <v>1048</v>
      </c>
      <c r="C1307" t="s">
        <v>1257</v>
      </c>
      <c r="D1307">
        <v>29</v>
      </c>
    </row>
    <row r="1308" spans="1:4" x14ac:dyDescent="0.25">
      <c r="A1308" t="str">
        <f t="shared" si="56"/>
        <v>S/2024/65</v>
      </c>
      <c r="B1308" t="s">
        <v>1048</v>
      </c>
      <c r="C1308" t="s">
        <v>1258</v>
      </c>
      <c r="D1308">
        <v>29</v>
      </c>
    </row>
    <row r="1309" spans="1:4" x14ac:dyDescent="0.25">
      <c r="A1309" t="str">
        <f t="shared" si="56"/>
        <v>S/2024/65</v>
      </c>
      <c r="B1309" t="s">
        <v>1048</v>
      </c>
      <c r="C1309" t="s">
        <v>1259</v>
      </c>
      <c r="D1309">
        <v>29</v>
      </c>
    </row>
    <row r="1310" spans="1:4" x14ac:dyDescent="0.25">
      <c r="A1310" t="str">
        <f t="shared" si="56"/>
        <v>S/2024/65</v>
      </c>
      <c r="B1310" t="s">
        <v>1048</v>
      </c>
      <c r="C1310" t="s">
        <v>1260</v>
      </c>
      <c r="D1310">
        <v>29</v>
      </c>
    </row>
    <row r="1311" spans="1:4" x14ac:dyDescent="0.25">
      <c r="A1311" t="str">
        <f t="shared" si="56"/>
        <v>S/2024/65</v>
      </c>
      <c r="B1311" t="s">
        <v>1048</v>
      </c>
      <c r="C1311" t="s">
        <v>1261</v>
      </c>
      <c r="D1311">
        <v>30</v>
      </c>
    </row>
    <row r="1312" spans="1:4" x14ac:dyDescent="0.25">
      <c r="A1312" t="str">
        <f t="shared" si="56"/>
        <v>S/2024/65</v>
      </c>
      <c r="B1312" t="s">
        <v>1048</v>
      </c>
      <c r="C1312" t="s">
        <v>1262</v>
      </c>
      <c r="D1312">
        <v>30</v>
      </c>
    </row>
    <row r="1313" spans="1:4" x14ac:dyDescent="0.25">
      <c r="A1313" t="str">
        <f t="shared" si="56"/>
        <v>S/2024/65</v>
      </c>
      <c r="B1313" t="s">
        <v>1048</v>
      </c>
      <c r="C1313" t="s">
        <v>1263</v>
      </c>
      <c r="D1313">
        <v>30</v>
      </c>
    </row>
    <row r="1314" spans="1:4" x14ac:dyDescent="0.25">
      <c r="A1314" t="str">
        <f t="shared" si="56"/>
        <v>S/2024/65</v>
      </c>
      <c r="B1314" t="s">
        <v>1048</v>
      </c>
      <c r="C1314" t="s">
        <v>1264</v>
      </c>
      <c r="D1314">
        <v>30</v>
      </c>
    </row>
    <row r="1315" spans="1:4" x14ac:dyDescent="0.25">
      <c r="A1315" t="str">
        <f t="shared" si="56"/>
        <v>S/2024/65</v>
      </c>
      <c r="B1315" t="s">
        <v>1048</v>
      </c>
      <c r="C1315" t="s">
        <v>1265</v>
      </c>
      <c r="D1315">
        <v>30</v>
      </c>
    </row>
    <row r="1316" spans="1:4" x14ac:dyDescent="0.25">
      <c r="A1316" t="str">
        <f t="shared" si="56"/>
        <v>S/2024/65</v>
      </c>
      <c r="B1316" t="s">
        <v>1048</v>
      </c>
      <c r="C1316" t="s">
        <v>1266</v>
      </c>
      <c r="D1316">
        <v>30</v>
      </c>
    </row>
    <row r="1317" spans="1:4" x14ac:dyDescent="0.25">
      <c r="A1317" t="str">
        <f t="shared" si="56"/>
        <v>S/2024/65</v>
      </c>
      <c r="B1317" t="s">
        <v>1048</v>
      </c>
      <c r="C1317" t="s">
        <v>1267</v>
      </c>
      <c r="D1317">
        <v>30</v>
      </c>
    </row>
    <row r="1318" spans="1:4" x14ac:dyDescent="0.25">
      <c r="A1318" t="str">
        <f t="shared" si="56"/>
        <v>S/2024/65</v>
      </c>
      <c r="B1318" t="s">
        <v>1048</v>
      </c>
      <c r="C1318" t="s">
        <v>1268</v>
      </c>
      <c r="D1318">
        <v>31</v>
      </c>
    </row>
    <row r="1319" spans="1:4" x14ac:dyDescent="0.25">
      <c r="A1319" t="str">
        <f t="shared" si="56"/>
        <v>S/2024/65</v>
      </c>
      <c r="B1319" t="s">
        <v>1048</v>
      </c>
      <c r="C1319" t="s">
        <v>1269</v>
      </c>
      <c r="D1319">
        <v>31</v>
      </c>
    </row>
    <row r="1320" spans="1:4" x14ac:dyDescent="0.25">
      <c r="A1320" t="str">
        <f t="shared" si="56"/>
        <v>S/2024/65</v>
      </c>
      <c r="B1320" t="s">
        <v>1048</v>
      </c>
      <c r="C1320" t="s">
        <v>1270</v>
      </c>
      <c r="D1320">
        <v>31</v>
      </c>
    </row>
    <row r="1321" spans="1:4" x14ac:dyDescent="0.25">
      <c r="A1321" t="str">
        <f t="shared" si="56"/>
        <v>S/2024/65</v>
      </c>
      <c r="B1321" t="s">
        <v>1048</v>
      </c>
      <c r="C1321" t="s">
        <v>1271</v>
      </c>
      <c r="D1321">
        <v>31</v>
      </c>
    </row>
    <row r="1322" spans="1:4" x14ac:dyDescent="0.25">
      <c r="A1322" t="str">
        <f t="shared" si="56"/>
        <v>S/2024/65</v>
      </c>
      <c r="B1322" t="s">
        <v>1048</v>
      </c>
      <c r="C1322" t="s">
        <v>1272</v>
      </c>
      <c r="D1322">
        <v>31</v>
      </c>
    </row>
    <row r="1323" spans="1:4" x14ac:dyDescent="0.25">
      <c r="A1323" t="str">
        <f t="shared" si="56"/>
        <v>S/2024/65</v>
      </c>
      <c r="B1323" t="s">
        <v>1048</v>
      </c>
      <c r="C1323" t="s">
        <v>1273</v>
      </c>
      <c r="D1323">
        <v>31</v>
      </c>
    </row>
    <row r="1324" spans="1:4" x14ac:dyDescent="0.25">
      <c r="A1324" t="str">
        <f t="shared" si="56"/>
        <v>S/2024/65</v>
      </c>
      <c r="B1324" t="s">
        <v>1048</v>
      </c>
      <c r="C1324" t="s">
        <v>1274</v>
      </c>
      <c r="D1324">
        <v>31</v>
      </c>
    </row>
    <row r="1325" spans="1:4" x14ac:dyDescent="0.25">
      <c r="A1325" t="str">
        <f t="shared" si="56"/>
        <v>S/2024/65</v>
      </c>
      <c r="B1325" t="s">
        <v>1048</v>
      </c>
      <c r="C1325" t="s">
        <v>1275</v>
      </c>
      <c r="D1325">
        <v>32</v>
      </c>
    </row>
    <row r="1326" spans="1:4" x14ac:dyDescent="0.25">
      <c r="A1326" t="str">
        <f t="shared" si="56"/>
        <v>S/2024/65</v>
      </c>
      <c r="B1326" t="s">
        <v>1048</v>
      </c>
      <c r="C1326" t="s">
        <v>1276</v>
      </c>
      <c r="D1326">
        <v>32</v>
      </c>
    </row>
    <row r="1327" spans="1:4" x14ac:dyDescent="0.25">
      <c r="A1327" t="str">
        <f t="shared" si="56"/>
        <v>S/2024/65</v>
      </c>
      <c r="B1327" t="s">
        <v>1048</v>
      </c>
      <c r="C1327" t="s">
        <v>1277</v>
      </c>
      <c r="D1327">
        <v>32</v>
      </c>
    </row>
    <row r="1328" spans="1:4" x14ac:dyDescent="0.25">
      <c r="A1328" t="str">
        <f t="shared" si="56"/>
        <v>S/2024/65</v>
      </c>
      <c r="B1328" t="s">
        <v>1048</v>
      </c>
      <c r="C1328" t="s">
        <v>1278</v>
      </c>
      <c r="D1328">
        <v>32</v>
      </c>
    </row>
    <row r="1329" spans="1:4" x14ac:dyDescent="0.25">
      <c r="A1329" t="str">
        <f t="shared" si="56"/>
        <v>S/2024/65</v>
      </c>
      <c r="B1329" t="s">
        <v>1048</v>
      </c>
      <c r="C1329" t="s">
        <v>1279</v>
      </c>
      <c r="D1329">
        <v>32</v>
      </c>
    </row>
    <row r="1330" spans="1:4" x14ac:dyDescent="0.25">
      <c r="A1330" t="str">
        <f t="shared" si="56"/>
        <v>S/2024/65</v>
      </c>
      <c r="B1330" t="s">
        <v>1048</v>
      </c>
      <c r="C1330" t="s">
        <v>1280</v>
      </c>
      <c r="D1330">
        <v>32</v>
      </c>
    </row>
    <row r="1331" spans="1:4" x14ac:dyDescent="0.25">
      <c r="A1331" t="str">
        <f t="shared" si="56"/>
        <v>S/2024/65</v>
      </c>
      <c r="B1331" t="s">
        <v>1048</v>
      </c>
      <c r="C1331" t="s">
        <v>1281</v>
      </c>
      <c r="D1331">
        <v>32</v>
      </c>
    </row>
    <row r="1332" spans="1:4" x14ac:dyDescent="0.25">
      <c r="A1332" t="str">
        <f t="shared" si="56"/>
        <v>S/2024/65</v>
      </c>
      <c r="B1332" t="s">
        <v>1048</v>
      </c>
      <c r="C1332" t="s">
        <v>1282</v>
      </c>
      <c r="D1332">
        <v>32</v>
      </c>
    </row>
    <row r="1333" spans="1:4" x14ac:dyDescent="0.25">
      <c r="A1333" t="str">
        <f t="shared" si="56"/>
        <v>S/2024/65</v>
      </c>
      <c r="B1333" t="s">
        <v>1048</v>
      </c>
      <c r="C1333" t="s">
        <v>1283</v>
      </c>
      <c r="D1333">
        <v>32</v>
      </c>
    </row>
    <row r="1334" spans="1:4" x14ac:dyDescent="0.25">
      <c r="A1334" t="str">
        <f t="shared" si="56"/>
        <v>S/2024/65</v>
      </c>
      <c r="B1334" t="s">
        <v>1048</v>
      </c>
      <c r="C1334" t="s">
        <v>1284</v>
      </c>
      <c r="D1334">
        <v>33</v>
      </c>
    </row>
    <row r="1335" spans="1:4" x14ac:dyDescent="0.25">
      <c r="A1335" t="str">
        <f t="shared" si="56"/>
        <v>S/2024/65</v>
      </c>
      <c r="B1335" t="s">
        <v>1048</v>
      </c>
      <c r="C1335" t="s">
        <v>1285</v>
      </c>
      <c r="D1335">
        <v>33</v>
      </c>
    </row>
    <row r="1336" spans="1:4" x14ac:dyDescent="0.25">
      <c r="A1336" t="str">
        <f t="shared" si="56"/>
        <v>S/2024/65</v>
      </c>
      <c r="B1336" t="s">
        <v>1048</v>
      </c>
      <c r="C1336" t="s">
        <v>1286</v>
      </c>
      <c r="D1336">
        <v>33</v>
      </c>
    </row>
    <row r="1337" spans="1:4" x14ac:dyDescent="0.25">
      <c r="A1337" t="str">
        <f t="shared" si="56"/>
        <v>S/2024/65</v>
      </c>
      <c r="B1337" t="s">
        <v>1048</v>
      </c>
      <c r="C1337" t="s">
        <v>1287</v>
      </c>
      <c r="D1337">
        <v>33</v>
      </c>
    </row>
    <row r="1338" spans="1:4" x14ac:dyDescent="0.25">
      <c r="A1338" t="str">
        <f t="shared" si="56"/>
        <v>S/2024/65</v>
      </c>
      <c r="B1338" t="s">
        <v>1048</v>
      </c>
      <c r="C1338" t="s">
        <v>1288</v>
      </c>
      <c r="D1338">
        <v>33</v>
      </c>
    </row>
    <row r="1339" spans="1:4" x14ac:dyDescent="0.25">
      <c r="A1339" t="str">
        <f t="shared" si="56"/>
        <v>S/2024/65</v>
      </c>
      <c r="B1339" t="s">
        <v>1048</v>
      </c>
      <c r="C1339" t="s">
        <v>1289</v>
      </c>
      <c r="D1339">
        <v>33</v>
      </c>
    </row>
    <row r="1340" spans="1:4" x14ac:dyDescent="0.25">
      <c r="A1340" t="str">
        <f t="shared" si="56"/>
        <v>S/2024/65</v>
      </c>
      <c r="B1340" t="s">
        <v>1048</v>
      </c>
      <c r="C1340" t="s">
        <v>1290</v>
      </c>
      <c r="D1340">
        <v>33</v>
      </c>
    </row>
    <row r="1341" spans="1:4" x14ac:dyDescent="0.25">
      <c r="A1341" t="str">
        <f t="shared" si="56"/>
        <v>S/2024/65</v>
      </c>
      <c r="B1341" t="s">
        <v>1048</v>
      </c>
      <c r="C1341" t="s">
        <v>1291</v>
      </c>
      <c r="D1341">
        <v>33</v>
      </c>
    </row>
    <row r="1342" spans="1:4" x14ac:dyDescent="0.25">
      <c r="A1342" t="str">
        <f t="shared" si="56"/>
        <v>S/2024/65</v>
      </c>
      <c r="B1342" t="s">
        <v>1048</v>
      </c>
      <c r="C1342" t="s">
        <v>1292</v>
      </c>
      <c r="D1342">
        <v>34</v>
      </c>
    </row>
    <row r="1343" spans="1:4" x14ac:dyDescent="0.25">
      <c r="A1343" t="str">
        <f t="shared" si="56"/>
        <v>S/2024/65</v>
      </c>
      <c r="B1343" t="s">
        <v>1048</v>
      </c>
      <c r="C1343" t="s">
        <v>1293</v>
      </c>
      <c r="D1343">
        <v>34</v>
      </c>
    </row>
    <row r="1344" spans="1:4" x14ac:dyDescent="0.25">
      <c r="A1344" t="str">
        <f t="shared" si="56"/>
        <v>S/2024/65</v>
      </c>
      <c r="B1344" t="s">
        <v>1048</v>
      </c>
      <c r="C1344" t="s">
        <v>1294</v>
      </c>
      <c r="D1344">
        <v>34</v>
      </c>
    </row>
    <row r="1345" spans="1:4" x14ac:dyDescent="0.25">
      <c r="A1345" t="str">
        <f t="shared" si="56"/>
        <v>S/2024/65</v>
      </c>
      <c r="B1345" t="s">
        <v>1048</v>
      </c>
      <c r="C1345" t="s">
        <v>1295</v>
      </c>
      <c r="D1345">
        <v>34</v>
      </c>
    </row>
    <row r="1346" spans="1:4" x14ac:dyDescent="0.25">
      <c r="A1346" t="str">
        <f t="shared" si="56"/>
        <v>S/2024/65</v>
      </c>
      <c r="B1346" t="s">
        <v>1048</v>
      </c>
      <c r="C1346" t="s">
        <v>1296</v>
      </c>
      <c r="D1346">
        <v>34</v>
      </c>
    </row>
    <row r="1347" spans="1:4" x14ac:dyDescent="0.25">
      <c r="A1347" t="str">
        <f t="shared" si="56"/>
        <v>S/2024/65</v>
      </c>
      <c r="B1347" t="s">
        <v>1048</v>
      </c>
      <c r="C1347" t="s">
        <v>1297</v>
      </c>
      <c r="D1347">
        <v>34</v>
      </c>
    </row>
    <row r="1348" spans="1:4" x14ac:dyDescent="0.25">
      <c r="A1348" t="str">
        <f t="shared" si="56"/>
        <v>S/2024/65</v>
      </c>
      <c r="B1348" t="s">
        <v>1048</v>
      </c>
      <c r="C1348" t="s">
        <v>1298</v>
      </c>
      <c r="D1348">
        <v>34</v>
      </c>
    </row>
    <row r="1349" spans="1:4" x14ac:dyDescent="0.25">
      <c r="A1349" t="str">
        <f t="shared" si="56"/>
        <v>S/2024/65</v>
      </c>
      <c r="B1349" t="s">
        <v>1048</v>
      </c>
      <c r="C1349" t="s">
        <v>1299</v>
      </c>
      <c r="D1349">
        <v>35</v>
      </c>
    </row>
    <row r="1350" spans="1:4" x14ac:dyDescent="0.25">
      <c r="A1350" t="str">
        <f t="shared" ref="A1350:A1413" si="57">HYPERLINK("https://docs.un.org/S/2024/65", "S/2024/65")</f>
        <v>S/2024/65</v>
      </c>
      <c r="B1350" t="s">
        <v>1048</v>
      </c>
      <c r="C1350" t="s">
        <v>1300</v>
      </c>
      <c r="D1350">
        <v>35</v>
      </c>
    </row>
    <row r="1351" spans="1:4" x14ac:dyDescent="0.25">
      <c r="A1351" t="str">
        <f t="shared" si="57"/>
        <v>S/2024/65</v>
      </c>
      <c r="B1351" t="s">
        <v>1048</v>
      </c>
      <c r="C1351" t="s">
        <v>1301</v>
      </c>
      <c r="D1351">
        <v>35</v>
      </c>
    </row>
    <row r="1352" spans="1:4" x14ac:dyDescent="0.25">
      <c r="A1352" t="str">
        <f t="shared" si="57"/>
        <v>S/2024/65</v>
      </c>
      <c r="B1352" t="s">
        <v>1048</v>
      </c>
      <c r="C1352" t="s">
        <v>1302</v>
      </c>
      <c r="D1352">
        <v>35</v>
      </c>
    </row>
    <row r="1353" spans="1:4" x14ac:dyDescent="0.25">
      <c r="A1353" t="str">
        <f t="shared" si="57"/>
        <v>S/2024/65</v>
      </c>
      <c r="B1353" t="s">
        <v>1048</v>
      </c>
      <c r="C1353" t="s">
        <v>1303</v>
      </c>
      <c r="D1353">
        <v>35</v>
      </c>
    </row>
    <row r="1354" spans="1:4" x14ac:dyDescent="0.25">
      <c r="A1354" t="str">
        <f t="shared" si="57"/>
        <v>S/2024/65</v>
      </c>
      <c r="B1354" t="s">
        <v>1048</v>
      </c>
      <c r="C1354" t="s">
        <v>1304</v>
      </c>
      <c r="D1354">
        <v>35</v>
      </c>
    </row>
    <row r="1355" spans="1:4" x14ac:dyDescent="0.25">
      <c r="A1355" t="str">
        <f t="shared" si="57"/>
        <v>S/2024/65</v>
      </c>
      <c r="B1355" t="s">
        <v>1048</v>
      </c>
      <c r="C1355" t="s">
        <v>1305</v>
      </c>
      <c r="D1355">
        <v>35</v>
      </c>
    </row>
    <row r="1356" spans="1:4" x14ac:dyDescent="0.25">
      <c r="A1356" t="str">
        <f t="shared" si="57"/>
        <v>S/2024/65</v>
      </c>
      <c r="B1356" t="s">
        <v>1048</v>
      </c>
      <c r="C1356" t="s">
        <v>1306</v>
      </c>
      <c r="D1356">
        <v>35</v>
      </c>
    </row>
    <row r="1357" spans="1:4" x14ac:dyDescent="0.25">
      <c r="A1357" t="str">
        <f t="shared" si="57"/>
        <v>S/2024/65</v>
      </c>
      <c r="B1357" t="s">
        <v>1048</v>
      </c>
      <c r="C1357" t="s">
        <v>1307</v>
      </c>
      <c r="D1357">
        <v>35</v>
      </c>
    </row>
    <row r="1358" spans="1:4" x14ac:dyDescent="0.25">
      <c r="A1358" t="str">
        <f t="shared" si="57"/>
        <v>S/2024/65</v>
      </c>
      <c r="B1358" t="s">
        <v>1048</v>
      </c>
      <c r="C1358" t="s">
        <v>1308</v>
      </c>
      <c r="D1358">
        <v>35</v>
      </c>
    </row>
    <row r="1359" spans="1:4" x14ac:dyDescent="0.25">
      <c r="A1359" t="str">
        <f t="shared" si="57"/>
        <v>S/2024/65</v>
      </c>
      <c r="B1359" t="s">
        <v>1048</v>
      </c>
      <c r="C1359" t="s">
        <v>1309</v>
      </c>
      <c r="D1359">
        <v>35</v>
      </c>
    </row>
    <row r="1360" spans="1:4" x14ac:dyDescent="0.25">
      <c r="A1360" t="str">
        <f t="shared" si="57"/>
        <v>S/2024/65</v>
      </c>
      <c r="B1360" t="s">
        <v>1048</v>
      </c>
      <c r="C1360" t="s">
        <v>1310</v>
      </c>
      <c r="D1360">
        <v>35</v>
      </c>
    </row>
    <row r="1361" spans="1:4" x14ac:dyDescent="0.25">
      <c r="A1361" t="str">
        <f t="shared" si="57"/>
        <v>S/2024/65</v>
      </c>
      <c r="B1361" t="s">
        <v>1048</v>
      </c>
      <c r="C1361" t="s">
        <v>1311</v>
      </c>
      <c r="D1361">
        <v>35</v>
      </c>
    </row>
    <row r="1362" spans="1:4" x14ac:dyDescent="0.25">
      <c r="A1362" t="str">
        <f t="shared" si="57"/>
        <v>S/2024/65</v>
      </c>
      <c r="B1362" t="s">
        <v>1048</v>
      </c>
      <c r="C1362" t="s">
        <v>1312</v>
      </c>
      <c r="D1362">
        <v>35</v>
      </c>
    </row>
    <row r="1363" spans="1:4" x14ac:dyDescent="0.25">
      <c r="A1363" t="str">
        <f t="shared" si="57"/>
        <v>S/2024/65</v>
      </c>
      <c r="B1363" t="s">
        <v>1048</v>
      </c>
      <c r="C1363" t="s">
        <v>1313</v>
      </c>
      <c r="D1363">
        <v>36</v>
      </c>
    </row>
    <row r="1364" spans="1:4" x14ac:dyDescent="0.25">
      <c r="A1364" t="str">
        <f t="shared" si="57"/>
        <v>S/2024/65</v>
      </c>
      <c r="B1364" t="s">
        <v>1048</v>
      </c>
      <c r="C1364" t="s">
        <v>1314</v>
      </c>
      <c r="D1364">
        <v>36</v>
      </c>
    </row>
    <row r="1365" spans="1:4" x14ac:dyDescent="0.25">
      <c r="A1365" t="str">
        <f t="shared" si="57"/>
        <v>S/2024/65</v>
      </c>
      <c r="B1365" t="s">
        <v>1048</v>
      </c>
      <c r="C1365" t="s">
        <v>1315</v>
      </c>
      <c r="D1365">
        <v>36</v>
      </c>
    </row>
    <row r="1366" spans="1:4" x14ac:dyDescent="0.25">
      <c r="A1366" t="str">
        <f t="shared" si="57"/>
        <v>S/2024/65</v>
      </c>
      <c r="B1366" t="s">
        <v>1048</v>
      </c>
      <c r="C1366" t="s">
        <v>1316</v>
      </c>
      <c r="D1366">
        <v>36</v>
      </c>
    </row>
    <row r="1367" spans="1:4" x14ac:dyDescent="0.25">
      <c r="A1367" t="str">
        <f t="shared" si="57"/>
        <v>S/2024/65</v>
      </c>
      <c r="B1367" t="s">
        <v>1048</v>
      </c>
      <c r="C1367" t="s">
        <v>1317</v>
      </c>
      <c r="D1367">
        <v>36</v>
      </c>
    </row>
    <row r="1368" spans="1:4" x14ac:dyDescent="0.25">
      <c r="A1368" t="str">
        <f t="shared" si="57"/>
        <v>S/2024/65</v>
      </c>
      <c r="B1368" t="s">
        <v>1048</v>
      </c>
      <c r="C1368" t="s">
        <v>1318</v>
      </c>
      <c r="D1368">
        <v>36</v>
      </c>
    </row>
    <row r="1369" spans="1:4" x14ac:dyDescent="0.25">
      <c r="A1369" t="str">
        <f t="shared" si="57"/>
        <v>S/2024/65</v>
      </c>
      <c r="B1369" t="s">
        <v>1048</v>
      </c>
      <c r="C1369" t="s">
        <v>1319</v>
      </c>
      <c r="D1369">
        <v>36</v>
      </c>
    </row>
    <row r="1370" spans="1:4" x14ac:dyDescent="0.25">
      <c r="A1370" t="str">
        <f t="shared" si="57"/>
        <v>S/2024/65</v>
      </c>
      <c r="B1370" t="s">
        <v>1048</v>
      </c>
      <c r="C1370" t="s">
        <v>1320</v>
      </c>
      <c r="D1370">
        <v>36</v>
      </c>
    </row>
    <row r="1371" spans="1:4" x14ac:dyDescent="0.25">
      <c r="A1371" t="str">
        <f t="shared" si="57"/>
        <v>S/2024/65</v>
      </c>
      <c r="B1371" t="s">
        <v>1048</v>
      </c>
      <c r="C1371" t="s">
        <v>1321</v>
      </c>
      <c r="D1371">
        <v>36</v>
      </c>
    </row>
    <row r="1372" spans="1:4" x14ac:dyDescent="0.25">
      <c r="A1372" t="str">
        <f t="shared" si="57"/>
        <v>S/2024/65</v>
      </c>
      <c r="B1372" t="s">
        <v>1048</v>
      </c>
      <c r="C1372" t="s">
        <v>1322</v>
      </c>
      <c r="D1372">
        <v>36</v>
      </c>
    </row>
    <row r="1373" spans="1:4" x14ac:dyDescent="0.25">
      <c r="A1373" t="str">
        <f t="shared" si="57"/>
        <v>S/2024/65</v>
      </c>
      <c r="B1373" t="s">
        <v>1048</v>
      </c>
      <c r="C1373" t="s">
        <v>1323</v>
      </c>
      <c r="D1373">
        <v>36</v>
      </c>
    </row>
    <row r="1374" spans="1:4" x14ac:dyDescent="0.25">
      <c r="A1374" t="str">
        <f t="shared" si="57"/>
        <v>S/2024/65</v>
      </c>
      <c r="B1374" t="s">
        <v>1048</v>
      </c>
      <c r="C1374" t="s">
        <v>1324</v>
      </c>
      <c r="D1374">
        <v>37</v>
      </c>
    </row>
    <row r="1375" spans="1:4" x14ac:dyDescent="0.25">
      <c r="A1375" t="str">
        <f t="shared" si="57"/>
        <v>S/2024/65</v>
      </c>
      <c r="B1375" t="s">
        <v>1048</v>
      </c>
      <c r="C1375" t="s">
        <v>1325</v>
      </c>
      <c r="D1375">
        <v>37</v>
      </c>
    </row>
    <row r="1376" spans="1:4" x14ac:dyDescent="0.25">
      <c r="A1376" t="str">
        <f t="shared" si="57"/>
        <v>S/2024/65</v>
      </c>
      <c r="B1376" t="s">
        <v>1048</v>
      </c>
      <c r="C1376" t="s">
        <v>1326</v>
      </c>
      <c r="D1376">
        <v>37</v>
      </c>
    </row>
    <row r="1377" spans="1:4" x14ac:dyDescent="0.25">
      <c r="A1377" t="str">
        <f t="shared" si="57"/>
        <v>S/2024/65</v>
      </c>
      <c r="B1377" t="s">
        <v>1048</v>
      </c>
      <c r="C1377" t="s">
        <v>1327</v>
      </c>
      <c r="D1377">
        <v>37</v>
      </c>
    </row>
    <row r="1378" spans="1:4" x14ac:dyDescent="0.25">
      <c r="A1378" t="str">
        <f t="shared" si="57"/>
        <v>S/2024/65</v>
      </c>
      <c r="B1378" t="s">
        <v>1048</v>
      </c>
      <c r="C1378" t="s">
        <v>1328</v>
      </c>
      <c r="D1378">
        <v>37</v>
      </c>
    </row>
    <row r="1379" spans="1:4" x14ac:dyDescent="0.25">
      <c r="A1379" t="str">
        <f t="shared" si="57"/>
        <v>S/2024/65</v>
      </c>
      <c r="B1379" t="s">
        <v>1048</v>
      </c>
      <c r="C1379" t="s">
        <v>1329</v>
      </c>
      <c r="D1379">
        <v>37</v>
      </c>
    </row>
    <row r="1380" spans="1:4" x14ac:dyDescent="0.25">
      <c r="A1380" t="str">
        <f t="shared" si="57"/>
        <v>S/2024/65</v>
      </c>
      <c r="B1380" t="s">
        <v>1048</v>
      </c>
      <c r="C1380" t="s">
        <v>1330</v>
      </c>
      <c r="D1380">
        <v>37</v>
      </c>
    </row>
    <row r="1381" spans="1:4" x14ac:dyDescent="0.25">
      <c r="A1381" t="str">
        <f t="shared" si="57"/>
        <v>S/2024/65</v>
      </c>
      <c r="B1381" t="s">
        <v>1048</v>
      </c>
      <c r="C1381" t="s">
        <v>1331</v>
      </c>
      <c r="D1381">
        <v>37</v>
      </c>
    </row>
    <row r="1382" spans="1:4" x14ac:dyDescent="0.25">
      <c r="A1382" t="str">
        <f t="shared" si="57"/>
        <v>S/2024/65</v>
      </c>
      <c r="B1382" t="s">
        <v>1048</v>
      </c>
      <c r="C1382" t="s">
        <v>1332</v>
      </c>
      <c r="D1382">
        <v>37</v>
      </c>
    </row>
    <row r="1383" spans="1:4" x14ac:dyDescent="0.25">
      <c r="A1383" t="str">
        <f t="shared" si="57"/>
        <v>S/2024/65</v>
      </c>
      <c r="B1383" t="s">
        <v>1048</v>
      </c>
      <c r="C1383" t="s">
        <v>1333</v>
      </c>
      <c r="D1383">
        <v>37</v>
      </c>
    </row>
    <row r="1384" spans="1:4" x14ac:dyDescent="0.25">
      <c r="A1384" t="str">
        <f t="shared" si="57"/>
        <v>S/2024/65</v>
      </c>
      <c r="B1384" t="s">
        <v>1048</v>
      </c>
      <c r="C1384" t="s">
        <v>1334</v>
      </c>
      <c r="D1384">
        <v>38</v>
      </c>
    </row>
    <row r="1385" spans="1:4" x14ac:dyDescent="0.25">
      <c r="A1385" t="str">
        <f t="shared" si="57"/>
        <v>S/2024/65</v>
      </c>
      <c r="B1385" t="s">
        <v>1048</v>
      </c>
      <c r="C1385" t="s">
        <v>1335</v>
      </c>
      <c r="D1385">
        <v>38</v>
      </c>
    </row>
    <row r="1386" spans="1:4" x14ac:dyDescent="0.25">
      <c r="A1386" t="str">
        <f t="shared" si="57"/>
        <v>S/2024/65</v>
      </c>
      <c r="B1386" t="s">
        <v>1048</v>
      </c>
      <c r="C1386" t="s">
        <v>1336</v>
      </c>
      <c r="D1386">
        <v>38</v>
      </c>
    </row>
    <row r="1387" spans="1:4" x14ac:dyDescent="0.25">
      <c r="A1387" t="str">
        <f t="shared" si="57"/>
        <v>S/2024/65</v>
      </c>
      <c r="B1387" t="s">
        <v>1048</v>
      </c>
      <c r="C1387" t="s">
        <v>1337</v>
      </c>
      <c r="D1387">
        <v>38</v>
      </c>
    </row>
    <row r="1388" spans="1:4" x14ac:dyDescent="0.25">
      <c r="A1388" t="str">
        <f t="shared" si="57"/>
        <v>S/2024/65</v>
      </c>
      <c r="B1388" t="s">
        <v>1048</v>
      </c>
      <c r="C1388" t="s">
        <v>1338</v>
      </c>
      <c r="D1388">
        <v>38</v>
      </c>
    </row>
    <row r="1389" spans="1:4" x14ac:dyDescent="0.25">
      <c r="A1389" t="str">
        <f t="shared" si="57"/>
        <v>S/2024/65</v>
      </c>
      <c r="B1389" t="s">
        <v>1048</v>
      </c>
      <c r="C1389" t="s">
        <v>1339</v>
      </c>
      <c r="D1389">
        <v>38</v>
      </c>
    </row>
    <row r="1390" spans="1:4" x14ac:dyDescent="0.25">
      <c r="A1390" t="str">
        <f t="shared" si="57"/>
        <v>S/2024/65</v>
      </c>
      <c r="B1390" t="s">
        <v>1048</v>
      </c>
      <c r="C1390" t="s">
        <v>1340</v>
      </c>
      <c r="D1390">
        <v>38</v>
      </c>
    </row>
    <row r="1391" spans="1:4" x14ac:dyDescent="0.25">
      <c r="A1391" t="str">
        <f t="shared" si="57"/>
        <v>S/2024/65</v>
      </c>
      <c r="B1391" t="s">
        <v>1048</v>
      </c>
      <c r="C1391" t="s">
        <v>1341</v>
      </c>
      <c r="D1391">
        <v>39</v>
      </c>
    </row>
    <row r="1392" spans="1:4" x14ac:dyDescent="0.25">
      <c r="A1392" t="str">
        <f t="shared" si="57"/>
        <v>S/2024/65</v>
      </c>
      <c r="B1392" t="s">
        <v>1048</v>
      </c>
      <c r="C1392" t="s">
        <v>1342</v>
      </c>
      <c r="D1392">
        <v>39</v>
      </c>
    </row>
    <row r="1393" spans="1:4" x14ac:dyDescent="0.25">
      <c r="A1393" t="str">
        <f t="shared" si="57"/>
        <v>S/2024/65</v>
      </c>
      <c r="B1393" t="s">
        <v>1048</v>
      </c>
      <c r="C1393" t="s">
        <v>1343</v>
      </c>
      <c r="D1393">
        <v>39</v>
      </c>
    </row>
    <row r="1394" spans="1:4" x14ac:dyDescent="0.25">
      <c r="A1394" t="str">
        <f t="shared" si="57"/>
        <v>S/2024/65</v>
      </c>
      <c r="B1394" t="s">
        <v>1048</v>
      </c>
      <c r="C1394" t="s">
        <v>1344</v>
      </c>
      <c r="D1394">
        <v>39</v>
      </c>
    </row>
    <row r="1395" spans="1:4" x14ac:dyDescent="0.25">
      <c r="A1395" t="str">
        <f t="shared" si="57"/>
        <v>S/2024/65</v>
      </c>
      <c r="B1395" t="s">
        <v>1048</v>
      </c>
      <c r="C1395" t="s">
        <v>1345</v>
      </c>
      <c r="D1395">
        <v>39</v>
      </c>
    </row>
    <row r="1396" spans="1:4" x14ac:dyDescent="0.25">
      <c r="A1396" t="str">
        <f t="shared" si="57"/>
        <v>S/2024/65</v>
      </c>
      <c r="B1396" t="s">
        <v>1048</v>
      </c>
      <c r="C1396" t="s">
        <v>1346</v>
      </c>
      <c r="D1396">
        <v>39</v>
      </c>
    </row>
    <row r="1397" spans="1:4" x14ac:dyDescent="0.25">
      <c r="A1397" t="str">
        <f t="shared" si="57"/>
        <v>S/2024/65</v>
      </c>
      <c r="B1397" t="s">
        <v>1048</v>
      </c>
      <c r="C1397" t="s">
        <v>1347</v>
      </c>
      <c r="D1397">
        <v>39</v>
      </c>
    </row>
    <row r="1398" spans="1:4" x14ac:dyDescent="0.25">
      <c r="A1398" t="str">
        <f t="shared" si="57"/>
        <v>S/2024/65</v>
      </c>
      <c r="B1398" t="s">
        <v>1048</v>
      </c>
      <c r="C1398" t="s">
        <v>1348</v>
      </c>
      <c r="D1398">
        <v>39</v>
      </c>
    </row>
    <row r="1399" spans="1:4" x14ac:dyDescent="0.25">
      <c r="A1399" t="str">
        <f t="shared" si="57"/>
        <v>S/2024/65</v>
      </c>
      <c r="B1399" t="s">
        <v>1048</v>
      </c>
      <c r="C1399" t="s">
        <v>1349</v>
      </c>
      <c r="D1399">
        <v>40</v>
      </c>
    </row>
    <row r="1400" spans="1:4" x14ac:dyDescent="0.25">
      <c r="A1400" t="str">
        <f t="shared" si="57"/>
        <v>S/2024/65</v>
      </c>
      <c r="B1400" t="s">
        <v>1048</v>
      </c>
      <c r="C1400" t="s">
        <v>1350</v>
      </c>
      <c r="D1400">
        <v>40</v>
      </c>
    </row>
    <row r="1401" spans="1:4" x14ac:dyDescent="0.25">
      <c r="A1401" t="str">
        <f t="shared" si="57"/>
        <v>S/2024/65</v>
      </c>
      <c r="B1401" t="s">
        <v>1048</v>
      </c>
      <c r="C1401" t="s">
        <v>1351</v>
      </c>
      <c r="D1401">
        <v>40</v>
      </c>
    </row>
    <row r="1402" spans="1:4" x14ac:dyDescent="0.25">
      <c r="A1402" t="str">
        <f t="shared" si="57"/>
        <v>S/2024/65</v>
      </c>
      <c r="B1402" t="s">
        <v>1048</v>
      </c>
      <c r="C1402" t="s">
        <v>1352</v>
      </c>
      <c r="D1402">
        <v>40</v>
      </c>
    </row>
    <row r="1403" spans="1:4" x14ac:dyDescent="0.25">
      <c r="A1403" t="str">
        <f t="shared" si="57"/>
        <v>S/2024/65</v>
      </c>
      <c r="B1403" t="s">
        <v>1048</v>
      </c>
      <c r="C1403" t="s">
        <v>1353</v>
      </c>
      <c r="D1403">
        <v>40</v>
      </c>
    </row>
    <row r="1404" spans="1:4" x14ac:dyDescent="0.25">
      <c r="A1404" t="str">
        <f t="shared" si="57"/>
        <v>S/2024/65</v>
      </c>
      <c r="B1404" t="s">
        <v>1048</v>
      </c>
      <c r="C1404" t="s">
        <v>1354</v>
      </c>
      <c r="D1404">
        <v>40</v>
      </c>
    </row>
    <row r="1405" spans="1:4" x14ac:dyDescent="0.25">
      <c r="A1405" t="str">
        <f t="shared" si="57"/>
        <v>S/2024/65</v>
      </c>
      <c r="B1405" t="s">
        <v>1048</v>
      </c>
      <c r="C1405" t="s">
        <v>1355</v>
      </c>
      <c r="D1405">
        <v>40</v>
      </c>
    </row>
    <row r="1406" spans="1:4" x14ac:dyDescent="0.25">
      <c r="A1406" t="str">
        <f t="shared" si="57"/>
        <v>S/2024/65</v>
      </c>
      <c r="B1406" t="s">
        <v>1048</v>
      </c>
      <c r="C1406" t="s">
        <v>1356</v>
      </c>
      <c r="D1406">
        <v>40</v>
      </c>
    </row>
    <row r="1407" spans="1:4" x14ac:dyDescent="0.25">
      <c r="A1407" t="str">
        <f t="shared" si="57"/>
        <v>S/2024/65</v>
      </c>
      <c r="B1407" t="s">
        <v>1048</v>
      </c>
      <c r="C1407" t="s">
        <v>1357</v>
      </c>
      <c r="D1407">
        <v>40</v>
      </c>
    </row>
    <row r="1408" spans="1:4" x14ac:dyDescent="0.25">
      <c r="A1408" t="str">
        <f t="shared" si="57"/>
        <v>S/2024/65</v>
      </c>
      <c r="B1408" t="s">
        <v>1048</v>
      </c>
      <c r="C1408" t="s">
        <v>1358</v>
      </c>
      <c r="D1408">
        <v>40</v>
      </c>
    </row>
    <row r="1409" spans="1:4" x14ac:dyDescent="0.25">
      <c r="A1409" t="str">
        <f t="shared" si="57"/>
        <v>S/2024/65</v>
      </c>
      <c r="B1409" t="s">
        <v>1048</v>
      </c>
      <c r="C1409" t="s">
        <v>1359</v>
      </c>
      <c r="D1409">
        <v>41</v>
      </c>
    </row>
    <row r="1410" spans="1:4" x14ac:dyDescent="0.25">
      <c r="A1410" t="str">
        <f t="shared" si="57"/>
        <v>S/2024/65</v>
      </c>
      <c r="B1410" t="s">
        <v>1048</v>
      </c>
      <c r="C1410" t="s">
        <v>1360</v>
      </c>
      <c r="D1410">
        <v>41</v>
      </c>
    </row>
    <row r="1411" spans="1:4" x14ac:dyDescent="0.25">
      <c r="A1411" t="str">
        <f t="shared" si="57"/>
        <v>S/2024/65</v>
      </c>
      <c r="B1411" t="s">
        <v>1048</v>
      </c>
      <c r="C1411" t="s">
        <v>1361</v>
      </c>
      <c r="D1411">
        <v>41</v>
      </c>
    </row>
    <row r="1412" spans="1:4" x14ac:dyDescent="0.25">
      <c r="A1412" t="str">
        <f t="shared" si="57"/>
        <v>S/2024/65</v>
      </c>
      <c r="B1412" t="s">
        <v>1048</v>
      </c>
      <c r="C1412" t="s">
        <v>1362</v>
      </c>
      <c r="D1412">
        <v>41</v>
      </c>
    </row>
    <row r="1413" spans="1:4" x14ac:dyDescent="0.25">
      <c r="A1413" t="str">
        <f t="shared" si="57"/>
        <v>S/2024/65</v>
      </c>
      <c r="B1413" t="s">
        <v>1048</v>
      </c>
      <c r="C1413" t="s">
        <v>1363</v>
      </c>
      <c r="D1413">
        <v>41</v>
      </c>
    </row>
    <row r="1414" spans="1:4" x14ac:dyDescent="0.25">
      <c r="A1414" t="str">
        <f t="shared" ref="A1414:A1440" si="58">HYPERLINK("https://docs.un.org/S/2024/65", "S/2024/65")</f>
        <v>S/2024/65</v>
      </c>
      <c r="B1414" t="s">
        <v>1048</v>
      </c>
      <c r="C1414" t="s">
        <v>1364</v>
      </c>
      <c r="D1414">
        <v>41</v>
      </c>
    </row>
    <row r="1415" spans="1:4" x14ac:dyDescent="0.25">
      <c r="A1415" t="str">
        <f t="shared" si="58"/>
        <v>S/2024/65</v>
      </c>
      <c r="B1415" t="s">
        <v>1048</v>
      </c>
      <c r="C1415" t="s">
        <v>1365</v>
      </c>
      <c r="D1415">
        <v>42</v>
      </c>
    </row>
    <row r="1416" spans="1:4" x14ac:dyDescent="0.25">
      <c r="A1416" t="str">
        <f t="shared" si="58"/>
        <v>S/2024/65</v>
      </c>
      <c r="B1416" t="s">
        <v>1048</v>
      </c>
      <c r="C1416" t="s">
        <v>1362</v>
      </c>
      <c r="D1416">
        <v>42</v>
      </c>
    </row>
    <row r="1417" spans="1:4" x14ac:dyDescent="0.25">
      <c r="A1417" t="str">
        <f t="shared" si="58"/>
        <v>S/2024/65</v>
      </c>
      <c r="B1417" t="s">
        <v>1048</v>
      </c>
      <c r="C1417" t="s">
        <v>1366</v>
      </c>
      <c r="D1417">
        <v>42</v>
      </c>
    </row>
    <row r="1418" spans="1:4" x14ac:dyDescent="0.25">
      <c r="A1418" t="str">
        <f t="shared" si="58"/>
        <v>S/2024/65</v>
      </c>
      <c r="B1418" t="s">
        <v>1048</v>
      </c>
      <c r="C1418" t="s">
        <v>1362</v>
      </c>
      <c r="D1418">
        <v>42</v>
      </c>
    </row>
    <row r="1419" spans="1:4" x14ac:dyDescent="0.25">
      <c r="A1419" t="str">
        <f t="shared" si="58"/>
        <v>S/2024/65</v>
      </c>
      <c r="B1419" t="s">
        <v>1048</v>
      </c>
      <c r="C1419" t="s">
        <v>1367</v>
      </c>
      <c r="D1419">
        <v>42</v>
      </c>
    </row>
    <row r="1420" spans="1:4" x14ac:dyDescent="0.25">
      <c r="A1420" t="str">
        <f t="shared" si="58"/>
        <v>S/2024/65</v>
      </c>
      <c r="B1420" t="s">
        <v>1048</v>
      </c>
      <c r="C1420" t="s">
        <v>1368</v>
      </c>
      <c r="D1420">
        <v>42</v>
      </c>
    </row>
    <row r="1421" spans="1:4" x14ac:dyDescent="0.25">
      <c r="A1421" t="str">
        <f t="shared" si="58"/>
        <v>S/2024/65</v>
      </c>
      <c r="B1421" t="s">
        <v>1048</v>
      </c>
      <c r="C1421" t="s">
        <v>1369</v>
      </c>
      <c r="D1421">
        <v>43</v>
      </c>
    </row>
    <row r="1422" spans="1:4" x14ac:dyDescent="0.25">
      <c r="A1422" t="str">
        <f t="shared" si="58"/>
        <v>S/2024/65</v>
      </c>
      <c r="B1422" t="s">
        <v>1048</v>
      </c>
      <c r="C1422" t="s">
        <v>1370</v>
      </c>
      <c r="D1422">
        <v>43</v>
      </c>
    </row>
    <row r="1423" spans="1:4" x14ac:dyDescent="0.25">
      <c r="A1423" t="str">
        <f t="shared" si="58"/>
        <v>S/2024/65</v>
      </c>
      <c r="B1423" t="s">
        <v>1048</v>
      </c>
      <c r="C1423" t="s">
        <v>1371</v>
      </c>
      <c r="D1423">
        <v>43</v>
      </c>
    </row>
    <row r="1424" spans="1:4" x14ac:dyDescent="0.25">
      <c r="A1424" t="str">
        <f t="shared" si="58"/>
        <v>S/2024/65</v>
      </c>
      <c r="B1424" t="s">
        <v>1048</v>
      </c>
      <c r="C1424" t="s">
        <v>1372</v>
      </c>
      <c r="D1424">
        <v>43</v>
      </c>
    </row>
    <row r="1425" spans="1:4" x14ac:dyDescent="0.25">
      <c r="A1425" t="str">
        <f t="shared" si="58"/>
        <v>S/2024/65</v>
      </c>
      <c r="B1425" t="s">
        <v>1048</v>
      </c>
      <c r="C1425" t="s">
        <v>1373</v>
      </c>
      <c r="D1425">
        <v>44</v>
      </c>
    </row>
    <row r="1426" spans="1:4" x14ac:dyDescent="0.25">
      <c r="A1426" t="str">
        <f t="shared" si="58"/>
        <v>S/2024/65</v>
      </c>
      <c r="B1426" t="s">
        <v>1048</v>
      </c>
      <c r="C1426" t="s">
        <v>1374</v>
      </c>
      <c r="D1426">
        <v>44</v>
      </c>
    </row>
    <row r="1427" spans="1:4" x14ac:dyDescent="0.25">
      <c r="A1427" t="str">
        <f t="shared" si="58"/>
        <v>S/2024/65</v>
      </c>
      <c r="B1427" t="s">
        <v>1048</v>
      </c>
      <c r="C1427" t="s">
        <v>1375</v>
      </c>
      <c r="D1427">
        <v>44</v>
      </c>
    </row>
    <row r="1428" spans="1:4" x14ac:dyDescent="0.25">
      <c r="A1428" t="str">
        <f t="shared" si="58"/>
        <v>S/2024/65</v>
      </c>
      <c r="B1428" t="s">
        <v>1048</v>
      </c>
      <c r="C1428" t="s">
        <v>1376</v>
      </c>
      <c r="D1428">
        <v>45</v>
      </c>
    </row>
    <row r="1429" spans="1:4" x14ac:dyDescent="0.25">
      <c r="A1429" t="str">
        <f t="shared" si="58"/>
        <v>S/2024/65</v>
      </c>
      <c r="B1429" t="s">
        <v>1048</v>
      </c>
      <c r="C1429" t="s">
        <v>1377</v>
      </c>
      <c r="D1429">
        <v>45</v>
      </c>
    </row>
    <row r="1430" spans="1:4" x14ac:dyDescent="0.25">
      <c r="A1430" t="str">
        <f t="shared" si="58"/>
        <v>S/2024/65</v>
      </c>
      <c r="B1430" t="s">
        <v>1048</v>
      </c>
      <c r="C1430" t="s">
        <v>1378</v>
      </c>
      <c r="D1430">
        <v>46</v>
      </c>
    </row>
    <row r="1431" spans="1:4" x14ac:dyDescent="0.25">
      <c r="A1431" t="str">
        <f t="shared" si="58"/>
        <v>S/2024/65</v>
      </c>
      <c r="B1431" t="s">
        <v>1048</v>
      </c>
      <c r="C1431" t="s">
        <v>1379</v>
      </c>
      <c r="D1431">
        <v>46</v>
      </c>
    </row>
    <row r="1432" spans="1:4" x14ac:dyDescent="0.25">
      <c r="A1432" t="str">
        <f t="shared" si="58"/>
        <v>S/2024/65</v>
      </c>
      <c r="B1432" t="s">
        <v>1048</v>
      </c>
      <c r="C1432" t="s">
        <v>1380</v>
      </c>
      <c r="D1432">
        <v>46</v>
      </c>
    </row>
    <row r="1433" spans="1:4" x14ac:dyDescent="0.25">
      <c r="A1433" t="str">
        <f t="shared" si="58"/>
        <v>S/2024/65</v>
      </c>
      <c r="B1433" t="s">
        <v>1048</v>
      </c>
      <c r="C1433" t="s">
        <v>1381</v>
      </c>
      <c r="D1433">
        <v>47</v>
      </c>
    </row>
    <row r="1434" spans="1:4" x14ac:dyDescent="0.25">
      <c r="A1434" t="str">
        <f t="shared" si="58"/>
        <v>S/2024/65</v>
      </c>
      <c r="B1434" t="s">
        <v>1048</v>
      </c>
      <c r="C1434" t="s">
        <v>1382</v>
      </c>
      <c r="D1434">
        <v>47</v>
      </c>
    </row>
    <row r="1435" spans="1:4" x14ac:dyDescent="0.25">
      <c r="A1435" t="str">
        <f t="shared" si="58"/>
        <v>S/2024/65</v>
      </c>
      <c r="B1435" t="s">
        <v>1048</v>
      </c>
      <c r="C1435" t="s">
        <v>1383</v>
      </c>
      <c r="D1435">
        <v>48</v>
      </c>
    </row>
    <row r="1436" spans="1:4" x14ac:dyDescent="0.25">
      <c r="A1436" t="str">
        <f t="shared" si="58"/>
        <v>S/2024/65</v>
      </c>
      <c r="B1436" t="s">
        <v>1048</v>
      </c>
      <c r="C1436" t="s">
        <v>1384</v>
      </c>
      <c r="D1436">
        <v>49</v>
      </c>
    </row>
    <row r="1437" spans="1:4" x14ac:dyDescent="0.25">
      <c r="A1437" t="str">
        <f t="shared" si="58"/>
        <v>S/2024/65</v>
      </c>
      <c r="B1437" t="s">
        <v>1048</v>
      </c>
      <c r="C1437" t="s">
        <v>1385</v>
      </c>
      <c r="D1437">
        <v>49</v>
      </c>
    </row>
    <row r="1438" spans="1:4" x14ac:dyDescent="0.25">
      <c r="A1438" t="str">
        <f t="shared" si="58"/>
        <v>S/2024/65</v>
      </c>
      <c r="B1438" t="s">
        <v>1048</v>
      </c>
      <c r="C1438" t="s">
        <v>1386</v>
      </c>
      <c r="D1438">
        <v>49</v>
      </c>
    </row>
    <row r="1439" spans="1:4" x14ac:dyDescent="0.25">
      <c r="A1439" t="str">
        <f t="shared" si="58"/>
        <v>S/2024/65</v>
      </c>
      <c r="B1439" t="s">
        <v>1048</v>
      </c>
      <c r="C1439" t="s">
        <v>1387</v>
      </c>
      <c r="D1439">
        <v>50</v>
      </c>
    </row>
    <row r="1440" spans="1:4" x14ac:dyDescent="0.25">
      <c r="A1440" t="str">
        <f t="shared" si="58"/>
        <v>S/2024/65</v>
      </c>
      <c r="B1440" t="s">
        <v>1048</v>
      </c>
      <c r="C1440" t="s">
        <v>1388</v>
      </c>
      <c r="D1440">
        <v>51</v>
      </c>
    </row>
    <row r="1441" spans="1:4" x14ac:dyDescent="0.25">
      <c r="A1441" t="str">
        <f t="shared" ref="A1441:A1462" si="59">HYPERLINK("https://docs.un.org/S/2024/6", "S/2024/6")</f>
        <v>S/2024/6</v>
      </c>
      <c r="B1441" t="s">
        <v>1389</v>
      </c>
      <c r="C1441" t="s">
        <v>1390</v>
      </c>
      <c r="D1441">
        <v>1</v>
      </c>
    </row>
    <row r="1442" spans="1:4" x14ac:dyDescent="0.25">
      <c r="A1442" t="str">
        <f t="shared" si="59"/>
        <v>S/2024/6</v>
      </c>
      <c r="B1442" t="s">
        <v>1389</v>
      </c>
      <c r="C1442" t="s">
        <v>1391</v>
      </c>
      <c r="D1442">
        <v>1</v>
      </c>
    </row>
    <row r="1443" spans="1:4" x14ac:dyDescent="0.25">
      <c r="A1443" t="str">
        <f t="shared" si="59"/>
        <v>S/2024/6</v>
      </c>
      <c r="B1443" t="s">
        <v>1389</v>
      </c>
      <c r="C1443" t="s">
        <v>1392</v>
      </c>
      <c r="D1443">
        <v>1</v>
      </c>
    </row>
    <row r="1444" spans="1:4" x14ac:dyDescent="0.25">
      <c r="A1444" t="str">
        <f t="shared" si="59"/>
        <v>S/2024/6</v>
      </c>
      <c r="B1444" t="s">
        <v>1389</v>
      </c>
      <c r="C1444" t="s">
        <v>1393</v>
      </c>
      <c r="D1444">
        <v>1</v>
      </c>
    </row>
    <row r="1445" spans="1:4" x14ac:dyDescent="0.25">
      <c r="A1445" t="str">
        <f t="shared" si="59"/>
        <v>S/2024/6</v>
      </c>
      <c r="B1445" t="s">
        <v>1389</v>
      </c>
      <c r="C1445" t="s">
        <v>1394</v>
      </c>
      <c r="D1445">
        <v>1</v>
      </c>
    </row>
    <row r="1446" spans="1:4" x14ac:dyDescent="0.25">
      <c r="A1446" t="str">
        <f t="shared" si="59"/>
        <v>S/2024/6</v>
      </c>
      <c r="B1446" t="s">
        <v>1389</v>
      </c>
      <c r="C1446" t="s">
        <v>1395</v>
      </c>
      <c r="D1446">
        <v>1</v>
      </c>
    </row>
    <row r="1447" spans="1:4" x14ac:dyDescent="0.25">
      <c r="A1447" t="str">
        <f t="shared" si="59"/>
        <v>S/2024/6</v>
      </c>
      <c r="B1447" t="s">
        <v>1389</v>
      </c>
      <c r="C1447" t="s">
        <v>1396</v>
      </c>
      <c r="D1447">
        <v>1</v>
      </c>
    </row>
    <row r="1448" spans="1:4" x14ac:dyDescent="0.25">
      <c r="A1448" t="str">
        <f t="shared" si="59"/>
        <v>S/2024/6</v>
      </c>
      <c r="B1448" t="s">
        <v>1389</v>
      </c>
      <c r="C1448" t="s">
        <v>1397</v>
      </c>
      <c r="D1448">
        <v>1</v>
      </c>
    </row>
    <row r="1449" spans="1:4" x14ac:dyDescent="0.25">
      <c r="A1449" t="str">
        <f t="shared" si="59"/>
        <v>S/2024/6</v>
      </c>
      <c r="B1449" t="s">
        <v>1389</v>
      </c>
      <c r="C1449" t="s">
        <v>1398</v>
      </c>
      <c r="D1449">
        <v>1</v>
      </c>
    </row>
    <row r="1450" spans="1:4" x14ac:dyDescent="0.25">
      <c r="A1450" t="str">
        <f t="shared" si="59"/>
        <v>S/2024/6</v>
      </c>
      <c r="B1450" t="s">
        <v>1389</v>
      </c>
      <c r="C1450" t="s">
        <v>1399</v>
      </c>
      <c r="D1450">
        <v>1</v>
      </c>
    </row>
    <row r="1451" spans="1:4" x14ac:dyDescent="0.25">
      <c r="A1451" t="str">
        <f t="shared" si="59"/>
        <v>S/2024/6</v>
      </c>
      <c r="B1451" t="s">
        <v>1389</v>
      </c>
      <c r="C1451" t="s">
        <v>1400</v>
      </c>
      <c r="D1451">
        <v>1</v>
      </c>
    </row>
    <row r="1452" spans="1:4" x14ac:dyDescent="0.25">
      <c r="A1452" t="str">
        <f t="shared" si="59"/>
        <v>S/2024/6</v>
      </c>
      <c r="B1452" t="s">
        <v>1389</v>
      </c>
      <c r="C1452" t="s">
        <v>1401</v>
      </c>
      <c r="D1452">
        <v>1</v>
      </c>
    </row>
    <row r="1453" spans="1:4" x14ac:dyDescent="0.25">
      <c r="A1453" t="str">
        <f t="shared" si="59"/>
        <v>S/2024/6</v>
      </c>
      <c r="B1453" t="s">
        <v>1389</v>
      </c>
      <c r="C1453" t="s">
        <v>1402</v>
      </c>
      <c r="D1453">
        <v>2</v>
      </c>
    </row>
    <row r="1454" spans="1:4" x14ac:dyDescent="0.25">
      <c r="A1454" t="str">
        <f t="shared" si="59"/>
        <v>S/2024/6</v>
      </c>
      <c r="B1454" t="s">
        <v>1389</v>
      </c>
      <c r="C1454" t="s">
        <v>1403</v>
      </c>
      <c r="D1454">
        <v>2</v>
      </c>
    </row>
    <row r="1455" spans="1:4" x14ac:dyDescent="0.25">
      <c r="A1455" t="str">
        <f t="shared" si="59"/>
        <v>S/2024/6</v>
      </c>
      <c r="B1455" t="s">
        <v>1389</v>
      </c>
      <c r="C1455" t="s">
        <v>1404</v>
      </c>
      <c r="D1455">
        <v>2</v>
      </c>
    </row>
    <row r="1456" spans="1:4" x14ac:dyDescent="0.25">
      <c r="A1456" t="str">
        <f t="shared" si="59"/>
        <v>S/2024/6</v>
      </c>
      <c r="B1456" t="s">
        <v>1389</v>
      </c>
      <c r="C1456" t="s">
        <v>1405</v>
      </c>
      <c r="D1456">
        <v>2</v>
      </c>
    </row>
    <row r="1457" spans="1:4" x14ac:dyDescent="0.25">
      <c r="A1457" t="str">
        <f t="shared" si="59"/>
        <v>S/2024/6</v>
      </c>
      <c r="B1457" t="s">
        <v>1389</v>
      </c>
      <c r="C1457" t="s">
        <v>1406</v>
      </c>
      <c r="D1457">
        <v>2</v>
      </c>
    </row>
    <row r="1458" spans="1:4" x14ac:dyDescent="0.25">
      <c r="A1458" t="str">
        <f t="shared" si="59"/>
        <v>S/2024/6</v>
      </c>
      <c r="B1458" t="s">
        <v>1389</v>
      </c>
      <c r="C1458" t="s">
        <v>1407</v>
      </c>
      <c r="D1458">
        <v>2</v>
      </c>
    </row>
    <row r="1459" spans="1:4" x14ac:dyDescent="0.25">
      <c r="A1459" t="str">
        <f t="shared" si="59"/>
        <v>S/2024/6</v>
      </c>
      <c r="B1459" t="s">
        <v>1389</v>
      </c>
      <c r="C1459" t="s">
        <v>1408</v>
      </c>
      <c r="D1459">
        <v>2</v>
      </c>
    </row>
    <row r="1460" spans="1:4" x14ac:dyDescent="0.25">
      <c r="A1460" t="str">
        <f t="shared" si="59"/>
        <v>S/2024/6</v>
      </c>
      <c r="B1460" t="s">
        <v>1389</v>
      </c>
      <c r="C1460" t="s">
        <v>1409</v>
      </c>
      <c r="D1460">
        <v>2</v>
      </c>
    </row>
    <row r="1461" spans="1:4" x14ac:dyDescent="0.25">
      <c r="A1461" t="str">
        <f t="shared" si="59"/>
        <v>S/2024/6</v>
      </c>
      <c r="B1461" t="s">
        <v>1389</v>
      </c>
      <c r="C1461" t="s">
        <v>585</v>
      </c>
      <c r="D1461">
        <v>2</v>
      </c>
    </row>
    <row r="1462" spans="1:4" x14ac:dyDescent="0.25">
      <c r="A1462" t="str">
        <f t="shared" si="59"/>
        <v>S/2024/6</v>
      </c>
      <c r="B1462" t="s">
        <v>1389</v>
      </c>
      <c r="C1462" t="s">
        <v>1410</v>
      </c>
      <c r="D1462">
        <v>2</v>
      </c>
    </row>
    <row r="1463" spans="1:4" x14ac:dyDescent="0.25">
      <c r="A1463" t="str">
        <f>HYPERLINK("https://docs.un.org/S/2024/60", "S/2024/60")</f>
        <v>S/2024/60</v>
      </c>
      <c r="B1463" t="s">
        <v>937</v>
      </c>
      <c r="C1463" t="s">
        <v>1411</v>
      </c>
      <c r="D1463">
        <v>1</v>
      </c>
    </row>
    <row r="1464" spans="1:4" x14ac:dyDescent="0.25">
      <c r="A1464" t="str">
        <f>HYPERLINK("https://docs.un.org/S/2024/60", "S/2024/60")</f>
        <v>S/2024/60</v>
      </c>
      <c r="B1464" t="s">
        <v>937</v>
      </c>
      <c r="C1464" t="s">
        <v>743</v>
      </c>
      <c r="D1464">
        <v>1</v>
      </c>
    </row>
    <row r="1465" spans="1:4" x14ac:dyDescent="0.25">
      <c r="A1465" t="str">
        <f t="shared" ref="A1465:A1496" si="60">HYPERLINK("https://docs.un.org/S/2024/62", "S/2024/62")</f>
        <v>S/2024/62</v>
      </c>
      <c r="B1465" t="s">
        <v>1412</v>
      </c>
      <c r="C1465" t="s">
        <v>346</v>
      </c>
      <c r="D1465">
        <v>1</v>
      </c>
    </row>
    <row r="1466" spans="1:4" x14ac:dyDescent="0.25">
      <c r="A1466" t="str">
        <f t="shared" si="60"/>
        <v>S/2024/62</v>
      </c>
      <c r="B1466" t="s">
        <v>1412</v>
      </c>
      <c r="C1466" t="s">
        <v>1413</v>
      </c>
      <c r="D1466">
        <v>1</v>
      </c>
    </row>
    <row r="1467" spans="1:4" x14ac:dyDescent="0.25">
      <c r="A1467" t="str">
        <f t="shared" si="60"/>
        <v>S/2024/62</v>
      </c>
      <c r="B1467" t="s">
        <v>1412</v>
      </c>
      <c r="C1467" t="s">
        <v>1414</v>
      </c>
      <c r="D1467">
        <v>1</v>
      </c>
    </row>
    <row r="1468" spans="1:4" x14ac:dyDescent="0.25">
      <c r="A1468" t="str">
        <f t="shared" si="60"/>
        <v>S/2024/62</v>
      </c>
      <c r="B1468" t="s">
        <v>1412</v>
      </c>
      <c r="C1468" t="s">
        <v>1415</v>
      </c>
      <c r="D1468">
        <v>1</v>
      </c>
    </row>
    <row r="1469" spans="1:4" x14ac:dyDescent="0.25">
      <c r="A1469" t="str">
        <f t="shared" si="60"/>
        <v>S/2024/62</v>
      </c>
      <c r="B1469" t="s">
        <v>1412</v>
      </c>
      <c r="C1469" t="s">
        <v>1416</v>
      </c>
      <c r="D1469">
        <v>2</v>
      </c>
    </row>
    <row r="1470" spans="1:4" x14ac:dyDescent="0.25">
      <c r="A1470" t="str">
        <f t="shared" si="60"/>
        <v>S/2024/62</v>
      </c>
      <c r="B1470" t="s">
        <v>1412</v>
      </c>
      <c r="C1470" t="s">
        <v>1417</v>
      </c>
      <c r="D1470">
        <v>3</v>
      </c>
    </row>
    <row r="1471" spans="1:4" x14ac:dyDescent="0.25">
      <c r="A1471" t="str">
        <f t="shared" si="60"/>
        <v>S/2024/62</v>
      </c>
      <c r="B1471" t="s">
        <v>1412</v>
      </c>
      <c r="C1471" t="s">
        <v>1418</v>
      </c>
      <c r="D1471">
        <v>3</v>
      </c>
    </row>
    <row r="1472" spans="1:4" x14ac:dyDescent="0.25">
      <c r="A1472" t="str">
        <f t="shared" si="60"/>
        <v>S/2024/62</v>
      </c>
      <c r="B1472" t="s">
        <v>1412</v>
      </c>
      <c r="C1472" t="s">
        <v>1419</v>
      </c>
      <c r="D1472">
        <v>3</v>
      </c>
    </row>
    <row r="1473" spans="1:4" x14ac:dyDescent="0.25">
      <c r="A1473" t="str">
        <f t="shared" si="60"/>
        <v>S/2024/62</v>
      </c>
      <c r="B1473" t="s">
        <v>1412</v>
      </c>
      <c r="C1473" t="s">
        <v>1420</v>
      </c>
      <c r="D1473">
        <v>4</v>
      </c>
    </row>
    <row r="1474" spans="1:4" x14ac:dyDescent="0.25">
      <c r="A1474" t="str">
        <f t="shared" si="60"/>
        <v>S/2024/62</v>
      </c>
      <c r="B1474" t="s">
        <v>1412</v>
      </c>
      <c r="C1474" t="s">
        <v>1421</v>
      </c>
      <c r="D1474">
        <v>4</v>
      </c>
    </row>
    <row r="1475" spans="1:4" x14ac:dyDescent="0.25">
      <c r="A1475" t="str">
        <f t="shared" si="60"/>
        <v>S/2024/62</v>
      </c>
      <c r="B1475" t="s">
        <v>1412</v>
      </c>
      <c r="C1475" t="s">
        <v>1422</v>
      </c>
      <c r="D1475">
        <v>5</v>
      </c>
    </row>
    <row r="1476" spans="1:4" x14ac:dyDescent="0.25">
      <c r="A1476" t="str">
        <f t="shared" si="60"/>
        <v>S/2024/62</v>
      </c>
      <c r="B1476" t="s">
        <v>1412</v>
      </c>
      <c r="C1476" t="s">
        <v>1423</v>
      </c>
      <c r="D1476">
        <v>5</v>
      </c>
    </row>
    <row r="1477" spans="1:4" x14ac:dyDescent="0.25">
      <c r="A1477" t="str">
        <f t="shared" si="60"/>
        <v>S/2024/62</v>
      </c>
      <c r="B1477" t="s">
        <v>1412</v>
      </c>
      <c r="C1477" t="s">
        <v>1424</v>
      </c>
      <c r="D1477">
        <v>5</v>
      </c>
    </row>
    <row r="1478" spans="1:4" x14ac:dyDescent="0.25">
      <c r="A1478" t="str">
        <f t="shared" si="60"/>
        <v>S/2024/62</v>
      </c>
      <c r="B1478" t="s">
        <v>1412</v>
      </c>
      <c r="C1478" t="s">
        <v>1425</v>
      </c>
      <c r="D1478">
        <v>5</v>
      </c>
    </row>
    <row r="1479" spans="1:4" x14ac:dyDescent="0.25">
      <c r="A1479" t="str">
        <f t="shared" si="60"/>
        <v>S/2024/62</v>
      </c>
      <c r="B1479" t="s">
        <v>1412</v>
      </c>
      <c r="C1479" t="s">
        <v>1426</v>
      </c>
      <c r="D1479">
        <v>6</v>
      </c>
    </row>
    <row r="1480" spans="1:4" x14ac:dyDescent="0.25">
      <c r="A1480" t="str">
        <f t="shared" si="60"/>
        <v>S/2024/62</v>
      </c>
      <c r="B1480" t="s">
        <v>1412</v>
      </c>
      <c r="C1480" t="s">
        <v>1427</v>
      </c>
      <c r="D1480">
        <v>6</v>
      </c>
    </row>
    <row r="1481" spans="1:4" x14ac:dyDescent="0.25">
      <c r="A1481" t="str">
        <f t="shared" si="60"/>
        <v>S/2024/62</v>
      </c>
      <c r="B1481" t="s">
        <v>1412</v>
      </c>
      <c r="C1481" t="s">
        <v>1428</v>
      </c>
      <c r="D1481">
        <v>6</v>
      </c>
    </row>
    <row r="1482" spans="1:4" x14ac:dyDescent="0.25">
      <c r="A1482" t="str">
        <f t="shared" si="60"/>
        <v>S/2024/62</v>
      </c>
      <c r="B1482" t="s">
        <v>1412</v>
      </c>
      <c r="C1482" t="s">
        <v>1429</v>
      </c>
      <c r="D1482">
        <v>7</v>
      </c>
    </row>
    <row r="1483" spans="1:4" x14ac:dyDescent="0.25">
      <c r="A1483" t="str">
        <f t="shared" si="60"/>
        <v>S/2024/62</v>
      </c>
      <c r="B1483" t="s">
        <v>1412</v>
      </c>
      <c r="C1483" t="s">
        <v>1430</v>
      </c>
      <c r="D1483">
        <v>8</v>
      </c>
    </row>
    <row r="1484" spans="1:4" x14ac:dyDescent="0.25">
      <c r="A1484" t="str">
        <f t="shared" si="60"/>
        <v>S/2024/62</v>
      </c>
      <c r="B1484" t="s">
        <v>1412</v>
      </c>
      <c r="C1484" t="s">
        <v>1431</v>
      </c>
      <c r="D1484">
        <v>9</v>
      </c>
    </row>
    <row r="1485" spans="1:4" x14ac:dyDescent="0.25">
      <c r="A1485" t="str">
        <f t="shared" si="60"/>
        <v>S/2024/62</v>
      </c>
      <c r="B1485" t="s">
        <v>1412</v>
      </c>
      <c r="C1485" t="s">
        <v>1432</v>
      </c>
      <c r="D1485">
        <v>9</v>
      </c>
    </row>
    <row r="1486" spans="1:4" x14ac:dyDescent="0.25">
      <c r="A1486" t="str">
        <f t="shared" si="60"/>
        <v>S/2024/62</v>
      </c>
      <c r="B1486" t="s">
        <v>1412</v>
      </c>
      <c r="C1486" t="s">
        <v>1433</v>
      </c>
      <c r="D1486">
        <v>9</v>
      </c>
    </row>
    <row r="1487" spans="1:4" x14ac:dyDescent="0.25">
      <c r="A1487" t="str">
        <f t="shared" si="60"/>
        <v>S/2024/62</v>
      </c>
      <c r="B1487" t="s">
        <v>1412</v>
      </c>
      <c r="C1487" t="s">
        <v>1434</v>
      </c>
      <c r="D1487">
        <v>9</v>
      </c>
    </row>
    <row r="1488" spans="1:4" x14ac:dyDescent="0.25">
      <c r="A1488" t="str">
        <f t="shared" si="60"/>
        <v>S/2024/62</v>
      </c>
      <c r="B1488" t="s">
        <v>1412</v>
      </c>
      <c r="C1488" t="s">
        <v>1435</v>
      </c>
      <c r="D1488">
        <v>9</v>
      </c>
    </row>
    <row r="1489" spans="1:4" x14ac:dyDescent="0.25">
      <c r="A1489" t="str">
        <f t="shared" si="60"/>
        <v>S/2024/62</v>
      </c>
      <c r="B1489" t="s">
        <v>1412</v>
      </c>
      <c r="C1489" t="s">
        <v>1436</v>
      </c>
      <c r="D1489">
        <v>9</v>
      </c>
    </row>
    <row r="1490" spans="1:4" x14ac:dyDescent="0.25">
      <c r="A1490" t="str">
        <f t="shared" si="60"/>
        <v>S/2024/62</v>
      </c>
      <c r="B1490" t="s">
        <v>1412</v>
      </c>
      <c r="C1490" t="s">
        <v>1437</v>
      </c>
      <c r="D1490">
        <v>9</v>
      </c>
    </row>
    <row r="1491" spans="1:4" x14ac:dyDescent="0.25">
      <c r="A1491" t="str">
        <f t="shared" si="60"/>
        <v>S/2024/62</v>
      </c>
      <c r="B1491" t="s">
        <v>1412</v>
      </c>
      <c r="C1491" t="s">
        <v>1438</v>
      </c>
      <c r="D1491">
        <v>10</v>
      </c>
    </row>
    <row r="1492" spans="1:4" x14ac:dyDescent="0.25">
      <c r="A1492" t="str">
        <f t="shared" si="60"/>
        <v>S/2024/62</v>
      </c>
      <c r="B1492" t="s">
        <v>1412</v>
      </c>
      <c r="C1492" t="s">
        <v>1439</v>
      </c>
      <c r="D1492">
        <v>10</v>
      </c>
    </row>
    <row r="1493" spans="1:4" x14ac:dyDescent="0.25">
      <c r="A1493" t="str">
        <f t="shared" si="60"/>
        <v>S/2024/62</v>
      </c>
      <c r="B1493" t="s">
        <v>1412</v>
      </c>
      <c r="C1493" t="s">
        <v>1440</v>
      </c>
      <c r="D1493">
        <v>10</v>
      </c>
    </row>
    <row r="1494" spans="1:4" x14ac:dyDescent="0.25">
      <c r="A1494" t="str">
        <f t="shared" si="60"/>
        <v>S/2024/62</v>
      </c>
      <c r="B1494" t="s">
        <v>1412</v>
      </c>
      <c r="C1494" t="s">
        <v>1441</v>
      </c>
      <c r="D1494">
        <v>11</v>
      </c>
    </row>
    <row r="1495" spans="1:4" x14ac:dyDescent="0.25">
      <c r="A1495" t="str">
        <f t="shared" si="60"/>
        <v>S/2024/62</v>
      </c>
      <c r="B1495" t="s">
        <v>1412</v>
      </c>
      <c r="C1495" t="s">
        <v>1442</v>
      </c>
      <c r="D1495">
        <v>11</v>
      </c>
    </row>
    <row r="1496" spans="1:4" x14ac:dyDescent="0.25">
      <c r="A1496" t="str">
        <f t="shared" si="60"/>
        <v>S/2024/62</v>
      </c>
      <c r="B1496" t="s">
        <v>1412</v>
      </c>
      <c r="C1496" t="s">
        <v>1443</v>
      </c>
      <c r="D1496">
        <v>11</v>
      </c>
    </row>
    <row r="1497" spans="1:4" x14ac:dyDescent="0.25">
      <c r="A1497" t="str">
        <f t="shared" ref="A1497:A1513" si="61">HYPERLINK("https://docs.un.org/S/2024/62", "S/2024/62")</f>
        <v>S/2024/62</v>
      </c>
      <c r="B1497" t="s">
        <v>1412</v>
      </c>
      <c r="C1497" t="s">
        <v>1444</v>
      </c>
      <c r="D1497">
        <v>11</v>
      </c>
    </row>
    <row r="1498" spans="1:4" x14ac:dyDescent="0.25">
      <c r="A1498" t="str">
        <f t="shared" si="61"/>
        <v>S/2024/62</v>
      </c>
      <c r="B1498" t="s">
        <v>1412</v>
      </c>
      <c r="C1498" t="s">
        <v>1445</v>
      </c>
      <c r="D1498">
        <v>12</v>
      </c>
    </row>
    <row r="1499" spans="1:4" x14ac:dyDescent="0.25">
      <c r="A1499" t="str">
        <f t="shared" si="61"/>
        <v>S/2024/62</v>
      </c>
      <c r="B1499" t="s">
        <v>1412</v>
      </c>
      <c r="C1499" t="s">
        <v>1446</v>
      </c>
      <c r="D1499">
        <v>12</v>
      </c>
    </row>
    <row r="1500" spans="1:4" x14ac:dyDescent="0.25">
      <c r="A1500" t="str">
        <f t="shared" si="61"/>
        <v>S/2024/62</v>
      </c>
      <c r="B1500" t="s">
        <v>1412</v>
      </c>
      <c r="C1500" t="s">
        <v>1447</v>
      </c>
      <c r="D1500">
        <v>12</v>
      </c>
    </row>
    <row r="1501" spans="1:4" x14ac:dyDescent="0.25">
      <c r="A1501" t="str">
        <f t="shared" si="61"/>
        <v>S/2024/62</v>
      </c>
      <c r="B1501" t="s">
        <v>1412</v>
      </c>
      <c r="C1501" t="s">
        <v>1448</v>
      </c>
      <c r="D1501">
        <v>13</v>
      </c>
    </row>
    <row r="1502" spans="1:4" x14ac:dyDescent="0.25">
      <c r="A1502" t="str">
        <f t="shared" si="61"/>
        <v>S/2024/62</v>
      </c>
      <c r="B1502" t="s">
        <v>1412</v>
      </c>
      <c r="C1502" t="s">
        <v>1449</v>
      </c>
      <c r="D1502">
        <v>13</v>
      </c>
    </row>
    <row r="1503" spans="1:4" x14ac:dyDescent="0.25">
      <c r="A1503" t="str">
        <f t="shared" si="61"/>
        <v>S/2024/62</v>
      </c>
      <c r="B1503" t="s">
        <v>1412</v>
      </c>
      <c r="C1503" t="s">
        <v>1450</v>
      </c>
      <c r="D1503">
        <v>13</v>
      </c>
    </row>
    <row r="1504" spans="1:4" x14ac:dyDescent="0.25">
      <c r="A1504" t="str">
        <f t="shared" si="61"/>
        <v>S/2024/62</v>
      </c>
      <c r="B1504" t="s">
        <v>1412</v>
      </c>
      <c r="C1504" t="s">
        <v>1451</v>
      </c>
      <c r="D1504">
        <v>13</v>
      </c>
    </row>
    <row r="1505" spans="1:4" x14ac:dyDescent="0.25">
      <c r="A1505" t="str">
        <f t="shared" si="61"/>
        <v>S/2024/62</v>
      </c>
      <c r="B1505" t="s">
        <v>1412</v>
      </c>
      <c r="C1505" t="s">
        <v>1452</v>
      </c>
      <c r="D1505">
        <v>14</v>
      </c>
    </row>
    <row r="1506" spans="1:4" x14ac:dyDescent="0.25">
      <c r="A1506" t="str">
        <f t="shared" si="61"/>
        <v>S/2024/62</v>
      </c>
      <c r="B1506" t="s">
        <v>1412</v>
      </c>
      <c r="C1506" t="s">
        <v>1453</v>
      </c>
      <c r="D1506">
        <v>14</v>
      </c>
    </row>
    <row r="1507" spans="1:4" x14ac:dyDescent="0.25">
      <c r="A1507" t="str">
        <f t="shared" si="61"/>
        <v>S/2024/62</v>
      </c>
      <c r="B1507" t="s">
        <v>1412</v>
      </c>
      <c r="C1507" t="s">
        <v>1454</v>
      </c>
      <c r="D1507">
        <v>14</v>
      </c>
    </row>
    <row r="1508" spans="1:4" x14ac:dyDescent="0.25">
      <c r="A1508" t="str">
        <f t="shared" si="61"/>
        <v>S/2024/62</v>
      </c>
      <c r="B1508" t="s">
        <v>1412</v>
      </c>
      <c r="C1508" t="s">
        <v>1455</v>
      </c>
      <c r="D1508">
        <v>14</v>
      </c>
    </row>
    <row r="1509" spans="1:4" x14ac:dyDescent="0.25">
      <c r="A1509" t="str">
        <f t="shared" si="61"/>
        <v>S/2024/62</v>
      </c>
      <c r="B1509" t="s">
        <v>1412</v>
      </c>
      <c r="C1509" t="s">
        <v>1456</v>
      </c>
      <c r="D1509">
        <v>14</v>
      </c>
    </row>
    <row r="1510" spans="1:4" x14ac:dyDescent="0.25">
      <c r="A1510" t="str">
        <f t="shared" si="61"/>
        <v>S/2024/62</v>
      </c>
      <c r="B1510" t="s">
        <v>1412</v>
      </c>
      <c r="C1510" t="s">
        <v>1457</v>
      </c>
      <c r="D1510">
        <v>15</v>
      </c>
    </row>
    <row r="1511" spans="1:4" x14ac:dyDescent="0.25">
      <c r="A1511" t="str">
        <f t="shared" si="61"/>
        <v>S/2024/62</v>
      </c>
      <c r="B1511" t="s">
        <v>1412</v>
      </c>
      <c r="C1511" t="s">
        <v>1458</v>
      </c>
      <c r="D1511">
        <v>15</v>
      </c>
    </row>
    <row r="1512" spans="1:4" x14ac:dyDescent="0.25">
      <c r="A1512" t="str">
        <f t="shared" si="61"/>
        <v>S/2024/62</v>
      </c>
      <c r="B1512" t="s">
        <v>1412</v>
      </c>
      <c r="C1512" t="s">
        <v>1459</v>
      </c>
      <c r="D1512">
        <v>15</v>
      </c>
    </row>
    <row r="1513" spans="1:4" x14ac:dyDescent="0.25">
      <c r="A1513" t="str">
        <f t="shared" si="61"/>
        <v>S/2024/62</v>
      </c>
      <c r="B1513" t="s">
        <v>1412</v>
      </c>
      <c r="C1513" t="s">
        <v>1460</v>
      </c>
      <c r="D1513">
        <v>16</v>
      </c>
    </row>
    <row r="1514" spans="1:4" x14ac:dyDescent="0.25">
      <c r="A1514" t="str">
        <f>HYPERLINK("https://docs.un.org/S/2024/43", "S/2024/43")</f>
        <v>S/2024/43</v>
      </c>
      <c r="B1514" t="s">
        <v>1043</v>
      </c>
      <c r="C1514" t="s">
        <v>1461</v>
      </c>
      <c r="D1514">
        <v>1</v>
      </c>
    </row>
    <row r="1515" spans="1:4" x14ac:dyDescent="0.25">
      <c r="A1515" t="str">
        <f>HYPERLINK("https://docs.un.org/S/2024/43", "S/2024/43")</f>
        <v>S/2024/43</v>
      </c>
      <c r="B1515" t="s">
        <v>1043</v>
      </c>
      <c r="C1515" t="s">
        <v>1045</v>
      </c>
      <c r="D1515">
        <v>1</v>
      </c>
    </row>
    <row r="1516" spans="1:4" x14ac:dyDescent="0.25">
      <c r="A1516" t="str">
        <f t="shared" ref="A1516:A1533" si="62">HYPERLINK("https://docs.un.org/S/2024/42", "S/2024/42")</f>
        <v>S/2024/42</v>
      </c>
      <c r="B1516" t="s">
        <v>1462</v>
      </c>
      <c r="C1516" t="s">
        <v>1463</v>
      </c>
      <c r="D1516">
        <v>1</v>
      </c>
    </row>
    <row r="1517" spans="1:4" x14ac:dyDescent="0.25">
      <c r="A1517" t="str">
        <f t="shared" si="62"/>
        <v>S/2024/42</v>
      </c>
      <c r="B1517" t="s">
        <v>1462</v>
      </c>
      <c r="C1517" t="s">
        <v>1464</v>
      </c>
      <c r="D1517">
        <v>1</v>
      </c>
    </row>
    <row r="1518" spans="1:4" x14ac:dyDescent="0.25">
      <c r="A1518" t="str">
        <f t="shared" si="62"/>
        <v>S/2024/42</v>
      </c>
      <c r="B1518" t="s">
        <v>1462</v>
      </c>
      <c r="C1518" t="s">
        <v>1465</v>
      </c>
      <c r="D1518">
        <v>1</v>
      </c>
    </row>
    <row r="1519" spans="1:4" x14ac:dyDescent="0.25">
      <c r="A1519" t="str">
        <f t="shared" si="62"/>
        <v>S/2024/42</v>
      </c>
      <c r="B1519" t="s">
        <v>1462</v>
      </c>
      <c r="C1519" t="s">
        <v>1466</v>
      </c>
      <c r="D1519">
        <v>1</v>
      </c>
    </row>
    <row r="1520" spans="1:4" x14ac:dyDescent="0.25">
      <c r="A1520" t="str">
        <f t="shared" si="62"/>
        <v>S/2024/42</v>
      </c>
      <c r="B1520" t="s">
        <v>1462</v>
      </c>
      <c r="C1520" t="s">
        <v>1467</v>
      </c>
      <c r="D1520">
        <v>1</v>
      </c>
    </row>
    <row r="1521" spans="1:4" x14ac:dyDescent="0.25">
      <c r="A1521" t="str">
        <f t="shared" si="62"/>
        <v>S/2024/42</v>
      </c>
      <c r="B1521" t="s">
        <v>1462</v>
      </c>
      <c r="C1521" t="s">
        <v>1468</v>
      </c>
      <c r="D1521">
        <v>2</v>
      </c>
    </row>
    <row r="1522" spans="1:4" x14ac:dyDescent="0.25">
      <c r="A1522" t="str">
        <f t="shared" si="62"/>
        <v>S/2024/42</v>
      </c>
      <c r="B1522" t="s">
        <v>1462</v>
      </c>
      <c r="C1522" t="s">
        <v>1469</v>
      </c>
      <c r="D1522">
        <v>2</v>
      </c>
    </row>
    <row r="1523" spans="1:4" x14ac:dyDescent="0.25">
      <c r="A1523" t="str">
        <f t="shared" si="62"/>
        <v>S/2024/42</v>
      </c>
      <c r="B1523" t="s">
        <v>1462</v>
      </c>
      <c r="C1523" t="s">
        <v>1470</v>
      </c>
      <c r="D1523">
        <v>2</v>
      </c>
    </row>
    <row r="1524" spans="1:4" x14ac:dyDescent="0.25">
      <c r="A1524" t="str">
        <f t="shared" si="62"/>
        <v>S/2024/42</v>
      </c>
      <c r="B1524" t="s">
        <v>1462</v>
      </c>
      <c r="C1524" t="s">
        <v>1471</v>
      </c>
      <c r="D1524">
        <v>2</v>
      </c>
    </row>
    <row r="1525" spans="1:4" x14ac:dyDescent="0.25">
      <c r="A1525" t="str">
        <f t="shared" si="62"/>
        <v>S/2024/42</v>
      </c>
      <c r="B1525" t="s">
        <v>1462</v>
      </c>
      <c r="C1525" t="s">
        <v>1472</v>
      </c>
      <c r="D1525">
        <v>2</v>
      </c>
    </row>
    <row r="1526" spans="1:4" x14ac:dyDescent="0.25">
      <c r="A1526" t="str">
        <f t="shared" si="62"/>
        <v>S/2024/42</v>
      </c>
      <c r="B1526" t="s">
        <v>1462</v>
      </c>
      <c r="C1526" t="s">
        <v>1473</v>
      </c>
      <c r="D1526">
        <v>2</v>
      </c>
    </row>
    <row r="1527" spans="1:4" x14ac:dyDescent="0.25">
      <c r="A1527" t="str">
        <f t="shared" si="62"/>
        <v>S/2024/42</v>
      </c>
      <c r="B1527" t="s">
        <v>1462</v>
      </c>
      <c r="C1527" t="s">
        <v>1474</v>
      </c>
      <c r="D1527">
        <v>2</v>
      </c>
    </row>
    <row r="1528" spans="1:4" x14ac:dyDescent="0.25">
      <c r="A1528" t="str">
        <f t="shared" si="62"/>
        <v>S/2024/42</v>
      </c>
      <c r="B1528" t="s">
        <v>1462</v>
      </c>
      <c r="C1528" t="s">
        <v>1475</v>
      </c>
      <c r="D1528">
        <v>2</v>
      </c>
    </row>
    <row r="1529" spans="1:4" x14ac:dyDescent="0.25">
      <c r="A1529" t="str">
        <f t="shared" si="62"/>
        <v>S/2024/42</v>
      </c>
      <c r="B1529" t="s">
        <v>1462</v>
      </c>
      <c r="C1529" t="s">
        <v>1476</v>
      </c>
      <c r="D1529">
        <v>2</v>
      </c>
    </row>
    <row r="1530" spans="1:4" x14ac:dyDescent="0.25">
      <c r="A1530" t="str">
        <f t="shared" si="62"/>
        <v>S/2024/42</v>
      </c>
      <c r="B1530" t="s">
        <v>1462</v>
      </c>
      <c r="C1530" t="s">
        <v>1477</v>
      </c>
      <c r="D1530">
        <v>2</v>
      </c>
    </row>
    <row r="1531" spans="1:4" x14ac:dyDescent="0.25">
      <c r="A1531" t="str">
        <f t="shared" si="62"/>
        <v>S/2024/42</v>
      </c>
      <c r="B1531" t="s">
        <v>1462</v>
      </c>
      <c r="C1531" t="s">
        <v>1478</v>
      </c>
      <c r="D1531">
        <v>2</v>
      </c>
    </row>
    <row r="1532" spans="1:4" x14ac:dyDescent="0.25">
      <c r="A1532" t="str">
        <f t="shared" si="62"/>
        <v>S/2024/42</v>
      </c>
      <c r="B1532" t="s">
        <v>1462</v>
      </c>
      <c r="C1532" t="s">
        <v>1479</v>
      </c>
      <c r="D1532">
        <v>3</v>
      </c>
    </row>
    <row r="1533" spans="1:4" x14ac:dyDescent="0.25">
      <c r="A1533" t="str">
        <f t="shared" si="62"/>
        <v>S/2024/42</v>
      </c>
      <c r="B1533" t="s">
        <v>1462</v>
      </c>
      <c r="C1533" t="s">
        <v>1480</v>
      </c>
      <c r="D1533">
        <v>3</v>
      </c>
    </row>
    <row r="1534" spans="1:4" x14ac:dyDescent="0.25">
      <c r="A1534" t="str">
        <f t="shared" ref="A1534:A1540" si="63">HYPERLINK("https://docs.un.org/S/2024/64", "S/2024/64")</f>
        <v>S/2024/64</v>
      </c>
      <c r="B1534" t="s">
        <v>1481</v>
      </c>
      <c r="C1534" t="s">
        <v>1482</v>
      </c>
      <c r="D1534">
        <v>1</v>
      </c>
    </row>
    <row r="1535" spans="1:4" x14ac:dyDescent="0.25">
      <c r="A1535" t="str">
        <f t="shared" si="63"/>
        <v>S/2024/64</v>
      </c>
      <c r="B1535" t="s">
        <v>1481</v>
      </c>
      <c r="C1535" t="s">
        <v>1483</v>
      </c>
      <c r="D1535">
        <v>1</v>
      </c>
    </row>
    <row r="1536" spans="1:4" x14ac:dyDescent="0.25">
      <c r="A1536" t="str">
        <f t="shared" si="63"/>
        <v>S/2024/64</v>
      </c>
      <c r="B1536" t="s">
        <v>1481</v>
      </c>
      <c r="C1536" t="s">
        <v>1484</v>
      </c>
      <c r="D1536">
        <v>1</v>
      </c>
    </row>
    <row r="1537" spans="1:4" x14ac:dyDescent="0.25">
      <c r="A1537" t="str">
        <f t="shared" si="63"/>
        <v>S/2024/64</v>
      </c>
      <c r="B1537" t="s">
        <v>1481</v>
      </c>
      <c r="C1537" t="s">
        <v>1485</v>
      </c>
      <c r="D1537">
        <v>2</v>
      </c>
    </row>
    <row r="1538" spans="1:4" x14ac:dyDescent="0.25">
      <c r="A1538" t="str">
        <f t="shared" si="63"/>
        <v>S/2024/64</v>
      </c>
      <c r="B1538" t="s">
        <v>1481</v>
      </c>
      <c r="C1538" t="s">
        <v>1486</v>
      </c>
      <c r="D1538">
        <v>2</v>
      </c>
    </row>
    <row r="1539" spans="1:4" x14ac:dyDescent="0.25">
      <c r="A1539" t="str">
        <f t="shared" si="63"/>
        <v>S/2024/64</v>
      </c>
      <c r="B1539" t="s">
        <v>1481</v>
      </c>
      <c r="C1539" t="s">
        <v>1487</v>
      </c>
      <c r="D1539">
        <v>2</v>
      </c>
    </row>
    <row r="1540" spans="1:4" x14ac:dyDescent="0.25">
      <c r="A1540" t="str">
        <f t="shared" si="63"/>
        <v>S/2024/64</v>
      </c>
      <c r="B1540" t="s">
        <v>1481</v>
      </c>
      <c r="C1540" t="s">
        <v>1488</v>
      </c>
      <c r="D1540">
        <v>2</v>
      </c>
    </row>
    <row r="1541" spans="1:4" x14ac:dyDescent="0.25">
      <c r="A1541" t="str">
        <f>HYPERLINK("https://docs.un.org/S/2024/51", "S/2024/51")</f>
        <v>S/2024/51</v>
      </c>
      <c r="B1541" t="s">
        <v>1489</v>
      </c>
      <c r="C1541" t="s">
        <v>1490</v>
      </c>
      <c r="D1541">
        <v>1</v>
      </c>
    </row>
    <row r="1542" spans="1:4" x14ac:dyDescent="0.25">
      <c r="A1542" t="str">
        <f>HYPERLINK("https://docs.un.org/S/2024/51", "S/2024/51")</f>
        <v>S/2024/51</v>
      </c>
      <c r="B1542" t="s">
        <v>1489</v>
      </c>
      <c r="C1542" t="s">
        <v>900</v>
      </c>
      <c r="D1542">
        <v>1</v>
      </c>
    </row>
    <row r="1543" spans="1:4" x14ac:dyDescent="0.25">
      <c r="A1543" t="str">
        <f t="shared" ref="A1543:A1552" si="64">HYPERLINK("https://docs.un.org/S/2024/44", "S/2024/44")</f>
        <v>S/2024/44</v>
      </c>
      <c r="B1543" t="s">
        <v>1491</v>
      </c>
      <c r="C1543" t="s">
        <v>1492</v>
      </c>
      <c r="D1543">
        <v>1</v>
      </c>
    </row>
    <row r="1544" spans="1:4" x14ac:dyDescent="0.25">
      <c r="A1544" t="str">
        <f t="shared" si="64"/>
        <v>S/2024/44</v>
      </c>
      <c r="B1544" t="s">
        <v>1491</v>
      </c>
      <c r="C1544" t="s">
        <v>1493</v>
      </c>
      <c r="D1544">
        <v>1</v>
      </c>
    </row>
    <row r="1545" spans="1:4" x14ac:dyDescent="0.25">
      <c r="A1545" t="str">
        <f t="shared" si="64"/>
        <v>S/2024/44</v>
      </c>
      <c r="B1545" t="s">
        <v>1491</v>
      </c>
      <c r="C1545" t="s">
        <v>1494</v>
      </c>
      <c r="D1545">
        <v>1</v>
      </c>
    </row>
    <row r="1546" spans="1:4" x14ac:dyDescent="0.25">
      <c r="A1546" t="str">
        <f t="shared" si="64"/>
        <v>S/2024/44</v>
      </c>
      <c r="B1546" t="s">
        <v>1491</v>
      </c>
      <c r="C1546" t="s">
        <v>1495</v>
      </c>
      <c r="D1546">
        <v>1</v>
      </c>
    </row>
    <row r="1547" spans="1:4" x14ac:dyDescent="0.25">
      <c r="A1547" t="str">
        <f t="shared" si="64"/>
        <v>S/2024/44</v>
      </c>
      <c r="B1547" t="s">
        <v>1491</v>
      </c>
      <c r="C1547" t="s">
        <v>1496</v>
      </c>
      <c r="D1547">
        <v>1</v>
      </c>
    </row>
    <row r="1548" spans="1:4" x14ac:dyDescent="0.25">
      <c r="A1548" t="str">
        <f t="shared" si="64"/>
        <v>S/2024/44</v>
      </c>
      <c r="B1548" t="s">
        <v>1491</v>
      </c>
      <c r="C1548" t="s">
        <v>1497</v>
      </c>
      <c r="D1548">
        <v>1</v>
      </c>
    </row>
    <row r="1549" spans="1:4" x14ac:dyDescent="0.25">
      <c r="A1549" t="str">
        <f t="shared" si="64"/>
        <v>S/2024/44</v>
      </c>
      <c r="B1549" t="s">
        <v>1491</v>
      </c>
      <c r="C1549" t="s">
        <v>1498</v>
      </c>
      <c r="D1549">
        <v>1</v>
      </c>
    </row>
    <row r="1550" spans="1:4" x14ac:dyDescent="0.25">
      <c r="A1550" t="str">
        <f t="shared" si="64"/>
        <v>S/2024/44</v>
      </c>
      <c r="B1550" t="s">
        <v>1491</v>
      </c>
      <c r="C1550" t="s">
        <v>1499</v>
      </c>
      <c r="D1550">
        <v>1</v>
      </c>
    </row>
    <row r="1551" spans="1:4" x14ac:dyDescent="0.25">
      <c r="A1551" t="str">
        <f t="shared" si="64"/>
        <v>S/2024/44</v>
      </c>
      <c r="B1551" t="s">
        <v>1491</v>
      </c>
      <c r="C1551" t="s">
        <v>1500</v>
      </c>
      <c r="D1551">
        <v>2</v>
      </c>
    </row>
    <row r="1552" spans="1:4" x14ac:dyDescent="0.25">
      <c r="A1552" t="str">
        <f t="shared" si="64"/>
        <v>S/2024/44</v>
      </c>
      <c r="B1552" t="s">
        <v>1491</v>
      </c>
      <c r="C1552" t="s">
        <v>1501</v>
      </c>
      <c r="D1552">
        <v>2</v>
      </c>
    </row>
    <row r="1553" spans="1:4" x14ac:dyDescent="0.25">
      <c r="A1553" t="str">
        <f t="shared" ref="A1553:A1571" si="65">HYPERLINK("https://docs.un.org/S/2024/53", "S/2024/53")</f>
        <v>S/2024/53</v>
      </c>
      <c r="B1553" t="s">
        <v>1502</v>
      </c>
      <c r="C1553" t="s">
        <v>1503</v>
      </c>
      <c r="D1553">
        <v>1</v>
      </c>
    </row>
    <row r="1554" spans="1:4" x14ac:dyDescent="0.25">
      <c r="A1554" t="str">
        <f t="shared" si="65"/>
        <v>S/2024/53</v>
      </c>
      <c r="B1554" t="s">
        <v>1502</v>
      </c>
      <c r="C1554" t="s">
        <v>1504</v>
      </c>
      <c r="D1554">
        <v>1</v>
      </c>
    </row>
    <row r="1555" spans="1:4" x14ac:dyDescent="0.25">
      <c r="A1555" t="str">
        <f t="shared" si="65"/>
        <v>S/2024/53</v>
      </c>
      <c r="B1555" t="s">
        <v>1502</v>
      </c>
      <c r="C1555" t="s">
        <v>1505</v>
      </c>
      <c r="D1555">
        <v>1</v>
      </c>
    </row>
    <row r="1556" spans="1:4" x14ac:dyDescent="0.25">
      <c r="A1556" t="str">
        <f t="shared" si="65"/>
        <v>S/2024/53</v>
      </c>
      <c r="B1556" t="s">
        <v>1502</v>
      </c>
      <c r="C1556" t="s">
        <v>157</v>
      </c>
      <c r="D1556">
        <v>1</v>
      </c>
    </row>
    <row r="1557" spans="1:4" x14ac:dyDescent="0.25">
      <c r="A1557" t="str">
        <f t="shared" si="65"/>
        <v>S/2024/53</v>
      </c>
      <c r="B1557" t="s">
        <v>1502</v>
      </c>
      <c r="C1557" t="s">
        <v>1506</v>
      </c>
      <c r="D1557" t="s">
        <v>160</v>
      </c>
    </row>
    <row r="1558" spans="1:4" x14ac:dyDescent="0.25">
      <c r="A1558" t="str">
        <f t="shared" si="65"/>
        <v>S/2024/53</v>
      </c>
      <c r="B1558" t="s">
        <v>1502</v>
      </c>
      <c r="C1558" t="s">
        <v>1507</v>
      </c>
      <c r="D1558" t="s">
        <v>160</v>
      </c>
    </row>
    <row r="1559" spans="1:4" x14ac:dyDescent="0.25">
      <c r="A1559" t="str">
        <f t="shared" si="65"/>
        <v>S/2024/53</v>
      </c>
      <c r="B1559" t="s">
        <v>1502</v>
      </c>
      <c r="C1559" t="s">
        <v>1508</v>
      </c>
      <c r="D1559" t="s">
        <v>160</v>
      </c>
    </row>
    <row r="1560" spans="1:4" x14ac:dyDescent="0.25">
      <c r="A1560" t="str">
        <f t="shared" si="65"/>
        <v>S/2024/53</v>
      </c>
      <c r="B1560" t="s">
        <v>1502</v>
      </c>
      <c r="C1560" t="s">
        <v>1509</v>
      </c>
      <c r="D1560" t="s">
        <v>160</v>
      </c>
    </row>
    <row r="1561" spans="1:4" x14ac:dyDescent="0.25">
      <c r="A1561" t="str">
        <f t="shared" si="65"/>
        <v>S/2024/53</v>
      </c>
      <c r="B1561" t="s">
        <v>1502</v>
      </c>
      <c r="C1561" t="s">
        <v>1510</v>
      </c>
      <c r="D1561" t="s">
        <v>160</v>
      </c>
    </row>
    <row r="1562" spans="1:4" x14ac:dyDescent="0.25">
      <c r="A1562" t="str">
        <f t="shared" si="65"/>
        <v>S/2024/53</v>
      </c>
      <c r="B1562" t="s">
        <v>1502</v>
      </c>
      <c r="C1562" t="s">
        <v>1511</v>
      </c>
      <c r="D1562" t="s">
        <v>160</v>
      </c>
    </row>
    <row r="1563" spans="1:4" x14ac:dyDescent="0.25">
      <c r="A1563" t="str">
        <f t="shared" si="65"/>
        <v>S/2024/53</v>
      </c>
      <c r="B1563" t="s">
        <v>1502</v>
      </c>
      <c r="C1563" t="s">
        <v>1512</v>
      </c>
      <c r="D1563" t="s">
        <v>160</v>
      </c>
    </row>
    <row r="1564" spans="1:4" x14ac:dyDescent="0.25">
      <c r="A1564" t="str">
        <f t="shared" si="65"/>
        <v>S/2024/53</v>
      </c>
      <c r="B1564" t="s">
        <v>1502</v>
      </c>
      <c r="C1564" t="s">
        <v>1513</v>
      </c>
      <c r="D1564" t="s">
        <v>160</v>
      </c>
    </row>
    <row r="1565" spans="1:4" x14ac:dyDescent="0.25">
      <c r="A1565" t="str">
        <f t="shared" si="65"/>
        <v>S/2024/53</v>
      </c>
      <c r="B1565" t="s">
        <v>1502</v>
      </c>
      <c r="C1565" t="s">
        <v>1514</v>
      </c>
      <c r="D1565" t="s">
        <v>164</v>
      </c>
    </row>
    <row r="1566" spans="1:4" x14ac:dyDescent="0.25">
      <c r="A1566" t="str">
        <f t="shared" si="65"/>
        <v>S/2024/53</v>
      </c>
      <c r="B1566" t="s">
        <v>1502</v>
      </c>
      <c r="C1566" t="s">
        <v>1515</v>
      </c>
      <c r="D1566" t="s">
        <v>164</v>
      </c>
    </row>
    <row r="1567" spans="1:4" x14ac:dyDescent="0.25">
      <c r="A1567" t="str">
        <f t="shared" si="65"/>
        <v>S/2024/53</v>
      </c>
      <c r="B1567" t="s">
        <v>1502</v>
      </c>
      <c r="C1567" t="s">
        <v>1516</v>
      </c>
      <c r="D1567" t="s">
        <v>164</v>
      </c>
    </row>
    <row r="1568" spans="1:4" x14ac:dyDescent="0.25">
      <c r="A1568" t="str">
        <f t="shared" si="65"/>
        <v>S/2024/53</v>
      </c>
      <c r="B1568" t="s">
        <v>1502</v>
      </c>
      <c r="C1568" t="s">
        <v>1517</v>
      </c>
      <c r="D1568" t="s">
        <v>164</v>
      </c>
    </row>
    <row r="1569" spans="1:4" x14ac:dyDescent="0.25">
      <c r="A1569" t="str">
        <f t="shared" si="65"/>
        <v>S/2024/53</v>
      </c>
      <c r="B1569" t="s">
        <v>1502</v>
      </c>
      <c r="C1569" t="s">
        <v>1518</v>
      </c>
      <c r="D1569" t="s">
        <v>164</v>
      </c>
    </row>
    <row r="1570" spans="1:4" x14ac:dyDescent="0.25">
      <c r="A1570" t="str">
        <f t="shared" si="65"/>
        <v>S/2024/53</v>
      </c>
      <c r="B1570" t="s">
        <v>1502</v>
      </c>
      <c r="C1570" t="s">
        <v>1519</v>
      </c>
      <c r="D1570" t="s">
        <v>164</v>
      </c>
    </row>
    <row r="1571" spans="1:4" x14ac:dyDescent="0.25">
      <c r="A1571" t="str">
        <f t="shared" si="65"/>
        <v>S/2024/53</v>
      </c>
      <c r="B1571" t="s">
        <v>1502</v>
      </c>
      <c r="C1571" t="s">
        <v>1520</v>
      </c>
      <c r="D1571" t="s">
        <v>164</v>
      </c>
    </row>
    <row r="1572" spans="1:4" x14ac:dyDescent="0.25">
      <c r="A1572" t="str">
        <f t="shared" ref="A1572:A1592" si="66">HYPERLINK("https://docs.un.org/S/2024/49", "S/2024/49")</f>
        <v>S/2024/49</v>
      </c>
      <c r="B1572" t="s">
        <v>1521</v>
      </c>
      <c r="C1572" t="s">
        <v>1522</v>
      </c>
      <c r="D1572">
        <v>1</v>
      </c>
    </row>
    <row r="1573" spans="1:4" x14ac:dyDescent="0.25">
      <c r="A1573" t="str">
        <f t="shared" si="66"/>
        <v>S/2024/49</v>
      </c>
      <c r="B1573" t="s">
        <v>1521</v>
      </c>
      <c r="C1573" t="s">
        <v>1523</v>
      </c>
      <c r="D1573">
        <v>1</v>
      </c>
    </row>
    <row r="1574" spans="1:4" x14ac:dyDescent="0.25">
      <c r="A1574" t="str">
        <f t="shared" si="66"/>
        <v>S/2024/49</v>
      </c>
      <c r="B1574" t="s">
        <v>1521</v>
      </c>
      <c r="C1574" t="s">
        <v>341</v>
      </c>
      <c r="D1574">
        <v>1</v>
      </c>
    </row>
    <row r="1575" spans="1:4" x14ac:dyDescent="0.25">
      <c r="A1575" t="str">
        <f t="shared" si="66"/>
        <v>S/2024/49</v>
      </c>
      <c r="B1575" t="s">
        <v>1521</v>
      </c>
      <c r="C1575" t="s">
        <v>1524</v>
      </c>
      <c r="D1575" t="s">
        <v>160</v>
      </c>
    </row>
    <row r="1576" spans="1:4" x14ac:dyDescent="0.25">
      <c r="A1576" t="str">
        <f t="shared" si="66"/>
        <v>S/2024/49</v>
      </c>
      <c r="B1576" t="s">
        <v>1521</v>
      </c>
      <c r="C1576" t="s">
        <v>1525</v>
      </c>
      <c r="D1576" t="s">
        <v>160</v>
      </c>
    </row>
    <row r="1577" spans="1:4" x14ac:dyDescent="0.25">
      <c r="A1577" t="str">
        <f t="shared" si="66"/>
        <v>S/2024/49</v>
      </c>
      <c r="B1577" t="s">
        <v>1521</v>
      </c>
      <c r="C1577" t="s">
        <v>1526</v>
      </c>
      <c r="D1577" t="s">
        <v>160</v>
      </c>
    </row>
    <row r="1578" spans="1:4" x14ac:dyDescent="0.25">
      <c r="A1578" t="str">
        <f t="shared" si="66"/>
        <v>S/2024/49</v>
      </c>
      <c r="B1578" t="s">
        <v>1521</v>
      </c>
      <c r="C1578" t="s">
        <v>1527</v>
      </c>
      <c r="D1578" t="s">
        <v>160</v>
      </c>
    </row>
    <row r="1579" spans="1:4" x14ac:dyDescent="0.25">
      <c r="A1579" t="str">
        <f t="shared" si="66"/>
        <v>S/2024/49</v>
      </c>
      <c r="B1579" t="s">
        <v>1521</v>
      </c>
      <c r="C1579" t="s">
        <v>1528</v>
      </c>
      <c r="D1579" t="s">
        <v>160</v>
      </c>
    </row>
    <row r="1580" spans="1:4" x14ac:dyDescent="0.25">
      <c r="A1580" t="str">
        <f t="shared" si="66"/>
        <v>S/2024/49</v>
      </c>
      <c r="B1580" t="s">
        <v>1521</v>
      </c>
      <c r="C1580" t="s">
        <v>1529</v>
      </c>
      <c r="D1580" t="s">
        <v>160</v>
      </c>
    </row>
    <row r="1581" spans="1:4" x14ac:dyDescent="0.25">
      <c r="A1581" t="str">
        <f t="shared" si="66"/>
        <v>S/2024/49</v>
      </c>
      <c r="B1581" t="s">
        <v>1521</v>
      </c>
      <c r="C1581" t="s">
        <v>1530</v>
      </c>
      <c r="D1581" t="s">
        <v>160</v>
      </c>
    </row>
    <row r="1582" spans="1:4" x14ac:dyDescent="0.25">
      <c r="A1582" t="str">
        <f t="shared" si="66"/>
        <v>S/2024/49</v>
      </c>
      <c r="B1582" t="s">
        <v>1521</v>
      </c>
      <c r="C1582" t="s">
        <v>1531</v>
      </c>
      <c r="D1582" t="s">
        <v>164</v>
      </c>
    </row>
    <row r="1583" spans="1:4" x14ac:dyDescent="0.25">
      <c r="A1583" t="str">
        <f t="shared" si="66"/>
        <v>S/2024/49</v>
      </c>
      <c r="B1583" t="s">
        <v>1521</v>
      </c>
      <c r="C1583" t="s">
        <v>1532</v>
      </c>
      <c r="D1583" t="s">
        <v>164</v>
      </c>
    </row>
    <row r="1584" spans="1:4" x14ac:dyDescent="0.25">
      <c r="A1584" t="str">
        <f t="shared" si="66"/>
        <v>S/2024/49</v>
      </c>
      <c r="B1584" t="s">
        <v>1521</v>
      </c>
      <c r="C1584" t="s">
        <v>1533</v>
      </c>
      <c r="D1584" t="s">
        <v>164</v>
      </c>
    </row>
    <row r="1585" spans="1:4" x14ac:dyDescent="0.25">
      <c r="A1585" t="str">
        <f t="shared" si="66"/>
        <v>S/2024/49</v>
      </c>
      <c r="B1585" t="s">
        <v>1521</v>
      </c>
      <c r="C1585" t="s">
        <v>1534</v>
      </c>
      <c r="D1585" t="s">
        <v>164</v>
      </c>
    </row>
    <row r="1586" spans="1:4" x14ac:dyDescent="0.25">
      <c r="A1586" t="str">
        <f t="shared" si="66"/>
        <v>S/2024/49</v>
      </c>
      <c r="B1586" t="s">
        <v>1521</v>
      </c>
      <c r="C1586" t="s">
        <v>1535</v>
      </c>
      <c r="D1586" t="s">
        <v>164</v>
      </c>
    </row>
    <row r="1587" spans="1:4" x14ac:dyDescent="0.25">
      <c r="A1587" t="str">
        <f t="shared" si="66"/>
        <v>S/2024/49</v>
      </c>
      <c r="B1587" t="s">
        <v>1521</v>
      </c>
      <c r="C1587" t="s">
        <v>1536</v>
      </c>
      <c r="D1587" t="s">
        <v>164</v>
      </c>
    </row>
    <row r="1588" spans="1:4" x14ac:dyDescent="0.25">
      <c r="A1588" t="str">
        <f t="shared" si="66"/>
        <v>S/2024/49</v>
      </c>
      <c r="B1588" t="s">
        <v>1521</v>
      </c>
      <c r="C1588" t="s">
        <v>1537</v>
      </c>
      <c r="D1588" t="s">
        <v>164</v>
      </c>
    </row>
    <row r="1589" spans="1:4" x14ac:dyDescent="0.25">
      <c r="A1589" t="str">
        <f t="shared" si="66"/>
        <v>S/2024/49</v>
      </c>
      <c r="B1589" t="s">
        <v>1521</v>
      </c>
      <c r="C1589" t="s">
        <v>1538</v>
      </c>
      <c r="D1589" t="s">
        <v>166</v>
      </c>
    </row>
    <row r="1590" spans="1:4" x14ac:dyDescent="0.25">
      <c r="A1590" t="str">
        <f t="shared" si="66"/>
        <v>S/2024/49</v>
      </c>
      <c r="B1590" t="s">
        <v>1521</v>
      </c>
      <c r="C1590" t="s">
        <v>1539</v>
      </c>
      <c r="D1590" t="s">
        <v>166</v>
      </c>
    </row>
    <row r="1591" spans="1:4" x14ac:dyDescent="0.25">
      <c r="A1591" t="str">
        <f t="shared" si="66"/>
        <v>S/2024/49</v>
      </c>
      <c r="B1591" t="s">
        <v>1521</v>
      </c>
      <c r="C1591" t="s">
        <v>1540</v>
      </c>
      <c r="D1591" t="s">
        <v>166</v>
      </c>
    </row>
    <row r="1592" spans="1:4" x14ac:dyDescent="0.25">
      <c r="A1592" t="str">
        <f t="shared" si="66"/>
        <v>S/2024/49</v>
      </c>
      <c r="B1592" t="s">
        <v>1521</v>
      </c>
      <c r="C1592" t="s">
        <v>1541</v>
      </c>
      <c r="D1592" t="s">
        <v>166</v>
      </c>
    </row>
    <row r="1593" spans="1:4" x14ac:dyDescent="0.25">
      <c r="A1593" t="str">
        <f>HYPERLINK("https://docs.un.org/S/2024/63", "S/2024/63")</f>
        <v>S/2024/63</v>
      </c>
      <c r="B1593" t="s">
        <v>1542</v>
      </c>
      <c r="C1593" t="s">
        <v>1543</v>
      </c>
      <c r="D1593">
        <v>1</v>
      </c>
    </row>
    <row r="1594" spans="1:4" x14ac:dyDescent="0.25">
      <c r="A1594" t="str">
        <f>HYPERLINK("https://docs.un.org/S/2024/63", "S/2024/63")</f>
        <v>S/2024/63</v>
      </c>
      <c r="B1594" t="s">
        <v>1542</v>
      </c>
      <c r="C1594" t="s">
        <v>1544</v>
      </c>
      <c r="D1594">
        <v>1</v>
      </c>
    </row>
    <row r="1595" spans="1:4" x14ac:dyDescent="0.25">
      <c r="A1595" t="str">
        <f>HYPERLINK("https://docs.un.org/S/2024/63", "S/2024/63")</f>
        <v>S/2024/63</v>
      </c>
      <c r="B1595" t="s">
        <v>1542</v>
      </c>
      <c r="C1595" t="s">
        <v>1545</v>
      </c>
      <c r="D1595">
        <v>1</v>
      </c>
    </row>
    <row r="1596" spans="1:4" x14ac:dyDescent="0.25">
      <c r="A1596" t="str">
        <f>HYPERLINK("https://docs.un.org/S/2024/63", "S/2024/63")</f>
        <v>S/2024/63</v>
      </c>
      <c r="B1596" t="s">
        <v>1542</v>
      </c>
      <c r="C1596" t="s">
        <v>1546</v>
      </c>
      <c r="D1596">
        <v>1</v>
      </c>
    </row>
    <row r="1597" spans="1:4" x14ac:dyDescent="0.25">
      <c r="A1597" t="str">
        <f>HYPERLINK("https://docs.un.org/S/2024/63", "S/2024/63")</f>
        <v>S/2024/63</v>
      </c>
      <c r="B1597" t="s">
        <v>1542</v>
      </c>
      <c r="C1597" t="s">
        <v>1547</v>
      </c>
      <c r="D1597">
        <v>1</v>
      </c>
    </row>
    <row r="1598" spans="1:4" x14ac:dyDescent="0.25">
      <c r="A1598" t="str">
        <f t="shared" ref="A1598:A1606" si="67">HYPERLINK("https://docs.un.org/S/2024/58", "S/2024/58")</f>
        <v>S/2024/58</v>
      </c>
      <c r="B1598" t="s">
        <v>1548</v>
      </c>
      <c r="C1598" t="s">
        <v>1549</v>
      </c>
      <c r="D1598">
        <v>1</v>
      </c>
    </row>
    <row r="1599" spans="1:4" x14ac:dyDescent="0.25">
      <c r="A1599" t="str">
        <f t="shared" si="67"/>
        <v>S/2024/58</v>
      </c>
      <c r="B1599" t="s">
        <v>1548</v>
      </c>
      <c r="C1599" t="s">
        <v>1550</v>
      </c>
      <c r="D1599">
        <v>1</v>
      </c>
    </row>
    <row r="1600" spans="1:4" x14ac:dyDescent="0.25">
      <c r="A1600" t="str">
        <f t="shared" si="67"/>
        <v>S/2024/58</v>
      </c>
      <c r="B1600" t="s">
        <v>1548</v>
      </c>
      <c r="C1600" t="s">
        <v>1551</v>
      </c>
      <c r="D1600">
        <v>1</v>
      </c>
    </row>
    <row r="1601" spans="1:4" x14ac:dyDescent="0.25">
      <c r="A1601" t="str">
        <f t="shared" si="67"/>
        <v>S/2024/58</v>
      </c>
      <c r="B1601" t="s">
        <v>1548</v>
      </c>
      <c r="C1601" t="s">
        <v>1552</v>
      </c>
      <c r="D1601">
        <v>1</v>
      </c>
    </row>
    <row r="1602" spans="1:4" x14ac:dyDescent="0.25">
      <c r="A1602" t="str">
        <f t="shared" si="67"/>
        <v>S/2024/58</v>
      </c>
      <c r="B1602" t="s">
        <v>1548</v>
      </c>
      <c r="C1602" t="s">
        <v>1553</v>
      </c>
      <c r="D1602">
        <v>1</v>
      </c>
    </row>
    <row r="1603" spans="1:4" x14ac:dyDescent="0.25">
      <c r="A1603" t="str">
        <f t="shared" si="67"/>
        <v>S/2024/58</v>
      </c>
      <c r="B1603" t="s">
        <v>1548</v>
      </c>
      <c r="C1603" t="s">
        <v>1554</v>
      </c>
      <c r="D1603">
        <v>1</v>
      </c>
    </row>
    <row r="1604" spans="1:4" x14ac:dyDescent="0.25">
      <c r="A1604" t="str">
        <f t="shared" si="67"/>
        <v>S/2024/58</v>
      </c>
      <c r="B1604" t="s">
        <v>1548</v>
      </c>
      <c r="C1604" t="s">
        <v>120</v>
      </c>
      <c r="D1604">
        <v>1</v>
      </c>
    </row>
    <row r="1605" spans="1:4" x14ac:dyDescent="0.25">
      <c r="A1605" t="str">
        <f t="shared" si="67"/>
        <v>S/2024/58</v>
      </c>
      <c r="B1605" t="s">
        <v>1548</v>
      </c>
      <c r="C1605" t="s">
        <v>1555</v>
      </c>
      <c r="D1605">
        <v>1</v>
      </c>
    </row>
    <row r="1606" spans="1:4" x14ac:dyDescent="0.25">
      <c r="A1606" t="str">
        <f t="shared" si="67"/>
        <v>S/2024/58</v>
      </c>
      <c r="B1606" t="s">
        <v>1548</v>
      </c>
      <c r="C1606" t="s">
        <v>1556</v>
      </c>
      <c r="D1606">
        <v>1</v>
      </c>
    </row>
    <row r="1607" spans="1:4" x14ac:dyDescent="0.25">
      <c r="A1607" t="str">
        <f t="shared" ref="A1607:A1626" si="68">HYPERLINK("https://docs.un.org/S/2024/54", "S/2024/54")</f>
        <v>S/2024/54</v>
      </c>
      <c r="B1607" t="s">
        <v>1557</v>
      </c>
      <c r="C1607" t="s">
        <v>1558</v>
      </c>
      <c r="D1607">
        <v>1</v>
      </c>
    </row>
    <row r="1608" spans="1:4" x14ac:dyDescent="0.25">
      <c r="A1608" t="str">
        <f t="shared" si="68"/>
        <v>S/2024/54</v>
      </c>
      <c r="B1608" t="s">
        <v>1557</v>
      </c>
      <c r="C1608" t="s">
        <v>1559</v>
      </c>
      <c r="D1608">
        <v>1</v>
      </c>
    </row>
    <row r="1609" spans="1:4" x14ac:dyDescent="0.25">
      <c r="A1609" t="str">
        <f t="shared" si="68"/>
        <v>S/2024/54</v>
      </c>
      <c r="B1609" t="s">
        <v>1557</v>
      </c>
      <c r="C1609" t="s">
        <v>1560</v>
      </c>
      <c r="D1609">
        <v>1</v>
      </c>
    </row>
    <row r="1610" spans="1:4" x14ac:dyDescent="0.25">
      <c r="A1610" t="str">
        <f t="shared" si="68"/>
        <v>S/2024/54</v>
      </c>
      <c r="B1610" t="s">
        <v>1557</v>
      </c>
      <c r="C1610" t="s">
        <v>1561</v>
      </c>
      <c r="D1610">
        <v>1</v>
      </c>
    </row>
    <row r="1611" spans="1:4" x14ac:dyDescent="0.25">
      <c r="A1611" t="str">
        <f t="shared" si="68"/>
        <v>S/2024/54</v>
      </c>
      <c r="B1611" t="s">
        <v>1557</v>
      </c>
      <c r="C1611" t="s">
        <v>1562</v>
      </c>
      <c r="D1611">
        <v>2</v>
      </c>
    </row>
    <row r="1612" spans="1:4" x14ac:dyDescent="0.25">
      <c r="A1612" t="str">
        <f t="shared" si="68"/>
        <v>S/2024/54</v>
      </c>
      <c r="B1612" t="s">
        <v>1557</v>
      </c>
      <c r="C1612" t="s">
        <v>1563</v>
      </c>
      <c r="D1612">
        <v>2</v>
      </c>
    </row>
    <row r="1613" spans="1:4" x14ac:dyDescent="0.25">
      <c r="A1613" t="str">
        <f t="shared" si="68"/>
        <v>S/2024/54</v>
      </c>
      <c r="B1613" t="s">
        <v>1557</v>
      </c>
      <c r="C1613" t="s">
        <v>1564</v>
      </c>
      <c r="D1613">
        <v>2</v>
      </c>
    </row>
    <row r="1614" spans="1:4" x14ac:dyDescent="0.25">
      <c r="A1614" t="str">
        <f t="shared" si="68"/>
        <v>S/2024/54</v>
      </c>
      <c r="B1614" t="s">
        <v>1557</v>
      </c>
      <c r="C1614" t="s">
        <v>1565</v>
      </c>
      <c r="D1614">
        <v>2</v>
      </c>
    </row>
    <row r="1615" spans="1:4" x14ac:dyDescent="0.25">
      <c r="A1615" t="str">
        <f t="shared" si="68"/>
        <v>S/2024/54</v>
      </c>
      <c r="B1615" t="s">
        <v>1557</v>
      </c>
      <c r="C1615" t="s">
        <v>1566</v>
      </c>
      <c r="D1615">
        <v>2</v>
      </c>
    </row>
    <row r="1616" spans="1:4" x14ac:dyDescent="0.25">
      <c r="A1616" t="str">
        <f t="shared" si="68"/>
        <v>S/2024/54</v>
      </c>
      <c r="B1616" t="s">
        <v>1557</v>
      </c>
      <c r="C1616" t="s">
        <v>1567</v>
      </c>
      <c r="D1616">
        <v>2</v>
      </c>
    </row>
    <row r="1617" spans="1:4" x14ac:dyDescent="0.25">
      <c r="A1617" t="str">
        <f t="shared" si="68"/>
        <v>S/2024/54</v>
      </c>
      <c r="B1617" t="s">
        <v>1557</v>
      </c>
      <c r="C1617" t="s">
        <v>1568</v>
      </c>
      <c r="D1617">
        <v>2</v>
      </c>
    </row>
    <row r="1618" spans="1:4" x14ac:dyDescent="0.25">
      <c r="A1618" t="str">
        <f t="shared" si="68"/>
        <v>S/2024/54</v>
      </c>
      <c r="B1618" t="s">
        <v>1557</v>
      </c>
      <c r="C1618" t="s">
        <v>1569</v>
      </c>
      <c r="D1618">
        <v>3</v>
      </c>
    </row>
    <row r="1619" spans="1:4" x14ac:dyDescent="0.25">
      <c r="A1619" t="str">
        <f t="shared" si="68"/>
        <v>S/2024/54</v>
      </c>
      <c r="B1619" t="s">
        <v>1557</v>
      </c>
      <c r="C1619" t="s">
        <v>1570</v>
      </c>
      <c r="D1619">
        <v>3</v>
      </c>
    </row>
    <row r="1620" spans="1:4" x14ac:dyDescent="0.25">
      <c r="A1620" t="str">
        <f t="shared" si="68"/>
        <v>S/2024/54</v>
      </c>
      <c r="B1620" t="s">
        <v>1557</v>
      </c>
      <c r="C1620" t="s">
        <v>1571</v>
      </c>
      <c r="D1620">
        <v>3</v>
      </c>
    </row>
    <row r="1621" spans="1:4" x14ac:dyDescent="0.25">
      <c r="A1621" t="str">
        <f t="shared" si="68"/>
        <v>S/2024/54</v>
      </c>
      <c r="B1621" t="s">
        <v>1557</v>
      </c>
      <c r="C1621" t="s">
        <v>1572</v>
      </c>
      <c r="D1621">
        <v>3</v>
      </c>
    </row>
    <row r="1622" spans="1:4" x14ac:dyDescent="0.25">
      <c r="A1622" t="str">
        <f t="shared" si="68"/>
        <v>S/2024/54</v>
      </c>
      <c r="B1622" t="s">
        <v>1557</v>
      </c>
      <c r="C1622" t="s">
        <v>1573</v>
      </c>
      <c r="D1622">
        <v>3</v>
      </c>
    </row>
    <row r="1623" spans="1:4" x14ac:dyDescent="0.25">
      <c r="A1623" t="str">
        <f t="shared" si="68"/>
        <v>S/2024/54</v>
      </c>
      <c r="B1623" t="s">
        <v>1557</v>
      </c>
      <c r="C1623" t="s">
        <v>1574</v>
      </c>
      <c r="D1623">
        <v>3</v>
      </c>
    </row>
    <row r="1624" spans="1:4" x14ac:dyDescent="0.25">
      <c r="A1624" t="str">
        <f t="shared" si="68"/>
        <v>S/2024/54</v>
      </c>
      <c r="B1624" t="s">
        <v>1557</v>
      </c>
      <c r="C1624" t="s">
        <v>1575</v>
      </c>
      <c r="D1624">
        <v>3</v>
      </c>
    </row>
    <row r="1625" spans="1:4" x14ac:dyDescent="0.25">
      <c r="A1625" t="str">
        <f t="shared" si="68"/>
        <v>S/2024/54</v>
      </c>
      <c r="B1625" t="s">
        <v>1557</v>
      </c>
      <c r="C1625" t="s">
        <v>1576</v>
      </c>
      <c r="D1625">
        <v>3</v>
      </c>
    </row>
    <row r="1626" spans="1:4" x14ac:dyDescent="0.25">
      <c r="A1626" t="str">
        <f t="shared" si="68"/>
        <v>S/2024/54</v>
      </c>
      <c r="B1626" t="s">
        <v>1557</v>
      </c>
      <c r="C1626" t="s">
        <v>579</v>
      </c>
      <c r="D1626">
        <v>4</v>
      </c>
    </row>
    <row r="1627" spans="1:4" x14ac:dyDescent="0.25">
      <c r="A1627" t="str">
        <f>HYPERLINK("https://docs.un.org/S/2024/61", "S/2024/61")</f>
        <v>S/2024/61</v>
      </c>
      <c r="B1627" t="s">
        <v>878</v>
      </c>
      <c r="C1627" t="s">
        <v>1577</v>
      </c>
      <c r="D1627">
        <v>1</v>
      </c>
    </row>
    <row r="1628" spans="1:4" x14ac:dyDescent="0.25">
      <c r="A1628" t="str">
        <f>HYPERLINK("https://docs.un.org/S/2024/61", "S/2024/61")</f>
        <v>S/2024/61</v>
      </c>
      <c r="B1628" t="s">
        <v>878</v>
      </c>
      <c r="C1628" t="s">
        <v>743</v>
      </c>
      <c r="D1628">
        <v>1</v>
      </c>
    </row>
    <row r="1629" spans="1:4" x14ac:dyDescent="0.25">
      <c r="A1629" t="str">
        <f t="shared" ref="A1629:A1649" si="69">HYPERLINK("https://docs.un.org/S/2024/47", "S/2024/47")</f>
        <v>S/2024/47</v>
      </c>
      <c r="B1629" t="s">
        <v>1578</v>
      </c>
      <c r="C1629" t="s">
        <v>1579</v>
      </c>
      <c r="D1629">
        <v>1</v>
      </c>
    </row>
    <row r="1630" spans="1:4" x14ac:dyDescent="0.25">
      <c r="A1630" t="str">
        <f t="shared" si="69"/>
        <v>S/2024/47</v>
      </c>
      <c r="B1630" t="s">
        <v>1578</v>
      </c>
      <c r="C1630" t="s">
        <v>803</v>
      </c>
      <c r="D1630">
        <v>1</v>
      </c>
    </row>
    <row r="1631" spans="1:4" x14ac:dyDescent="0.25">
      <c r="A1631" t="str">
        <f t="shared" si="69"/>
        <v>S/2024/47</v>
      </c>
      <c r="B1631" t="s">
        <v>1578</v>
      </c>
      <c r="C1631" t="s">
        <v>1580</v>
      </c>
      <c r="D1631">
        <v>1</v>
      </c>
    </row>
    <row r="1632" spans="1:4" x14ac:dyDescent="0.25">
      <c r="A1632" t="str">
        <f t="shared" si="69"/>
        <v>S/2024/47</v>
      </c>
      <c r="B1632" t="s">
        <v>1578</v>
      </c>
      <c r="C1632" t="s">
        <v>1581</v>
      </c>
      <c r="D1632" t="s">
        <v>160</v>
      </c>
    </row>
    <row r="1633" spans="1:4" x14ac:dyDescent="0.25">
      <c r="A1633" t="str">
        <f t="shared" si="69"/>
        <v>S/2024/47</v>
      </c>
      <c r="B1633" t="s">
        <v>1578</v>
      </c>
      <c r="C1633" t="s">
        <v>1582</v>
      </c>
      <c r="D1633" t="s">
        <v>160</v>
      </c>
    </row>
    <row r="1634" spans="1:4" x14ac:dyDescent="0.25">
      <c r="A1634" t="str">
        <f t="shared" si="69"/>
        <v>S/2024/47</v>
      </c>
      <c r="B1634" t="s">
        <v>1578</v>
      </c>
      <c r="C1634" t="s">
        <v>1583</v>
      </c>
      <c r="D1634" t="s">
        <v>160</v>
      </c>
    </row>
    <row r="1635" spans="1:4" x14ac:dyDescent="0.25">
      <c r="A1635" t="str">
        <f t="shared" si="69"/>
        <v>S/2024/47</v>
      </c>
      <c r="B1635" t="s">
        <v>1578</v>
      </c>
      <c r="C1635" t="s">
        <v>1584</v>
      </c>
      <c r="D1635" t="s">
        <v>160</v>
      </c>
    </row>
    <row r="1636" spans="1:4" x14ac:dyDescent="0.25">
      <c r="A1636" t="str">
        <f t="shared" si="69"/>
        <v>S/2024/47</v>
      </c>
      <c r="B1636" t="s">
        <v>1578</v>
      </c>
      <c r="C1636" t="s">
        <v>1585</v>
      </c>
      <c r="D1636" t="s">
        <v>160</v>
      </c>
    </row>
    <row r="1637" spans="1:4" x14ac:dyDescent="0.25">
      <c r="A1637" t="str">
        <f t="shared" si="69"/>
        <v>S/2024/47</v>
      </c>
      <c r="B1637" t="s">
        <v>1578</v>
      </c>
      <c r="C1637" t="s">
        <v>1586</v>
      </c>
      <c r="D1637" t="s">
        <v>160</v>
      </c>
    </row>
    <row r="1638" spans="1:4" x14ac:dyDescent="0.25">
      <c r="A1638" t="str">
        <f t="shared" si="69"/>
        <v>S/2024/47</v>
      </c>
      <c r="B1638" t="s">
        <v>1578</v>
      </c>
      <c r="C1638" t="s">
        <v>1587</v>
      </c>
      <c r="D1638" t="s">
        <v>160</v>
      </c>
    </row>
    <row r="1639" spans="1:4" x14ac:dyDescent="0.25">
      <c r="A1639" t="str">
        <f t="shared" si="69"/>
        <v>S/2024/47</v>
      </c>
      <c r="B1639" t="s">
        <v>1578</v>
      </c>
      <c r="C1639" t="s">
        <v>1585</v>
      </c>
      <c r="D1639" t="s">
        <v>160</v>
      </c>
    </row>
    <row r="1640" spans="1:4" x14ac:dyDescent="0.25">
      <c r="A1640" t="str">
        <f t="shared" si="69"/>
        <v>S/2024/47</v>
      </c>
      <c r="B1640" t="s">
        <v>1578</v>
      </c>
      <c r="C1640" t="s">
        <v>1588</v>
      </c>
      <c r="D1640" t="s">
        <v>160</v>
      </c>
    </row>
    <row r="1641" spans="1:4" x14ac:dyDescent="0.25">
      <c r="A1641" t="str">
        <f t="shared" si="69"/>
        <v>S/2024/47</v>
      </c>
      <c r="B1641" t="s">
        <v>1578</v>
      </c>
      <c r="C1641" t="s">
        <v>1589</v>
      </c>
      <c r="D1641" t="s">
        <v>160</v>
      </c>
    </row>
    <row r="1642" spans="1:4" x14ac:dyDescent="0.25">
      <c r="A1642" t="str">
        <f t="shared" si="69"/>
        <v>S/2024/47</v>
      </c>
      <c r="B1642" t="s">
        <v>1578</v>
      </c>
      <c r="C1642" t="s">
        <v>1590</v>
      </c>
      <c r="D1642" t="s">
        <v>160</v>
      </c>
    </row>
    <row r="1643" spans="1:4" x14ac:dyDescent="0.25">
      <c r="A1643" t="str">
        <f t="shared" si="69"/>
        <v>S/2024/47</v>
      </c>
      <c r="B1643" t="s">
        <v>1578</v>
      </c>
      <c r="C1643" t="s">
        <v>1585</v>
      </c>
      <c r="D1643" t="s">
        <v>160</v>
      </c>
    </row>
    <row r="1644" spans="1:4" x14ac:dyDescent="0.25">
      <c r="A1644" t="str">
        <f t="shared" si="69"/>
        <v>S/2024/47</v>
      </c>
      <c r="B1644" t="s">
        <v>1578</v>
      </c>
      <c r="C1644" t="s">
        <v>1591</v>
      </c>
      <c r="D1644" t="s">
        <v>160</v>
      </c>
    </row>
    <row r="1645" spans="1:4" x14ac:dyDescent="0.25">
      <c r="A1645" t="str">
        <f t="shared" si="69"/>
        <v>S/2024/47</v>
      </c>
      <c r="B1645" t="s">
        <v>1578</v>
      </c>
      <c r="C1645" t="s">
        <v>1592</v>
      </c>
      <c r="D1645" t="s">
        <v>160</v>
      </c>
    </row>
    <row r="1646" spans="1:4" x14ac:dyDescent="0.25">
      <c r="A1646" t="str">
        <f t="shared" si="69"/>
        <v>S/2024/47</v>
      </c>
      <c r="B1646" t="s">
        <v>1578</v>
      </c>
      <c r="C1646" t="s">
        <v>1593</v>
      </c>
      <c r="D1646" t="s">
        <v>164</v>
      </c>
    </row>
    <row r="1647" spans="1:4" x14ac:dyDescent="0.25">
      <c r="A1647" t="str">
        <f t="shared" si="69"/>
        <v>S/2024/47</v>
      </c>
      <c r="B1647" t="s">
        <v>1578</v>
      </c>
      <c r="C1647" t="s">
        <v>1585</v>
      </c>
      <c r="D1647" t="s">
        <v>164</v>
      </c>
    </row>
    <row r="1648" spans="1:4" x14ac:dyDescent="0.25">
      <c r="A1648" t="str">
        <f t="shared" si="69"/>
        <v>S/2024/47</v>
      </c>
      <c r="B1648" t="s">
        <v>1578</v>
      </c>
      <c r="C1648" t="s">
        <v>1594</v>
      </c>
      <c r="D1648" t="s">
        <v>164</v>
      </c>
    </row>
    <row r="1649" spans="1:4" x14ac:dyDescent="0.25">
      <c r="A1649" t="str">
        <f t="shared" si="69"/>
        <v>S/2024/47</v>
      </c>
      <c r="B1649" t="s">
        <v>1578</v>
      </c>
      <c r="C1649" t="s">
        <v>1595</v>
      </c>
      <c r="D1649" t="s">
        <v>164</v>
      </c>
    </row>
    <row r="1650" spans="1:4" x14ac:dyDescent="0.25">
      <c r="A1650" t="str">
        <f>HYPERLINK("https://docs.un.org/S/2024/75", "S/2024/75")</f>
        <v>S/2024/75</v>
      </c>
      <c r="B1650" t="s">
        <v>1596</v>
      </c>
      <c r="C1650" t="s">
        <v>1597</v>
      </c>
      <c r="D1650">
        <v>1</v>
      </c>
    </row>
    <row r="1651" spans="1:4" x14ac:dyDescent="0.25">
      <c r="A1651" t="str">
        <f>HYPERLINK("https://docs.un.org/S/2024/75", "S/2024/75")</f>
        <v>S/2024/75</v>
      </c>
      <c r="B1651" t="s">
        <v>1596</v>
      </c>
      <c r="C1651" t="s">
        <v>743</v>
      </c>
      <c r="D1651">
        <v>1</v>
      </c>
    </row>
    <row r="1652" spans="1:4" x14ac:dyDescent="0.25">
      <c r="A1652" t="str">
        <f t="shared" ref="A1652:A1660" si="70">HYPERLINK("https://docs.un.org/S/2024/87", "S/2024/87")</f>
        <v>S/2024/87</v>
      </c>
      <c r="B1652" t="s">
        <v>1598</v>
      </c>
      <c r="C1652" t="s">
        <v>1599</v>
      </c>
      <c r="D1652">
        <v>1</v>
      </c>
    </row>
    <row r="1653" spans="1:4" x14ac:dyDescent="0.25">
      <c r="A1653" t="str">
        <f t="shared" si="70"/>
        <v>S/2024/87</v>
      </c>
      <c r="B1653" t="s">
        <v>1598</v>
      </c>
      <c r="C1653" t="s">
        <v>1600</v>
      </c>
      <c r="D1653">
        <v>1</v>
      </c>
    </row>
    <row r="1654" spans="1:4" x14ac:dyDescent="0.25">
      <c r="A1654" t="str">
        <f t="shared" si="70"/>
        <v>S/2024/87</v>
      </c>
      <c r="B1654" t="s">
        <v>1598</v>
      </c>
      <c r="C1654" t="s">
        <v>1601</v>
      </c>
      <c r="D1654">
        <v>1</v>
      </c>
    </row>
    <row r="1655" spans="1:4" x14ac:dyDescent="0.25">
      <c r="A1655" t="str">
        <f t="shared" si="70"/>
        <v>S/2024/87</v>
      </c>
      <c r="B1655" t="s">
        <v>1598</v>
      </c>
      <c r="C1655" t="s">
        <v>1602</v>
      </c>
      <c r="D1655">
        <v>1</v>
      </c>
    </row>
    <row r="1656" spans="1:4" x14ac:dyDescent="0.25">
      <c r="A1656" t="str">
        <f t="shared" si="70"/>
        <v>S/2024/87</v>
      </c>
      <c r="B1656" t="s">
        <v>1598</v>
      </c>
      <c r="C1656" t="s">
        <v>1603</v>
      </c>
      <c r="D1656">
        <v>1</v>
      </c>
    </row>
    <row r="1657" spans="1:4" x14ac:dyDescent="0.25">
      <c r="A1657" t="str">
        <f t="shared" si="70"/>
        <v>S/2024/87</v>
      </c>
      <c r="B1657" t="s">
        <v>1598</v>
      </c>
      <c r="C1657" t="s">
        <v>1604</v>
      </c>
      <c r="D1657">
        <v>2</v>
      </c>
    </row>
    <row r="1658" spans="1:4" x14ac:dyDescent="0.25">
      <c r="A1658" t="str">
        <f t="shared" si="70"/>
        <v>S/2024/87</v>
      </c>
      <c r="B1658" t="s">
        <v>1598</v>
      </c>
      <c r="C1658" t="s">
        <v>1605</v>
      </c>
      <c r="D1658">
        <v>2</v>
      </c>
    </row>
    <row r="1659" spans="1:4" x14ac:dyDescent="0.25">
      <c r="A1659" t="str">
        <f t="shared" si="70"/>
        <v>S/2024/87</v>
      </c>
      <c r="B1659" t="s">
        <v>1598</v>
      </c>
      <c r="C1659" t="s">
        <v>1606</v>
      </c>
      <c r="D1659">
        <v>2</v>
      </c>
    </row>
    <row r="1660" spans="1:4" x14ac:dyDescent="0.25">
      <c r="A1660" t="str">
        <f t="shared" si="70"/>
        <v>S/2024/87</v>
      </c>
      <c r="B1660" t="s">
        <v>1598</v>
      </c>
      <c r="C1660" t="s">
        <v>1607</v>
      </c>
      <c r="D1660">
        <v>2</v>
      </c>
    </row>
    <row r="1661" spans="1:4" x14ac:dyDescent="0.25">
      <c r="A1661" t="str">
        <f t="shared" ref="A1661:A1674" si="71">HYPERLINK("https://docs.un.org/S/2024/7", "S/2024/7")</f>
        <v>S/2024/7</v>
      </c>
      <c r="B1661" t="s">
        <v>1389</v>
      </c>
      <c r="C1661" t="s">
        <v>1608</v>
      </c>
      <c r="D1661">
        <v>1</v>
      </c>
    </row>
    <row r="1662" spans="1:4" x14ac:dyDescent="0.25">
      <c r="A1662" t="str">
        <f t="shared" si="71"/>
        <v>S/2024/7</v>
      </c>
      <c r="B1662" t="s">
        <v>1389</v>
      </c>
      <c r="C1662" t="s">
        <v>1609</v>
      </c>
      <c r="D1662">
        <v>1</v>
      </c>
    </row>
    <row r="1663" spans="1:4" x14ac:dyDescent="0.25">
      <c r="A1663" t="str">
        <f t="shared" si="71"/>
        <v>S/2024/7</v>
      </c>
      <c r="B1663" t="s">
        <v>1389</v>
      </c>
      <c r="C1663" t="s">
        <v>587</v>
      </c>
      <c r="D1663">
        <v>1</v>
      </c>
    </row>
    <row r="1664" spans="1:4" x14ac:dyDescent="0.25">
      <c r="A1664" t="str">
        <f t="shared" si="71"/>
        <v>S/2024/7</v>
      </c>
      <c r="B1664" t="s">
        <v>1389</v>
      </c>
      <c r="C1664" t="s">
        <v>341</v>
      </c>
      <c r="D1664">
        <v>1</v>
      </c>
    </row>
    <row r="1665" spans="1:4" x14ac:dyDescent="0.25">
      <c r="A1665" t="str">
        <f t="shared" si="71"/>
        <v>S/2024/7</v>
      </c>
      <c r="B1665" t="s">
        <v>1389</v>
      </c>
      <c r="C1665" t="s">
        <v>1610</v>
      </c>
      <c r="D1665" t="s">
        <v>160</v>
      </c>
    </row>
    <row r="1666" spans="1:4" x14ac:dyDescent="0.25">
      <c r="A1666" t="str">
        <f t="shared" si="71"/>
        <v>S/2024/7</v>
      </c>
      <c r="B1666" t="s">
        <v>1389</v>
      </c>
      <c r="C1666" t="s">
        <v>1611</v>
      </c>
      <c r="D1666" t="s">
        <v>160</v>
      </c>
    </row>
    <row r="1667" spans="1:4" x14ac:dyDescent="0.25">
      <c r="A1667" t="str">
        <f t="shared" si="71"/>
        <v>S/2024/7</v>
      </c>
      <c r="B1667" t="s">
        <v>1389</v>
      </c>
      <c r="C1667" t="s">
        <v>1612</v>
      </c>
      <c r="D1667" t="s">
        <v>160</v>
      </c>
    </row>
    <row r="1668" spans="1:4" x14ac:dyDescent="0.25">
      <c r="A1668" t="str">
        <f t="shared" si="71"/>
        <v>S/2024/7</v>
      </c>
      <c r="B1668" t="s">
        <v>1389</v>
      </c>
      <c r="C1668" t="s">
        <v>1613</v>
      </c>
      <c r="D1668" t="s">
        <v>160</v>
      </c>
    </row>
    <row r="1669" spans="1:4" x14ac:dyDescent="0.25">
      <c r="A1669" t="str">
        <f t="shared" si="71"/>
        <v>S/2024/7</v>
      </c>
      <c r="B1669" t="s">
        <v>1389</v>
      </c>
      <c r="C1669" t="s">
        <v>1614</v>
      </c>
      <c r="D1669" t="s">
        <v>160</v>
      </c>
    </row>
    <row r="1670" spans="1:4" x14ac:dyDescent="0.25">
      <c r="A1670" t="str">
        <f t="shared" si="71"/>
        <v>S/2024/7</v>
      </c>
      <c r="B1670" t="s">
        <v>1389</v>
      </c>
      <c r="C1670" t="s">
        <v>1615</v>
      </c>
      <c r="D1670" t="s">
        <v>160</v>
      </c>
    </row>
    <row r="1671" spans="1:4" x14ac:dyDescent="0.25">
      <c r="A1671" t="str">
        <f t="shared" si="71"/>
        <v>S/2024/7</v>
      </c>
      <c r="B1671" t="s">
        <v>1389</v>
      </c>
      <c r="C1671" t="s">
        <v>1616</v>
      </c>
      <c r="D1671" t="s">
        <v>160</v>
      </c>
    </row>
    <row r="1672" spans="1:4" x14ac:dyDescent="0.25">
      <c r="A1672" t="str">
        <f t="shared" si="71"/>
        <v>S/2024/7</v>
      </c>
      <c r="B1672" t="s">
        <v>1389</v>
      </c>
      <c r="C1672" t="s">
        <v>1617</v>
      </c>
      <c r="D1672" t="s">
        <v>160</v>
      </c>
    </row>
    <row r="1673" spans="1:4" x14ac:dyDescent="0.25">
      <c r="A1673" t="str">
        <f t="shared" si="71"/>
        <v>S/2024/7</v>
      </c>
      <c r="B1673" t="s">
        <v>1389</v>
      </c>
      <c r="C1673" t="s">
        <v>1618</v>
      </c>
      <c r="D1673" t="s">
        <v>160</v>
      </c>
    </row>
    <row r="1674" spans="1:4" x14ac:dyDescent="0.25">
      <c r="A1674" t="str">
        <f t="shared" si="71"/>
        <v>S/2024/7</v>
      </c>
      <c r="B1674" t="s">
        <v>1389</v>
      </c>
      <c r="C1674" t="s">
        <v>1619</v>
      </c>
      <c r="D1674" t="s">
        <v>160</v>
      </c>
    </row>
    <row r="1675" spans="1:4" x14ac:dyDescent="0.25">
      <c r="A1675" t="str">
        <f>HYPERLINK("https://docs.un.org/S/2024/8", "S/2024/8")</f>
        <v>S/2024/8</v>
      </c>
      <c r="B1675" t="s">
        <v>1620</v>
      </c>
      <c r="C1675" t="s">
        <v>1621</v>
      </c>
      <c r="D1675">
        <v>1</v>
      </c>
    </row>
    <row r="1676" spans="1:4" x14ac:dyDescent="0.25">
      <c r="A1676" t="str">
        <f>HYPERLINK("https://docs.un.org/S/2024/8", "S/2024/8")</f>
        <v>S/2024/8</v>
      </c>
      <c r="B1676" t="s">
        <v>1620</v>
      </c>
      <c r="C1676" t="s">
        <v>120</v>
      </c>
      <c r="D1676">
        <v>1</v>
      </c>
    </row>
    <row r="1677" spans="1:4" x14ac:dyDescent="0.25">
      <c r="A1677" t="str">
        <f>HYPERLINK("https://docs.un.org/S/2024/8", "S/2024/8")</f>
        <v>S/2024/8</v>
      </c>
      <c r="B1677" t="s">
        <v>1620</v>
      </c>
      <c r="C1677" t="s">
        <v>1622</v>
      </c>
      <c r="D1677">
        <v>1</v>
      </c>
    </row>
    <row r="1678" spans="1:4" x14ac:dyDescent="0.25">
      <c r="A1678" t="str">
        <f>HYPERLINK("https://docs.un.org/S/2024/8", "S/2024/8")</f>
        <v>S/2024/8</v>
      </c>
      <c r="B1678" t="s">
        <v>1620</v>
      </c>
      <c r="C1678" t="s">
        <v>341</v>
      </c>
      <c r="D1678">
        <v>1</v>
      </c>
    </row>
    <row r="1679" spans="1:4" x14ac:dyDescent="0.25">
      <c r="A1679" t="str">
        <f t="shared" ref="A1679:A1701" si="72">HYPERLINK("https://docs.un.org/S/2024/84", "S/2024/84")</f>
        <v>S/2024/84</v>
      </c>
      <c r="B1679" t="s">
        <v>1623</v>
      </c>
      <c r="C1679" t="s">
        <v>1624</v>
      </c>
      <c r="D1679">
        <v>1</v>
      </c>
    </row>
    <row r="1680" spans="1:4" x14ac:dyDescent="0.25">
      <c r="A1680" t="str">
        <f t="shared" si="72"/>
        <v>S/2024/84</v>
      </c>
      <c r="B1680" t="s">
        <v>1623</v>
      </c>
      <c r="C1680" t="s">
        <v>1625</v>
      </c>
      <c r="D1680">
        <v>1</v>
      </c>
    </row>
    <row r="1681" spans="1:4" x14ac:dyDescent="0.25">
      <c r="A1681" t="str">
        <f t="shared" si="72"/>
        <v>S/2024/84</v>
      </c>
      <c r="B1681" t="s">
        <v>1623</v>
      </c>
      <c r="C1681" t="s">
        <v>1626</v>
      </c>
      <c r="D1681">
        <v>1</v>
      </c>
    </row>
    <row r="1682" spans="1:4" x14ac:dyDescent="0.25">
      <c r="A1682" t="str">
        <f t="shared" si="72"/>
        <v>S/2024/84</v>
      </c>
      <c r="B1682" t="s">
        <v>1623</v>
      </c>
      <c r="C1682" t="s">
        <v>1627</v>
      </c>
      <c r="D1682">
        <v>1</v>
      </c>
    </row>
    <row r="1683" spans="1:4" x14ac:dyDescent="0.25">
      <c r="A1683" t="str">
        <f t="shared" si="72"/>
        <v>S/2024/84</v>
      </c>
      <c r="B1683" t="s">
        <v>1623</v>
      </c>
      <c r="C1683" t="s">
        <v>1628</v>
      </c>
      <c r="D1683">
        <v>2</v>
      </c>
    </row>
    <row r="1684" spans="1:4" x14ac:dyDescent="0.25">
      <c r="A1684" t="str">
        <f t="shared" si="72"/>
        <v>S/2024/84</v>
      </c>
      <c r="B1684" t="s">
        <v>1623</v>
      </c>
      <c r="C1684" t="s">
        <v>1629</v>
      </c>
      <c r="D1684">
        <v>2</v>
      </c>
    </row>
    <row r="1685" spans="1:4" x14ac:dyDescent="0.25">
      <c r="A1685" t="str">
        <f t="shared" si="72"/>
        <v>S/2024/84</v>
      </c>
      <c r="B1685" t="s">
        <v>1623</v>
      </c>
      <c r="C1685" t="s">
        <v>1630</v>
      </c>
      <c r="D1685">
        <v>2</v>
      </c>
    </row>
    <row r="1686" spans="1:4" x14ac:dyDescent="0.25">
      <c r="A1686" t="str">
        <f t="shared" si="72"/>
        <v>S/2024/84</v>
      </c>
      <c r="B1686" t="s">
        <v>1623</v>
      </c>
      <c r="C1686" t="s">
        <v>1631</v>
      </c>
      <c r="D1686">
        <v>2</v>
      </c>
    </row>
    <row r="1687" spans="1:4" x14ac:dyDescent="0.25">
      <c r="A1687" t="str">
        <f t="shared" si="72"/>
        <v>S/2024/84</v>
      </c>
      <c r="B1687" t="s">
        <v>1623</v>
      </c>
      <c r="C1687" t="s">
        <v>1632</v>
      </c>
      <c r="D1687">
        <v>2</v>
      </c>
    </row>
    <row r="1688" spans="1:4" x14ac:dyDescent="0.25">
      <c r="A1688" t="str">
        <f t="shared" si="72"/>
        <v>S/2024/84</v>
      </c>
      <c r="B1688" t="s">
        <v>1623</v>
      </c>
      <c r="C1688" t="s">
        <v>1633</v>
      </c>
      <c r="D1688">
        <v>2</v>
      </c>
    </row>
    <row r="1689" spans="1:4" x14ac:dyDescent="0.25">
      <c r="A1689" t="str">
        <f t="shared" si="72"/>
        <v>S/2024/84</v>
      </c>
      <c r="B1689" t="s">
        <v>1623</v>
      </c>
      <c r="C1689" t="s">
        <v>1634</v>
      </c>
      <c r="D1689">
        <v>2</v>
      </c>
    </row>
    <row r="1690" spans="1:4" x14ac:dyDescent="0.25">
      <c r="A1690" t="str">
        <f t="shared" si="72"/>
        <v>S/2024/84</v>
      </c>
      <c r="B1690" t="s">
        <v>1623</v>
      </c>
      <c r="C1690" t="s">
        <v>1635</v>
      </c>
      <c r="D1690">
        <v>2</v>
      </c>
    </row>
    <row r="1691" spans="1:4" x14ac:dyDescent="0.25">
      <c r="A1691" t="str">
        <f t="shared" si="72"/>
        <v>S/2024/84</v>
      </c>
      <c r="B1691" t="s">
        <v>1623</v>
      </c>
      <c r="C1691" t="s">
        <v>1636</v>
      </c>
      <c r="D1691">
        <v>2</v>
      </c>
    </row>
    <row r="1692" spans="1:4" x14ac:dyDescent="0.25">
      <c r="A1692" t="str">
        <f t="shared" si="72"/>
        <v>S/2024/84</v>
      </c>
      <c r="B1692" t="s">
        <v>1623</v>
      </c>
      <c r="C1692" t="s">
        <v>1637</v>
      </c>
      <c r="D1692">
        <v>2</v>
      </c>
    </row>
    <row r="1693" spans="1:4" x14ac:dyDescent="0.25">
      <c r="A1693" t="str">
        <f t="shared" si="72"/>
        <v>S/2024/84</v>
      </c>
      <c r="B1693" t="s">
        <v>1623</v>
      </c>
      <c r="C1693" t="s">
        <v>1638</v>
      </c>
      <c r="D1693">
        <v>3</v>
      </c>
    </row>
    <row r="1694" spans="1:4" x14ac:dyDescent="0.25">
      <c r="A1694" t="str">
        <f t="shared" si="72"/>
        <v>S/2024/84</v>
      </c>
      <c r="B1694" t="s">
        <v>1623</v>
      </c>
      <c r="C1694" t="s">
        <v>1639</v>
      </c>
      <c r="D1694">
        <v>3</v>
      </c>
    </row>
    <row r="1695" spans="1:4" x14ac:dyDescent="0.25">
      <c r="A1695" t="str">
        <f t="shared" si="72"/>
        <v>S/2024/84</v>
      </c>
      <c r="B1695" t="s">
        <v>1623</v>
      </c>
      <c r="C1695" t="s">
        <v>1640</v>
      </c>
      <c r="D1695">
        <v>3</v>
      </c>
    </row>
    <row r="1696" spans="1:4" x14ac:dyDescent="0.25">
      <c r="A1696" t="str">
        <f t="shared" si="72"/>
        <v>S/2024/84</v>
      </c>
      <c r="B1696" t="s">
        <v>1623</v>
      </c>
      <c r="C1696" t="s">
        <v>1641</v>
      </c>
      <c r="D1696">
        <v>3</v>
      </c>
    </row>
    <row r="1697" spans="1:4" x14ac:dyDescent="0.25">
      <c r="A1697" t="str">
        <f t="shared" si="72"/>
        <v>S/2024/84</v>
      </c>
      <c r="B1697" t="s">
        <v>1623</v>
      </c>
      <c r="C1697" t="s">
        <v>1642</v>
      </c>
      <c r="D1697">
        <v>3</v>
      </c>
    </row>
    <row r="1698" spans="1:4" x14ac:dyDescent="0.25">
      <c r="A1698" t="str">
        <f t="shared" si="72"/>
        <v>S/2024/84</v>
      </c>
      <c r="B1698" t="s">
        <v>1623</v>
      </c>
      <c r="C1698" t="s">
        <v>1643</v>
      </c>
      <c r="D1698">
        <v>3</v>
      </c>
    </row>
    <row r="1699" spans="1:4" x14ac:dyDescent="0.25">
      <c r="A1699" t="str">
        <f t="shared" si="72"/>
        <v>S/2024/84</v>
      </c>
      <c r="B1699" t="s">
        <v>1623</v>
      </c>
      <c r="C1699" t="s">
        <v>1644</v>
      </c>
      <c r="D1699">
        <v>3</v>
      </c>
    </row>
    <row r="1700" spans="1:4" x14ac:dyDescent="0.25">
      <c r="A1700" t="str">
        <f t="shared" si="72"/>
        <v>S/2024/84</v>
      </c>
      <c r="B1700" t="s">
        <v>1623</v>
      </c>
      <c r="C1700" t="s">
        <v>1645</v>
      </c>
      <c r="D1700">
        <v>3</v>
      </c>
    </row>
    <row r="1701" spans="1:4" x14ac:dyDescent="0.25">
      <c r="A1701" t="str">
        <f t="shared" si="72"/>
        <v>S/2024/84</v>
      </c>
      <c r="B1701" t="s">
        <v>1623</v>
      </c>
      <c r="C1701" t="s">
        <v>579</v>
      </c>
      <c r="D1701">
        <v>4</v>
      </c>
    </row>
    <row r="1702" spans="1:4" x14ac:dyDescent="0.25">
      <c r="A1702" t="str">
        <f>HYPERLINK("https://docs.un.org/S/2024/72", "S/2024/72")</f>
        <v>S/2024/72</v>
      </c>
      <c r="B1702" t="s">
        <v>1646</v>
      </c>
      <c r="C1702" t="s">
        <v>1647</v>
      </c>
      <c r="D1702">
        <v>1</v>
      </c>
    </row>
    <row r="1703" spans="1:4" x14ac:dyDescent="0.25">
      <c r="A1703" t="str">
        <f>HYPERLINK("https://docs.un.org/S/2024/72", "S/2024/72")</f>
        <v>S/2024/72</v>
      </c>
      <c r="B1703" t="s">
        <v>1646</v>
      </c>
      <c r="C1703" t="s">
        <v>1648</v>
      </c>
      <c r="D1703">
        <v>1</v>
      </c>
    </row>
    <row r="1704" spans="1:4" x14ac:dyDescent="0.25">
      <c r="A1704" t="str">
        <f>HYPERLINK("https://docs.un.org/S/2024/72", "S/2024/72")</f>
        <v>S/2024/72</v>
      </c>
      <c r="B1704" t="s">
        <v>1646</v>
      </c>
      <c r="C1704" t="s">
        <v>739</v>
      </c>
      <c r="D1704">
        <v>1</v>
      </c>
    </row>
    <row r="1705" spans="1:4" x14ac:dyDescent="0.25">
      <c r="A1705" t="str">
        <f>HYPERLINK("https://docs.un.org/S/2024/72", "S/2024/72")</f>
        <v>S/2024/72</v>
      </c>
      <c r="B1705" t="s">
        <v>1646</v>
      </c>
      <c r="C1705" t="s">
        <v>740</v>
      </c>
      <c r="D1705">
        <v>1</v>
      </c>
    </row>
    <row r="1706" spans="1:4" x14ac:dyDescent="0.25">
      <c r="A1706" t="str">
        <f>HYPERLINK("https://docs.un.org/S/2024/72", "S/2024/72")</f>
        <v>S/2024/72</v>
      </c>
      <c r="B1706" t="s">
        <v>1646</v>
      </c>
      <c r="C1706" t="s">
        <v>157</v>
      </c>
      <c r="D1706">
        <v>1</v>
      </c>
    </row>
    <row r="1707" spans="1:4" x14ac:dyDescent="0.25">
      <c r="A1707" t="str">
        <f t="shared" ref="A1707:A1738" si="73">HYPERLINK("https://docs.un.org/S/2024/10/Rev.1/Add.9", "S/2024/10/Rev.1/Add.9")</f>
        <v>S/2024/10/Rev.1/Add.9</v>
      </c>
      <c r="B1707" t="s">
        <v>4</v>
      </c>
      <c r="C1707" t="s">
        <v>121</v>
      </c>
      <c r="D1707">
        <v>1</v>
      </c>
    </row>
    <row r="1708" spans="1:4" x14ac:dyDescent="0.25">
      <c r="A1708" t="str">
        <f t="shared" si="73"/>
        <v>S/2024/10/Rev.1/Add.9</v>
      </c>
      <c r="B1708" t="s">
        <v>4</v>
      </c>
      <c r="C1708" t="s">
        <v>6</v>
      </c>
      <c r="D1708">
        <v>1</v>
      </c>
    </row>
    <row r="1709" spans="1:4" x14ac:dyDescent="0.25">
      <c r="A1709" t="str">
        <f t="shared" si="73"/>
        <v>S/2024/10/Rev.1/Add.9</v>
      </c>
      <c r="B1709" t="s">
        <v>4</v>
      </c>
      <c r="C1709" t="s">
        <v>122</v>
      </c>
      <c r="D1709">
        <v>1</v>
      </c>
    </row>
    <row r="1710" spans="1:4" x14ac:dyDescent="0.25">
      <c r="A1710" t="str">
        <f t="shared" si="73"/>
        <v>S/2024/10/Rev.1/Add.9</v>
      </c>
      <c r="B1710" t="s">
        <v>4</v>
      </c>
      <c r="C1710" t="s">
        <v>123</v>
      </c>
      <c r="D1710">
        <v>1</v>
      </c>
    </row>
    <row r="1711" spans="1:4" x14ac:dyDescent="0.25">
      <c r="A1711" t="str">
        <f t="shared" si="73"/>
        <v>S/2024/10/Rev.1/Add.9</v>
      </c>
      <c r="B1711" t="s">
        <v>4</v>
      </c>
      <c r="C1711" t="s">
        <v>9</v>
      </c>
      <c r="D1711">
        <v>1</v>
      </c>
    </row>
    <row r="1712" spans="1:4" x14ac:dyDescent="0.25">
      <c r="A1712" t="str">
        <f t="shared" si="73"/>
        <v>S/2024/10/Rev.1/Add.9</v>
      </c>
      <c r="B1712" t="s">
        <v>4</v>
      </c>
      <c r="C1712" t="s">
        <v>10</v>
      </c>
      <c r="D1712">
        <v>1</v>
      </c>
    </row>
    <row r="1713" spans="1:4" x14ac:dyDescent="0.25">
      <c r="A1713" t="str">
        <f t="shared" si="73"/>
        <v>S/2024/10/Rev.1/Add.9</v>
      </c>
      <c r="B1713" t="s">
        <v>4</v>
      </c>
      <c r="C1713" t="s">
        <v>11</v>
      </c>
      <c r="D1713">
        <v>1</v>
      </c>
    </row>
    <row r="1714" spans="1:4" x14ac:dyDescent="0.25">
      <c r="A1714" t="str">
        <f t="shared" si="73"/>
        <v>S/2024/10/Rev.1/Add.9</v>
      </c>
      <c r="B1714" t="s">
        <v>4</v>
      </c>
      <c r="C1714" t="s">
        <v>124</v>
      </c>
      <c r="D1714">
        <v>1</v>
      </c>
    </row>
    <row r="1715" spans="1:4" x14ac:dyDescent="0.25">
      <c r="A1715" t="str">
        <f t="shared" si="73"/>
        <v>S/2024/10/Rev.1/Add.9</v>
      </c>
      <c r="B1715" t="s">
        <v>4</v>
      </c>
      <c r="C1715" t="s">
        <v>13</v>
      </c>
      <c r="D1715">
        <v>1</v>
      </c>
    </row>
    <row r="1716" spans="1:4" x14ac:dyDescent="0.25">
      <c r="A1716" t="str">
        <f t="shared" si="73"/>
        <v>S/2024/10/Rev.1/Add.9</v>
      </c>
      <c r="B1716" t="s">
        <v>4</v>
      </c>
      <c r="C1716" t="s">
        <v>125</v>
      </c>
      <c r="D1716">
        <v>1</v>
      </c>
    </row>
    <row r="1717" spans="1:4" x14ac:dyDescent="0.25">
      <c r="A1717" t="str">
        <f t="shared" si="73"/>
        <v>S/2024/10/Rev.1/Add.9</v>
      </c>
      <c r="B1717" t="s">
        <v>4</v>
      </c>
      <c r="C1717" t="s">
        <v>126</v>
      </c>
      <c r="D1717">
        <v>1</v>
      </c>
    </row>
    <row r="1718" spans="1:4" x14ac:dyDescent="0.25">
      <c r="A1718" t="str">
        <f t="shared" si="73"/>
        <v>S/2024/10/Rev.1/Add.9</v>
      </c>
      <c r="B1718" t="s">
        <v>4</v>
      </c>
      <c r="C1718" t="s">
        <v>127</v>
      </c>
      <c r="D1718">
        <v>2</v>
      </c>
    </row>
    <row r="1719" spans="1:4" x14ac:dyDescent="0.25">
      <c r="A1719" t="str">
        <f t="shared" si="73"/>
        <v>S/2024/10/Rev.1/Add.9</v>
      </c>
      <c r="B1719" t="s">
        <v>4</v>
      </c>
      <c r="C1719" t="s">
        <v>17</v>
      </c>
      <c r="D1719">
        <v>2</v>
      </c>
    </row>
    <row r="1720" spans="1:4" x14ac:dyDescent="0.25">
      <c r="A1720" t="str">
        <f t="shared" si="73"/>
        <v>S/2024/10/Rev.1/Add.9</v>
      </c>
      <c r="B1720" t="s">
        <v>4</v>
      </c>
      <c r="C1720" t="s">
        <v>128</v>
      </c>
      <c r="D1720">
        <v>2</v>
      </c>
    </row>
    <row r="1721" spans="1:4" x14ac:dyDescent="0.25">
      <c r="A1721" t="str">
        <f t="shared" si="73"/>
        <v>S/2024/10/Rev.1/Add.9</v>
      </c>
      <c r="B1721" t="s">
        <v>4</v>
      </c>
      <c r="C1721" t="s">
        <v>129</v>
      </c>
      <c r="D1721">
        <v>2</v>
      </c>
    </row>
    <row r="1722" spans="1:4" x14ac:dyDescent="0.25">
      <c r="A1722" t="str">
        <f t="shared" si="73"/>
        <v>S/2024/10/Rev.1/Add.9</v>
      </c>
      <c r="B1722" t="s">
        <v>4</v>
      </c>
      <c r="C1722" t="s">
        <v>130</v>
      </c>
      <c r="D1722">
        <v>2</v>
      </c>
    </row>
    <row r="1723" spans="1:4" x14ac:dyDescent="0.25">
      <c r="A1723" t="str">
        <f t="shared" si="73"/>
        <v>S/2024/10/Rev.1/Add.9</v>
      </c>
      <c r="B1723" t="s">
        <v>4</v>
      </c>
      <c r="C1723" t="s">
        <v>21</v>
      </c>
      <c r="D1723">
        <v>2</v>
      </c>
    </row>
    <row r="1724" spans="1:4" x14ac:dyDescent="0.25">
      <c r="A1724" t="str">
        <f t="shared" si="73"/>
        <v>S/2024/10/Rev.1/Add.9</v>
      </c>
      <c r="B1724" t="s">
        <v>4</v>
      </c>
      <c r="C1724" t="s">
        <v>131</v>
      </c>
      <c r="D1724">
        <v>2</v>
      </c>
    </row>
    <row r="1725" spans="1:4" x14ac:dyDescent="0.25">
      <c r="A1725" t="str">
        <f t="shared" si="73"/>
        <v>S/2024/10/Rev.1/Add.9</v>
      </c>
      <c r="B1725" t="s">
        <v>4</v>
      </c>
      <c r="C1725" t="s">
        <v>23</v>
      </c>
      <c r="D1725">
        <v>2</v>
      </c>
    </row>
    <row r="1726" spans="1:4" x14ac:dyDescent="0.25">
      <c r="A1726" t="str">
        <f t="shared" si="73"/>
        <v>S/2024/10/Rev.1/Add.9</v>
      </c>
      <c r="B1726" t="s">
        <v>4</v>
      </c>
      <c r="C1726" t="s">
        <v>24</v>
      </c>
      <c r="D1726">
        <v>2</v>
      </c>
    </row>
    <row r="1727" spans="1:4" x14ac:dyDescent="0.25">
      <c r="A1727" t="str">
        <f t="shared" si="73"/>
        <v>S/2024/10/Rev.1/Add.9</v>
      </c>
      <c r="B1727" t="s">
        <v>4</v>
      </c>
      <c r="C1727" t="s">
        <v>132</v>
      </c>
      <c r="D1727">
        <v>2</v>
      </c>
    </row>
    <row r="1728" spans="1:4" x14ac:dyDescent="0.25">
      <c r="A1728" t="str">
        <f t="shared" si="73"/>
        <v>S/2024/10/Rev.1/Add.9</v>
      </c>
      <c r="B1728" t="s">
        <v>4</v>
      </c>
      <c r="C1728" t="s">
        <v>26</v>
      </c>
      <c r="D1728">
        <v>2</v>
      </c>
    </row>
    <row r="1729" spans="1:4" x14ac:dyDescent="0.25">
      <c r="A1729" t="str">
        <f t="shared" si="73"/>
        <v>S/2024/10/Rev.1/Add.9</v>
      </c>
      <c r="B1729" t="s">
        <v>4</v>
      </c>
      <c r="C1729" t="s">
        <v>27</v>
      </c>
      <c r="D1729">
        <v>2</v>
      </c>
    </row>
    <row r="1730" spans="1:4" x14ac:dyDescent="0.25">
      <c r="A1730" t="str">
        <f t="shared" si="73"/>
        <v>S/2024/10/Rev.1/Add.9</v>
      </c>
      <c r="B1730" t="s">
        <v>4</v>
      </c>
      <c r="C1730" t="s">
        <v>28</v>
      </c>
      <c r="D1730">
        <v>2</v>
      </c>
    </row>
    <row r="1731" spans="1:4" x14ac:dyDescent="0.25">
      <c r="A1731" t="str">
        <f t="shared" si="73"/>
        <v>S/2024/10/Rev.1/Add.9</v>
      </c>
      <c r="B1731" t="s">
        <v>4</v>
      </c>
      <c r="C1731" t="s">
        <v>29</v>
      </c>
      <c r="D1731">
        <v>2</v>
      </c>
    </row>
    <row r="1732" spans="1:4" x14ac:dyDescent="0.25">
      <c r="A1732" t="str">
        <f t="shared" si="73"/>
        <v>S/2024/10/Rev.1/Add.9</v>
      </c>
      <c r="B1732" t="s">
        <v>4</v>
      </c>
      <c r="C1732" t="s">
        <v>133</v>
      </c>
      <c r="D1732">
        <v>2</v>
      </c>
    </row>
    <row r="1733" spans="1:4" x14ac:dyDescent="0.25">
      <c r="A1733" t="str">
        <f t="shared" si="73"/>
        <v>S/2024/10/Rev.1/Add.9</v>
      </c>
      <c r="B1733" t="s">
        <v>4</v>
      </c>
      <c r="C1733" t="s">
        <v>134</v>
      </c>
      <c r="D1733">
        <v>2</v>
      </c>
    </row>
    <row r="1734" spans="1:4" x14ac:dyDescent="0.25">
      <c r="A1734" t="str">
        <f t="shared" si="73"/>
        <v>S/2024/10/Rev.1/Add.9</v>
      </c>
      <c r="B1734" t="s">
        <v>4</v>
      </c>
      <c r="C1734" t="s">
        <v>32</v>
      </c>
      <c r="D1734">
        <v>2</v>
      </c>
    </row>
    <row r="1735" spans="1:4" x14ac:dyDescent="0.25">
      <c r="A1735" t="str">
        <f t="shared" si="73"/>
        <v>S/2024/10/Rev.1/Add.9</v>
      </c>
      <c r="B1735" t="s">
        <v>4</v>
      </c>
      <c r="C1735" t="s">
        <v>135</v>
      </c>
      <c r="D1735">
        <v>2</v>
      </c>
    </row>
    <row r="1736" spans="1:4" x14ac:dyDescent="0.25">
      <c r="A1736" t="str">
        <f t="shared" si="73"/>
        <v>S/2024/10/Rev.1/Add.9</v>
      </c>
      <c r="B1736" t="s">
        <v>4</v>
      </c>
      <c r="C1736" t="s">
        <v>34</v>
      </c>
      <c r="D1736">
        <v>2</v>
      </c>
    </row>
    <row r="1737" spans="1:4" x14ac:dyDescent="0.25">
      <c r="A1737" t="str">
        <f t="shared" si="73"/>
        <v>S/2024/10/Rev.1/Add.9</v>
      </c>
      <c r="B1737" t="s">
        <v>4</v>
      </c>
      <c r="C1737" t="s">
        <v>35</v>
      </c>
      <c r="D1737">
        <v>2</v>
      </c>
    </row>
    <row r="1738" spans="1:4" x14ac:dyDescent="0.25">
      <c r="A1738" t="str">
        <f t="shared" si="73"/>
        <v>S/2024/10/Rev.1/Add.9</v>
      </c>
      <c r="B1738" t="s">
        <v>4</v>
      </c>
      <c r="C1738" t="s">
        <v>36</v>
      </c>
      <c r="D1738">
        <v>2</v>
      </c>
    </row>
    <row r="1739" spans="1:4" x14ac:dyDescent="0.25">
      <c r="A1739" t="str">
        <f t="shared" ref="A1739:A1770" si="74">HYPERLINK("https://docs.un.org/S/2024/10/Rev.1/Add.9", "S/2024/10/Rev.1/Add.9")</f>
        <v>S/2024/10/Rev.1/Add.9</v>
      </c>
      <c r="B1739" t="s">
        <v>4</v>
      </c>
      <c r="C1739" t="s">
        <v>136</v>
      </c>
      <c r="D1739">
        <v>2</v>
      </c>
    </row>
    <row r="1740" spans="1:4" x14ac:dyDescent="0.25">
      <c r="A1740" t="str">
        <f t="shared" si="74"/>
        <v>S/2024/10/Rev.1/Add.9</v>
      </c>
      <c r="B1740" t="s">
        <v>4</v>
      </c>
      <c r="C1740" t="s">
        <v>38</v>
      </c>
      <c r="D1740">
        <v>2</v>
      </c>
    </row>
    <row r="1741" spans="1:4" x14ac:dyDescent="0.25">
      <c r="A1741" t="str">
        <f t="shared" si="74"/>
        <v>S/2024/10/Rev.1/Add.9</v>
      </c>
      <c r="B1741" t="s">
        <v>4</v>
      </c>
      <c r="C1741" t="s">
        <v>137</v>
      </c>
      <c r="D1741">
        <v>2</v>
      </c>
    </row>
    <row r="1742" spans="1:4" x14ac:dyDescent="0.25">
      <c r="A1742" t="str">
        <f t="shared" si="74"/>
        <v>S/2024/10/Rev.1/Add.9</v>
      </c>
      <c r="B1742" t="s">
        <v>4</v>
      </c>
      <c r="C1742" t="s">
        <v>138</v>
      </c>
      <c r="D1742">
        <v>2</v>
      </c>
    </row>
    <row r="1743" spans="1:4" x14ac:dyDescent="0.25">
      <c r="A1743" t="str">
        <f t="shared" si="74"/>
        <v>S/2024/10/Rev.1/Add.9</v>
      </c>
      <c r="B1743" t="s">
        <v>4</v>
      </c>
      <c r="C1743" t="s">
        <v>41</v>
      </c>
      <c r="D1743">
        <v>3</v>
      </c>
    </row>
    <row r="1744" spans="1:4" x14ac:dyDescent="0.25">
      <c r="A1744" t="str">
        <f t="shared" si="74"/>
        <v>S/2024/10/Rev.1/Add.9</v>
      </c>
      <c r="B1744" t="s">
        <v>4</v>
      </c>
      <c r="C1744" t="s">
        <v>139</v>
      </c>
      <c r="D1744">
        <v>3</v>
      </c>
    </row>
    <row r="1745" spans="1:4" x14ac:dyDescent="0.25">
      <c r="A1745" t="str">
        <f t="shared" si="74"/>
        <v>S/2024/10/Rev.1/Add.9</v>
      </c>
      <c r="B1745" t="s">
        <v>4</v>
      </c>
      <c r="C1745" t="s">
        <v>140</v>
      </c>
      <c r="D1745">
        <v>3</v>
      </c>
    </row>
    <row r="1746" spans="1:4" x14ac:dyDescent="0.25">
      <c r="A1746" t="str">
        <f t="shared" si="74"/>
        <v>S/2024/10/Rev.1/Add.9</v>
      </c>
      <c r="B1746" t="s">
        <v>4</v>
      </c>
      <c r="C1746" t="s">
        <v>44</v>
      </c>
      <c r="D1746">
        <v>3</v>
      </c>
    </row>
    <row r="1747" spans="1:4" x14ac:dyDescent="0.25">
      <c r="A1747" t="str">
        <f t="shared" si="74"/>
        <v>S/2024/10/Rev.1/Add.9</v>
      </c>
      <c r="B1747" t="s">
        <v>4</v>
      </c>
      <c r="C1747" t="s">
        <v>141</v>
      </c>
      <c r="D1747">
        <v>3</v>
      </c>
    </row>
    <row r="1748" spans="1:4" x14ac:dyDescent="0.25">
      <c r="A1748" t="str">
        <f t="shared" si="74"/>
        <v>S/2024/10/Rev.1/Add.9</v>
      </c>
      <c r="B1748" t="s">
        <v>4</v>
      </c>
      <c r="C1748" t="s">
        <v>46</v>
      </c>
      <c r="D1748">
        <v>3</v>
      </c>
    </row>
    <row r="1749" spans="1:4" x14ac:dyDescent="0.25">
      <c r="A1749" t="str">
        <f t="shared" si="74"/>
        <v>S/2024/10/Rev.1/Add.9</v>
      </c>
      <c r="B1749" t="s">
        <v>4</v>
      </c>
      <c r="C1749" t="s">
        <v>47</v>
      </c>
      <c r="D1749">
        <v>3</v>
      </c>
    </row>
    <row r="1750" spans="1:4" x14ac:dyDescent="0.25">
      <c r="A1750" t="str">
        <f t="shared" si="74"/>
        <v>S/2024/10/Rev.1/Add.9</v>
      </c>
      <c r="B1750" t="s">
        <v>4</v>
      </c>
      <c r="C1750" t="s">
        <v>48</v>
      </c>
      <c r="D1750">
        <v>3</v>
      </c>
    </row>
    <row r="1751" spans="1:4" x14ac:dyDescent="0.25">
      <c r="A1751" t="str">
        <f t="shared" si="74"/>
        <v>S/2024/10/Rev.1/Add.9</v>
      </c>
      <c r="B1751" t="s">
        <v>4</v>
      </c>
      <c r="C1751" t="s">
        <v>142</v>
      </c>
      <c r="D1751">
        <v>3</v>
      </c>
    </row>
    <row r="1752" spans="1:4" x14ac:dyDescent="0.25">
      <c r="A1752" t="str">
        <f t="shared" si="74"/>
        <v>S/2024/10/Rev.1/Add.9</v>
      </c>
      <c r="B1752" t="s">
        <v>4</v>
      </c>
      <c r="C1752" t="s">
        <v>50</v>
      </c>
      <c r="D1752">
        <v>3</v>
      </c>
    </row>
    <row r="1753" spans="1:4" x14ac:dyDescent="0.25">
      <c r="A1753" t="str">
        <f t="shared" si="74"/>
        <v>S/2024/10/Rev.1/Add.9</v>
      </c>
      <c r="B1753" t="s">
        <v>4</v>
      </c>
      <c r="C1753" t="s">
        <v>51</v>
      </c>
      <c r="D1753">
        <v>3</v>
      </c>
    </row>
    <row r="1754" spans="1:4" x14ac:dyDescent="0.25">
      <c r="A1754" t="str">
        <f t="shared" si="74"/>
        <v>S/2024/10/Rev.1/Add.9</v>
      </c>
      <c r="B1754" t="s">
        <v>4</v>
      </c>
      <c r="C1754" t="s">
        <v>52</v>
      </c>
      <c r="D1754">
        <v>3</v>
      </c>
    </row>
    <row r="1755" spans="1:4" x14ac:dyDescent="0.25">
      <c r="A1755" t="str">
        <f t="shared" si="74"/>
        <v>S/2024/10/Rev.1/Add.9</v>
      </c>
      <c r="B1755" t="s">
        <v>4</v>
      </c>
      <c r="C1755" t="s">
        <v>53</v>
      </c>
      <c r="D1755">
        <v>3</v>
      </c>
    </row>
    <row r="1756" spans="1:4" x14ac:dyDescent="0.25">
      <c r="A1756" t="str">
        <f t="shared" si="74"/>
        <v>S/2024/10/Rev.1/Add.9</v>
      </c>
      <c r="B1756" t="s">
        <v>4</v>
      </c>
      <c r="C1756" t="s">
        <v>143</v>
      </c>
      <c r="D1756">
        <v>3</v>
      </c>
    </row>
    <row r="1757" spans="1:4" x14ac:dyDescent="0.25">
      <c r="A1757" t="str">
        <f t="shared" si="74"/>
        <v>S/2024/10/Rev.1/Add.9</v>
      </c>
      <c r="B1757" t="s">
        <v>4</v>
      </c>
      <c r="C1757" t="s">
        <v>144</v>
      </c>
      <c r="D1757">
        <v>3</v>
      </c>
    </row>
    <row r="1758" spans="1:4" x14ac:dyDescent="0.25">
      <c r="A1758" t="str">
        <f t="shared" si="74"/>
        <v>S/2024/10/Rev.1/Add.9</v>
      </c>
      <c r="B1758" t="s">
        <v>4</v>
      </c>
      <c r="C1758" t="s">
        <v>145</v>
      </c>
      <c r="D1758">
        <v>3</v>
      </c>
    </row>
    <row r="1759" spans="1:4" x14ac:dyDescent="0.25">
      <c r="A1759" t="str">
        <f t="shared" si="74"/>
        <v>S/2024/10/Rev.1/Add.9</v>
      </c>
      <c r="B1759" t="s">
        <v>4</v>
      </c>
      <c r="C1759" t="s">
        <v>57</v>
      </c>
      <c r="D1759">
        <v>3</v>
      </c>
    </row>
    <row r="1760" spans="1:4" x14ac:dyDescent="0.25">
      <c r="A1760" t="str">
        <f t="shared" si="74"/>
        <v>S/2024/10/Rev.1/Add.9</v>
      </c>
      <c r="B1760" t="s">
        <v>4</v>
      </c>
      <c r="C1760" t="s">
        <v>58</v>
      </c>
      <c r="D1760">
        <v>4</v>
      </c>
    </row>
    <row r="1761" spans="1:4" x14ac:dyDescent="0.25">
      <c r="A1761" t="str">
        <f t="shared" si="74"/>
        <v>S/2024/10/Rev.1/Add.9</v>
      </c>
      <c r="B1761" t="s">
        <v>4</v>
      </c>
      <c r="C1761" t="s">
        <v>59</v>
      </c>
      <c r="D1761">
        <v>4</v>
      </c>
    </row>
    <row r="1762" spans="1:4" x14ac:dyDescent="0.25">
      <c r="A1762" t="str">
        <f t="shared" si="74"/>
        <v>S/2024/10/Rev.1/Add.9</v>
      </c>
      <c r="B1762" t="s">
        <v>4</v>
      </c>
      <c r="C1762" t="s">
        <v>60</v>
      </c>
      <c r="D1762">
        <v>4</v>
      </c>
    </row>
    <row r="1763" spans="1:4" x14ac:dyDescent="0.25">
      <c r="A1763" t="str">
        <f t="shared" si="74"/>
        <v>S/2024/10/Rev.1/Add.9</v>
      </c>
      <c r="B1763" t="s">
        <v>4</v>
      </c>
      <c r="C1763" t="s">
        <v>61</v>
      </c>
      <c r="D1763">
        <v>4</v>
      </c>
    </row>
    <row r="1764" spans="1:4" x14ac:dyDescent="0.25">
      <c r="A1764" t="str">
        <f t="shared" si="74"/>
        <v>S/2024/10/Rev.1/Add.9</v>
      </c>
      <c r="B1764" t="s">
        <v>4</v>
      </c>
      <c r="C1764" t="s">
        <v>62</v>
      </c>
      <c r="D1764">
        <v>4</v>
      </c>
    </row>
    <row r="1765" spans="1:4" x14ac:dyDescent="0.25">
      <c r="A1765" t="str">
        <f t="shared" si="74"/>
        <v>S/2024/10/Rev.1/Add.9</v>
      </c>
      <c r="B1765" t="s">
        <v>4</v>
      </c>
      <c r="C1765" t="s">
        <v>63</v>
      </c>
      <c r="D1765">
        <v>4</v>
      </c>
    </row>
    <row r="1766" spans="1:4" x14ac:dyDescent="0.25">
      <c r="A1766" t="str">
        <f t="shared" si="74"/>
        <v>S/2024/10/Rev.1/Add.9</v>
      </c>
      <c r="B1766" t="s">
        <v>4</v>
      </c>
      <c r="C1766" t="s">
        <v>64</v>
      </c>
      <c r="D1766">
        <v>4</v>
      </c>
    </row>
    <row r="1767" spans="1:4" x14ac:dyDescent="0.25">
      <c r="A1767" t="str">
        <f t="shared" si="74"/>
        <v>S/2024/10/Rev.1/Add.9</v>
      </c>
      <c r="B1767" t="s">
        <v>4</v>
      </c>
      <c r="C1767" t="s">
        <v>65</v>
      </c>
      <c r="D1767">
        <v>4</v>
      </c>
    </row>
    <row r="1768" spans="1:4" x14ac:dyDescent="0.25">
      <c r="A1768" t="str">
        <f t="shared" si="74"/>
        <v>S/2024/10/Rev.1/Add.9</v>
      </c>
      <c r="B1768" t="s">
        <v>4</v>
      </c>
      <c r="C1768" t="s">
        <v>66</v>
      </c>
      <c r="D1768">
        <v>4</v>
      </c>
    </row>
    <row r="1769" spans="1:4" x14ac:dyDescent="0.25">
      <c r="A1769" t="str">
        <f t="shared" si="74"/>
        <v>S/2024/10/Rev.1/Add.9</v>
      </c>
      <c r="B1769" t="s">
        <v>4</v>
      </c>
      <c r="C1769" t="s">
        <v>67</v>
      </c>
      <c r="D1769">
        <v>4</v>
      </c>
    </row>
    <row r="1770" spans="1:4" x14ac:dyDescent="0.25">
      <c r="A1770" t="str">
        <f t="shared" si="74"/>
        <v>S/2024/10/Rev.1/Add.9</v>
      </c>
      <c r="B1770" t="s">
        <v>4</v>
      </c>
      <c r="C1770" t="s">
        <v>68</v>
      </c>
      <c r="D1770">
        <v>4</v>
      </c>
    </row>
    <row r="1771" spans="1:4" x14ac:dyDescent="0.25">
      <c r="A1771" t="str">
        <f t="shared" ref="A1771:A1778" si="75">HYPERLINK("https://docs.un.org/S/2024/10/Rev.1/Add.9", "S/2024/10/Rev.1/Add.9")</f>
        <v>S/2024/10/Rev.1/Add.9</v>
      </c>
      <c r="B1771" t="s">
        <v>4</v>
      </c>
      <c r="C1771" t="s">
        <v>69</v>
      </c>
      <c r="D1771">
        <v>4</v>
      </c>
    </row>
    <row r="1772" spans="1:4" x14ac:dyDescent="0.25">
      <c r="A1772" t="str">
        <f t="shared" si="75"/>
        <v>S/2024/10/Rev.1/Add.9</v>
      </c>
      <c r="B1772" t="s">
        <v>4</v>
      </c>
      <c r="C1772" t="s">
        <v>146</v>
      </c>
      <c r="D1772">
        <v>4</v>
      </c>
    </row>
    <row r="1773" spans="1:4" x14ac:dyDescent="0.25">
      <c r="A1773" t="str">
        <f t="shared" si="75"/>
        <v>S/2024/10/Rev.1/Add.9</v>
      </c>
      <c r="B1773" t="s">
        <v>4</v>
      </c>
      <c r="C1773" t="s">
        <v>147</v>
      </c>
      <c r="D1773">
        <v>4</v>
      </c>
    </row>
    <row r="1774" spans="1:4" x14ac:dyDescent="0.25">
      <c r="A1774" t="str">
        <f t="shared" si="75"/>
        <v>S/2024/10/Rev.1/Add.9</v>
      </c>
      <c r="B1774" t="s">
        <v>4</v>
      </c>
      <c r="C1774" t="s">
        <v>148</v>
      </c>
      <c r="D1774">
        <v>4</v>
      </c>
    </row>
    <row r="1775" spans="1:4" x14ac:dyDescent="0.25">
      <c r="A1775" t="str">
        <f t="shared" si="75"/>
        <v>S/2024/10/Rev.1/Add.9</v>
      </c>
      <c r="B1775" t="s">
        <v>4</v>
      </c>
      <c r="C1775" t="s">
        <v>149</v>
      </c>
      <c r="D1775">
        <v>4</v>
      </c>
    </row>
    <row r="1776" spans="1:4" x14ac:dyDescent="0.25">
      <c r="A1776" t="str">
        <f t="shared" si="75"/>
        <v>S/2024/10/Rev.1/Add.9</v>
      </c>
      <c r="B1776" t="s">
        <v>4</v>
      </c>
      <c r="C1776" t="s">
        <v>150</v>
      </c>
      <c r="D1776">
        <v>4</v>
      </c>
    </row>
    <row r="1777" spans="1:4" x14ac:dyDescent="0.25">
      <c r="A1777" t="str">
        <f t="shared" si="75"/>
        <v>S/2024/10/Rev.1/Add.9</v>
      </c>
      <c r="B1777" t="s">
        <v>4</v>
      </c>
      <c r="C1777" t="s">
        <v>151</v>
      </c>
      <c r="D1777">
        <v>4</v>
      </c>
    </row>
    <row r="1778" spans="1:4" x14ac:dyDescent="0.25">
      <c r="A1778" t="str">
        <f t="shared" si="75"/>
        <v>S/2024/10/Rev.1/Add.9</v>
      </c>
      <c r="B1778" t="s">
        <v>4</v>
      </c>
      <c r="C1778" t="s">
        <v>152</v>
      </c>
      <c r="D1778">
        <v>4</v>
      </c>
    </row>
    <row r="1779" spans="1:4" x14ac:dyDescent="0.25">
      <c r="A1779" t="str">
        <f t="shared" ref="A1779:A1803" si="76">HYPERLINK("https://docs.un.org/S/2024/82", "S/2024/82")</f>
        <v>S/2024/82</v>
      </c>
      <c r="B1779" t="s">
        <v>1649</v>
      </c>
      <c r="C1779" t="s">
        <v>1650</v>
      </c>
      <c r="D1779">
        <v>1</v>
      </c>
    </row>
    <row r="1780" spans="1:4" x14ac:dyDescent="0.25">
      <c r="A1780" t="str">
        <f t="shared" si="76"/>
        <v>S/2024/82</v>
      </c>
      <c r="B1780" t="s">
        <v>1649</v>
      </c>
      <c r="C1780" t="s">
        <v>905</v>
      </c>
      <c r="D1780">
        <v>1</v>
      </c>
    </row>
    <row r="1781" spans="1:4" x14ac:dyDescent="0.25">
      <c r="A1781" t="str">
        <f t="shared" si="76"/>
        <v>S/2024/82</v>
      </c>
      <c r="B1781" t="s">
        <v>1649</v>
      </c>
      <c r="C1781" t="s">
        <v>1651</v>
      </c>
      <c r="D1781">
        <v>1</v>
      </c>
    </row>
    <row r="1782" spans="1:4" x14ac:dyDescent="0.25">
      <c r="A1782" t="str">
        <f t="shared" si="76"/>
        <v>S/2024/82</v>
      </c>
      <c r="B1782" t="s">
        <v>1649</v>
      </c>
      <c r="C1782" t="s">
        <v>1652</v>
      </c>
      <c r="D1782" t="s">
        <v>160</v>
      </c>
    </row>
    <row r="1783" spans="1:4" x14ac:dyDescent="0.25">
      <c r="A1783" t="str">
        <f t="shared" si="76"/>
        <v>S/2024/82</v>
      </c>
      <c r="B1783" t="s">
        <v>1649</v>
      </c>
      <c r="C1783" t="s">
        <v>1653</v>
      </c>
      <c r="D1783" t="s">
        <v>160</v>
      </c>
    </row>
    <row r="1784" spans="1:4" x14ac:dyDescent="0.25">
      <c r="A1784" t="str">
        <f t="shared" si="76"/>
        <v>S/2024/82</v>
      </c>
      <c r="B1784" t="s">
        <v>1649</v>
      </c>
      <c r="C1784" t="s">
        <v>1654</v>
      </c>
      <c r="D1784" t="s">
        <v>160</v>
      </c>
    </row>
    <row r="1785" spans="1:4" x14ac:dyDescent="0.25">
      <c r="A1785" t="str">
        <f t="shared" si="76"/>
        <v>S/2024/82</v>
      </c>
      <c r="B1785" t="s">
        <v>1649</v>
      </c>
      <c r="C1785" t="s">
        <v>1655</v>
      </c>
      <c r="D1785" t="s">
        <v>160</v>
      </c>
    </row>
    <row r="1786" spans="1:4" x14ac:dyDescent="0.25">
      <c r="A1786" t="str">
        <f t="shared" si="76"/>
        <v>S/2024/82</v>
      </c>
      <c r="B1786" t="s">
        <v>1649</v>
      </c>
      <c r="C1786" t="s">
        <v>1656</v>
      </c>
      <c r="D1786" t="s">
        <v>160</v>
      </c>
    </row>
    <row r="1787" spans="1:4" x14ac:dyDescent="0.25">
      <c r="A1787" t="str">
        <f t="shared" si="76"/>
        <v>S/2024/82</v>
      </c>
      <c r="B1787" t="s">
        <v>1649</v>
      </c>
      <c r="C1787" t="s">
        <v>1657</v>
      </c>
      <c r="D1787" t="s">
        <v>160</v>
      </c>
    </row>
    <row r="1788" spans="1:4" x14ac:dyDescent="0.25">
      <c r="A1788" t="str">
        <f t="shared" si="76"/>
        <v>S/2024/82</v>
      </c>
      <c r="B1788" t="s">
        <v>1649</v>
      </c>
      <c r="C1788" t="s">
        <v>1658</v>
      </c>
      <c r="D1788" t="s">
        <v>160</v>
      </c>
    </row>
    <row r="1789" spans="1:4" x14ac:dyDescent="0.25">
      <c r="A1789" t="str">
        <f t="shared" si="76"/>
        <v>S/2024/82</v>
      </c>
      <c r="B1789" t="s">
        <v>1649</v>
      </c>
      <c r="C1789" t="s">
        <v>1659</v>
      </c>
      <c r="D1789" t="s">
        <v>160</v>
      </c>
    </row>
    <row r="1790" spans="1:4" x14ac:dyDescent="0.25">
      <c r="A1790" t="str">
        <f t="shared" si="76"/>
        <v>S/2024/82</v>
      </c>
      <c r="B1790" t="s">
        <v>1649</v>
      </c>
      <c r="C1790" t="s">
        <v>1660</v>
      </c>
      <c r="D1790" t="s">
        <v>160</v>
      </c>
    </row>
    <row r="1791" spans="1:4" x14ac:dyDescent="0.25">
      <c r="A1791" t="str">
        <f t="shared" si="76"/>
        <v>S/2024/82</v>
      </c>
      <c r="B1791" t="s">
        <v>1649</v>
      </c>
      <c r="C1791" t="s">
        <v>1661</v>
      </c>
      <c r="D1791" t="s">
        <v>160</v>
      </c>
    </row>
    <row r="1792" spans="1:4" x14ac:dyDescent="0.25">
      <c r="A1792" t="str">
        <f t="shared" si="76"/>
        <v>S/2024/82</v>
      </c>
      <c r="B1792" t="s">
        <v>1649</v>
      </c>
      <c r="C1792" t="s">
        <v>1662</v>
      </c>
      <c r="D1792" t="s">
        <v>160</v>
      </c>
    </row>
    <row r="1793" spans="1:4" x14ac:dyDescent="0.25">
      <c r="A1793" t="str">
        <f t="shared" si="76"/>
        <v>S/2024/82</v>
      </c>
      <c r="B1793" t="s">
        <v>1649</v>
      </c>
      <c r="C1793" t="s">
        <v>1663</v>
      </c>
      <c r="D1793" t="s">
        <v>164</v>
      </c>
    </row>
    <row r="1794" spans="1:4" x14ac:dyDescent="0.25">
      <c r="A1794" t="str">
        <f t="shared" si="76"/>
        <v>S/2024/82</v>
      </c>
      <c r="B1794" t="s">
        <v>1649</v>
      </c>
      <c r="C1794" t="s">
        <v>1664</v>
      </c>
      <c r="D1794" t="s">
        <v>164</v>
      </c>
    </row>
    <row r="1795" spans="1:4" x14ac:dyDescent="0.25">
      <c r="A1795" t="str">
        <f t="shared" si="76"/>
        <v>S/2024/82</v>
      </c>
      <c r="B1795" t="s">
        <v>1649</v>
      </c>
      <c r="C1795" t="s">
        <v>1665</v>
      </c>
      <c r="D1795" t="s">
        <v>164</v>
      </c>
    </row>
    <row r="1796" spans="1:4" x14ac:dyDescent="0.25">
      <c r="A1796" t="str">
        <f t="shared" si="76"/>
        <v>S/2024/82</v>
      </c>
      <c r="B1796" t="s">
        <v>1649</v>
      </c>
      <c r="C1796" t="s">
        <v>1666</v>
      </c>
      <c r="D1796" t="s">
        <v>164</v>
      </c>
    </row>
    <row r="1797" spans="1:4" x14ac:dyDescent="0.25">
      <c r="A1797" t="str">
        <f t="shared" si="76"/>
        <v>S/2024/82</v>
      </c>
      <c r="B1797" t="s">
        <v>1649</v>
      </c>
      <c r="C1797" t="s">
        <v>1667</v>
      </c>
      <c r="D1797" t="s">
        <v>164</v>
      </c>
    </row>
    <row r="1798" spans="1:4" x14ac:dyDescent="0.25">
      <c r="A1798" t="str">
        <f t="shared" si="76"/>
        <v>S/2024/82</v>
      </c>
      <c r="B1798" t="s">
        <v>1649</v>
      </c>
      <c r="C1798" t="s">
        <v>1668</v>
      </c>
      <c r="D1798" t="s">
        <v>164</v>
      </c>
    </row>
    <row r="1799" spans="1:4" x14ac:dyDescent="0.25">
      <c r="A1799" t="str">
        <f t="shared" si="76"/>
        <v>S/2024/82</v>
      </c>
      <c r="B1799" t="s">
        <v>1649</v>
      </c>
      <c r="C1799" t="s">
        <v>1669</v>
      </c>
      <c r="D1799" t="s">
        <v>164</v>
      </c>
    </row>
    <row r="1800" spans="1:4" x14ac:dyDescent="0.25">
      <c r="A1800" t="str">
        <f t="shared" si="76"/>
        <v>S/2024/82</v>
      </c>
      <c r="B1800" t="s">
        <v>1649</v>
      </c>
      <c r="C1800" t="s">
        <v>1670</v>
      </c>
      <c r="D1800" t="s">
        <v>164</v>
      </c>
    </row>
    <row r="1801" spans="1:4" x14ac:dyDescent="0.25">
      <c r="A1801" t="str">
        <f t="shared" si="76"/>
        <v>S/2024/82</v>
      </c>
      <c r="B1801" t="s">
        <v>1649</v>
      </c>
      <c r="C1801" t="s">
        <v>1671</v>
      </c>
      <c r="D1801" t="s">
        <v>164</v>
      </c>
    </row>
    <row r="1802" spans="1:4" x14ac:dyDescent="0.25">
      <c r="A1802" t="str">
        <f t="shared" si="76"/>
        <v>S/2024/82</v>
      </c>
      <c r="B1802" t="s">
        <v>1649</v>
      </c>
      <c r="C1802" t="s">
        <v>1672</v>
      </c>
      <c r="D1802" t="s">
        <v>164</v>
      </c>
    </row>
    <row r="1803" spans="1:4" x14ac:dyDescent="0.25">
      <c r="A1803" t="str">
        <f t="shared" si="76"/>
        <v>S/2024/82</v>
      </c>
      <c r="B1803" t="s">
        <v>1649</v>
      </c>
      <c r="C1803" t="s">
        <v>1673</v>
      </c>
      <c r="D1803" t="s">
        <v>164</v>
      </c>
    </row>
    <row r="1804" spans="1:4" x14ac:dyDescent="0.25">
      <c r="A1804" t="str">
        <f t="shared" ref="A1804:A1835" si="77">HYPERLINK("https://docs.un.org/S/2024/93", "S/2024/93")</f>
        <v>S/2024/93</v>
      </c>
      <c r="B1804" t="s">
        <v>1674</v>
      </c>
      <c r="C1804" t="s">
        <v>1675</v>
      </c>
      <c r="D1804">
        <v>1</v>
      </c>
    </row>
    <row r="1805" spans="1:4" x14ac:dyDescent="0.25">
      <c r="A1805" t="str">
        <f t="shared" si="77"/>
        <v>S/2024/93</v>
      </c>
      <c r="B1805" t="s">
        <v>1674</v>
      </c>
      <c r="C1805" t="s">
        <v>1676</v>
      </c>
      <c r="D1805">
        <v>1</v>
      </c>
    </row>
    <row r="1806" spans="1:4" x14ac:dyDescent="0.25">
      <c r="A1806" t="str">
        <f t="shared" si="77"/>
        <v>S/2024/93</v>
      </c>
      <c r="B1806" t="s">
        <v>1674</v>
      </c>
      <c r="C1806" t="s">
        <v>1677</v>
      </c>
      <c r="D1806">
        <v>1</v>
      </c>
    </row>
    <row r="1807" spans="1:4" x14ac:dyDescent="0.25">
      <c r="A1807" t="str">
        <f t="shared" si="77"/>
        <v>S/2024/93</v>
      </c>
      <c r="B1807" t="s">
        <v>1674</v>
      </c>
      <c r="C1807" t="s">
        <v>1678</v>
      </c>
      <c r="D1807">
        <v>1</v>
      </c>
    </row>
    <row r="1808" spans="1:4" x14ac:dyDescent="0.25">
      <c r="A1808" t="str">
        <f t="shared" si="77"/>
        <v>S/2024/93</v>
      </c>
      <c r="B1808" t="s">
        <v>1674</v>
      </c>
      <c r="C1808" t="s">
        <v>346</v>
      </c>
      <c r="D1808">
        <v>2</v>
      </c>
    </row>
    <row r="1809" spans="1:4" x14ac:dyDescent="0.25">
      <c r="A1809" t="str">
        <f t="shared" si="77"/>
        <v>S/2024/93</v>
      </c>
      <c r="B1809" t="s">
        <v>1674</v>
      </c>
      <c r="C1809" t="s">
        <v>1679</v>
      </c>
      <c r="D1809">
        <v>2</v>
      </c>
    </row>
    <row r="1810" spans="1:4" x14ac:dyDescent="0.25">
      <c r="A1810" t="str">
        <f t="shared" si="77"/>
        <v>S/2024/93</v>
      </c>
      <c r="B1810" t="s">
        <v>1674</v>
      </c>
      <c r="C1810" t="s">
        <v>1680</v>
      </c>
      <c r="D1810">
        <v>2</v>
      </c>
    </row>
    <row r="1811" spans="1:4" x14ac:dyDescent="0.25">
      <c r="A1811" t="str">
        <f t="shared" si="77"/>
        <v>S/2024/93</v>
      </c>
      <c r="B1811" t="s">
        <v>1674</v>
      </c>
      <c r="C1811" t="s">
        <v>1681</v>
      </c>
      <c r="D1811">
        <v>2</v>
      </c>
    </row>
    <row r="1812" spans="1:4" x14ac:dyDescent="0.25">
      <c r="A1812" t="str">
        <f t="shared" si="77"/>
        <v>S/2024/93</v>
      </c>
      <c r="B1812" t="s">
        <v>1674</v>
      </c>
      <c r="C1812" t="s">
        <v>1682</v>
      </c>
      <c r="D1812">
        <v>3</v>
      </c>
    </row>
    <row r="1813" spans="1:4" x14ac:dyDescent="0.25">
      <c r="A1813" t="str">
        <f t="shared" si="77"/>
        <v>S/2024/93</v>
      </c>
      <c r="B1813" t="s">
        <v>1674</v>
      </c>
      <c r="C1813" t="s">
        <v>1683</v>
      </c>
      <c r="D1813">
        <v>4</v>
      </c>
    </row>
    <row r="1814" spans="1:4" x14ac:dyDescent="0.25">
      <c r="A1814" t="str">
        <f t="shared" si="77"/>
        <v>S/2024/93</v>
      </c>
      <c r="B1814" t="s">
        <v>1674</v>
      </c>
      <c r="C1814" t="s">
        <v>1684</v>
      </c>
      <c r="D1814">
        <v>4</v>
      </c>
    </row>
    <row r="1815" spans="1:4" x14ac:dyDescent="0.25">
      <c r="A1815" t="str">
        <f t="shared" si="77"/>
        <v>S/2024/93</v>
      </c>
      <c r="B1815" t="s">
        <v>1674</v>
      </c>
      <c r="C1815" t="s">
        <v>1685</v>
      </c>
      <c r="D1815">
        <v>4</v>
      </c>
    </row>
    <row r="1816" spans="1:4" x14ac:dyDescent="0.25">
      <c r="A1816" t="str">
        <f t="shared" si="77"/>
        <v>S/2024/93</v>
      </c>
      <c r="B1816" t="s">
        <v>1674</v>
      </c>
      <c r="C1816" t="s">
        <v>1686</v>
      </c>
      <c r="D1816">
        <v>4</v>
      </c>
    </row>
    <row r="1817" spans="1:4" x14ac:dyDescent="0.25">
      <c r="A1817" t="str">
        <f t="shared" si="77"/>
        <v>S/2024/93</v>
      </c>
      <c r="B1817" t="s">
        <v>1674</v>
      </c>
      <c r="C1817" t="s">
        <v>1687</v>
      </c>
      <c r="D1817">
        <v>4</v>
      </c>
    </row>
    <row r="1818" spans="1:4" x14ac:dyDescent="0.25">
      <c r="A1818" t="str">
        <f t="shared" si="77"/>
        <v>S/2024/93</v>
      </c>
      <c r="B1818" t="s">
        <v>1674</v>
      </c>
      <c r="C1818" t="s">
        <v>1688</v>
      </c>
      <c r="D1818">
        <v>5</v>
      </c>
    </row>
    <row r="1819" spans="1:4" x14ac:dyDescent="0.25">
      <c r="A1819" t="str">
        <f t="shared" si="77"/>
        <v>S/2024/93</v>
      </c>
      <c r="B1819" t="s">
        <v>1674</v>
      </c>
      <c r="C1819" t="s">
        <v>1689</v>
      </c>
      <c r="D1819">
        <v>5</v>
      </c>
    </row>
    <row r="1820" spans="1:4" x14ac:dyDescent="0.25">
      <c r="A1820" t="str">
        <f t="shared" si="77"/>
        <v>S/2024/93</v>
      </c>
      <c r="B1820" t="s">
        <v>1674</v>
      </c>
      <c r="C1820" t="s">
        <v>1690</v>
      </c>
      <c r="D1820">
        <v>5</v>
      </c>
    </row>
    <row r="1821" spans="1:4" x14ac:dyDescent="0.25">
      <c r="A1821" t="str">
        <f t="shared" si="77"/>
        <v>S/2024/93</v>
      </c>
      <c r="B1821" t="s">
        <v>1674</v>
      </c>
      <c r="C1821" t="s">
        <v>1691</v>
      </c>
      <c r="D1821">
        <v>5</v>
      </c>
    </row>
    <row r="1822" spans="1:4" x14ac:dyDescent="0.25">
      <c r="A1822" t="str">
        <f t="shared" si="77"/>
        <v>S/2024/93</v>
      </c>
      <c r="B1822" t="s">
        <v>1674</v>
      </c>
      <c r="C1822" t="s">
        <v>1692</v>
      </c>
      <c r="D1822">
        <v>5</v>
      </c>
    </row>
    <row r="1823" spans="1:4" x14ac:dyDescent="0.25">
      <c r="A1823" t="str">
        <f t="shared" si="77"/>
        <v>S/2024/93</v>
      </c>
      <c r="B1823" t="s">
        <v>1674</v>
      </c>
      <c r="C1823" t="s">
        <v>1693</v>
      </c>
      <c r="D1823">
        <v>6</v>
      </c>
    </row>
    <row r="1824" spans="1:4" x14ac:dyDescent="0.25">
      <c r="A1824" t="str">
        <f t="shared" si="77"/>
        <v>S/2024/93</v>
      </c>
      <c r="B1824" t="s">
        <v>1674</v>
      </c>
      <c r="C1824" t="s">
        <v>1694</v>
      </c>
      <c r="D1824">
        <v>6</v>
      </c>
    </row>
    <row r="1825" spans="1:4" x14ac:dyDescent="0.25">
      <c r="A1825" t="str">
        <f t="shared" si="77"/>
        <v>S/2024/93</v>
      </c>
      <c r="B1825" t="s">
        <v>1674</v>
      </c>
      <c r="C1825" t="s">
        <v>1695</v>
      </c>
      <c r="D1825">
        <v>6</v>
      </c>
    </row>
    <row r="1826" spans="1:4" x14ac:dyDescent="0.25">
      <c r="A1826" t="str">
        <f t="shared" si="77"/>
        <v>S/2024/93</v>
      </c>
      <c r="B1826" t="s">
        <v>1674</v>
      </c>
      <c r="C1826" t="s">
        <v>1696</v>
      </c>
      <c r="D1826">
        <v>7</v>
      </c>
    </row>
    <row r="1827" spans="1:4" x14ac:dyDescent="0.25">
      <c r="A1827" t="str">
        <f t="shared" si="77"/>
        <v>S/2024/93</v>
      </c>
      <c r="B1827" t="s">
        <v>1674</v>
      </c>
      <c r="C1827" t="s">
        <v>1697</v>
      </c>
      <c r="D1827">
        <v>7</v>
      </c>
    </row>
    <row r="1828" spans="1:4" x14ac:dyDescent="0.25">
      <c r="A1828" t="str">
        <f t="shared" si="77"/>
        <v>S/2024/93</v>
      </c>
      <c r="B1828" t="s">
        <v>1674</v>
      </c>
      <c r="C1828" t="s">
        <v>1698</v>
      </c>
      <c r="D1828">
        <v>7</v>
      </c>
    </row>
    <row r="1829" spans="1:4" x14ac:dyDescent="0.25">
      <c r="A1829" t="str">
        <f t="shared" si="77"/>
        <v>S/2024/93</v>
      </c>
      <c r="B1829" t="s">
        <v>1674</v>
      </c>
      <c r="C1829" t="s">
        <v>1699</v>
      </c>
      <c r="D1829">
        <v>8</v>
      </c>
    </row>
    <row r="1830" spans="1:4" x14ac:dyDescent="0.25">
      <c r="A1830" t="str">
        <f t="shared" si="77"/>
        <v>S/2024/93</v>
      </c>
      <c r="B1830" t="s">
        <v>1674</v>
      </c>
      <c r="C1830" t="s">
        <v>1700</v>
      </c>
      <c r="D1830">
        <v>8</v>
      </c>
    </row>
    <row r="1831" spans="1:4" x14ac:dyDescent="0.25">
      <c r="A1831" t="str">
        <f t="shared" si="77"/>
        <v>S/2024/93</v>
      </c>
      <c r="B1831" t="s">
        <v>1674</v>
      </c>
      <c r="C1831" t="s">
        <v>1701</v>
      </c>
      <c r="D1831">
        <v>8</v>
      </c>
    </row>
    <row r="1832" spans="1:4" x14ac:dyDescent="0.25">
      <c r="A1832" t="str">
        <f t="shared" si="77"/>
        <v>S/2024/93</v>
      </c>
      <c r="B1832" t="s">
        <v>1674</v>
      </c>
      <c r="C1832" t="s">
        <v>1702</v>
      </c>
      <c r="D1832">
        <v>8</v>
      </c>
    </row>
    <row r="1833" spans="1:4" x14ac:dyDescent="0.25">
      <c r="A1833" t="str">
        <f t="shared" si="77"/>
        <v>S/2024/93</v>
      </c>
      <c r="B1833" t="s">
        <v>1674</v>
      </c>
      <c r="C1833" t="s">
        <v>1703</v>
      </c>
      <c r="D1833">
        <v>9</v>
      </c>
    </row>
    <row r="1834" spans="1:4" x14ac:dyDescent="0.25">
      <c r="A1834" t="str">
        <f t="shared" si="77"/>
        <v>S/2024/93</v>
      </c>
      <c r="B1834" t="s">
        <v>1674</v>
      </c>
      <c r="C1834" t="s">
        <v>1704</v>
      </c>
      <c r="D1834">
        <v>9</v>
      </c>
    </row>
    <row r="1835" spans="1:4" x14ac:dyDescent="0.25">
      <c r="A1835" t="str">
        <f t="shared" si="77"/>
        <v>S/2024/93</v>
      </c>
      <c r="B1835" t="s">
        <v>1674</v>
      </c>
      <c r="C1835" t="s">
        <v>1705</v>
      </c>
      <c r="D1835">
        <v>9</v>
      </c>
    </row>
    <row r="1836" spans="1:4" x14ac:dyDescent="0.25">
      <c r="A1836" t="str">
        <f t="shared" ref="A1836:A1859" si="78">HYPERLINK("https://docs.un.org/S/2024/93", "S/2024/93")</f>
        <v>S/2024/93</v>
      </c>
      <c r="B1836" t="s">
        <v>1674</v>
      </c>
      <c r="C1836" t="s">
        <v>1706</v>
      </c>
      <c r="D1836">
        <v>10</v>
      </c>
    </row>
    <row r="1837" spans="1:4" x14ac:dyDescent="0.25">
      <c r="A1837" t="str">
        <f t="shared" si="78"/>
        <v>S/2024/93</v>
      </c>
      <c r="B1837" t="s">
        <v>1674</v>
      </c>
      <c r="C1837" t="s">
        <v>1707</v>
      </c>
      <c r="D1837">
        <v>10</v>
      </c>
    </row>
    <row r="1838" spans="1:4" x14ac:dyDescent="0.25">
      <c r="A1838" t="str">
        <f t="shared" si="78"/>
        <v>S/2024/93</v>
      </c>
      <c r="B1838" t="s">
        <v>1674</v>
      </c>
      <c r="C1838" t="s">
        <v>1708</v>
      </c>
      <c r="D1838">
        <v>10</v>
      </c>
    </row>
    <row r="1839" spans="1:4" x14ac:dyDescent="0.25">
      <c r="A1839" t="str">
        <f t="shared" si="78"/>
        <v>S/2024/93</v>
      </c>
      <c r="B1839" t="s">
        <v>1674</v>
      </c>
      <c r="C1839" t="s">
        <v>1709</v>
      </c>
      <c r="D1839">
        <v>10</v>
      </c>
    </row>
    <row r="1840" spans="1:4" x14ac:dyDescent="0.25">
      <c r="A1840" t="str">
        <f t="shared" si="78"/>
        <v>S/2024/93</v>
      </c>
      <c r="B1840" t="s">
        <v>1674</v>
      </c>
      <c r="C1840" t="s">
        <v>1710</v>
      </c>
      <c r="D1840">
        <v>10</v>
      </c>
    </row>
    <row r="1841" spans="1:4" x14ac:dyDescent="0.25">
      <c r="A1841" t="str">
        <f t="shared" si="78"/>
        <v>S/2024/93</v>
      </c>
      <c r="B1841" t="s">
        <v>1674</v>
      </c>
      <c r="C1841" t="s">
        <v>1711</v>
      </c>
      <c r="D1841">
        <v>11</v>
      </c>
    </row>
    <row r="1842" spans="1:4" x14ac:dyDescent="0.25">
      <c r="A1842" t="str">
        <f t="shared" si="78"/>
        <v>S/2024/93</v>
      </c>
      <c r="B1842" t="s">
        <v>1674</v>
      </c>
      <c r="C1842" t="s">
        <v>1712</v>
      </c>
      <c r="D1842">
        <v>11</v>
      </c>
    </row>
    <row r="1843" spans="1:4" x14ac:dyDescent="0.25">
      <c r="A1843" t="str">
        <f t="shared" si="78"/>
        <v>S/2024/93</v>
      </c>
      <c r="B1843" t="s">
        <v>1674</v>
      </c>
      <c r="C1843" t="s">
        <v>1713</v>
      </c>
      <c r="D1843">
        <v>11</v>
      </c>
    </row>
    <row r="1844" spans="1:4" x14ac:dyDescent="0.25">
      <c r="A1844" t="str">
        <f t="shared" si="78"/>
        <v>S/2024/93</v>
      </c>
      <c r="B1844" t="s">
        <v>1674</v>
      </c>
      <c r="C1844" t="s">
        <v>1714</v>
      </c>
      <c r="D1844">
        <v>12</v>
      </c>
    </row>
    <row r="1845" spans="1:4" x14ac:dyDescent="0.25">
      <c r="A1845" t="str">
        <f t="shared" si="78"/>
        <v>S/2024/93</v>
      </c>
      <c r="B1845" t="s">
        <v>1674</v>
      </c>
      <c r="C1845" t="s">
        <v>1715</v>
      </c>
      <c r="D1845">
        <v>12</v>
      </c>
    </row>
    <row r="1846" spans="1:4" x14ac:dyDescent="0.25">
      <c r="A1846" t="str">
        <f t="shared" si="78"/>
        <v>S/2024/93</v>
      </c>
      <c r="B1846" t="s">
        <v>1674</v>
      </c>
      <c r="C1846" t="s">
        <v>1716</v>
      </c>
      <c r="D1846">
        <v>12</v>
      </c>
    </row>
    <row r="1847" spans="1:4" x14ac:dyDescent="0.25">
      <c r="A1847" t="str">
        <f t="shared" si="78"/>
        <v>S/2024/93</v>
      </c>
      <c r="B1847" t="s">
        <v>1674</v>
      </c>
      <c r="C1847" t="s">
        <v>1717</v>
      </c>
      <c r="D1847">
        <v>12</v>
      </c>
    </row>
    <row r="1848" spans="1:4" x14ac:dyDescent="0.25">
      <c r="A1848" t="str">
        <f t="shared" si="78"/>
        <v>S/2024/93</v>
      </c>
      <c r="B1848" t="s">
        <v>1674</v>
      </c>
      <c r="C1848" t="s">
        <v>1718</v>
      </c>
      <c r="D1848">
        <v>13</v>
      </c>
    </row>
    <row r="1849" spans="1:4" x14ac:dyDescent="0.25">
      <c r="A1849" t="str">
        <f t="shared" si="78"/>
        <v>S/2024/93</v>
      </c>
      <c r="B1849" t="s">
        <v>1674</v>
      </c>
      <c r="C1849" t="s">
        <v>1719</v>
      </c>
      <c r="D1849">
        <v>13</v>
      </c>
    </row>
    <row r="1850" spans="1:4" x14ac:dyDescent="0.25">
      <c r="A1850" t="str">
        <f t="shared" si="78"/>
        <v>S/2024/93</v>
      </c>
      <c r="B1850" t="s">
        <v>1674</v>
      </c>
      <c r="C1850" t="s">
        <v>1720</v>
      </c>
      <c r="D1850">
        <v>13</v>
      </c>
    </row>
    <row r="1851" spans="1:4" x14ac:dyDescent="0.25">
      <c r="A1851" t="str">
        <f t="shared" si="78"/>
        <v>S/2024/93</v>
      </c>
      <c r="B1851" t="s">
        <v>1674</v>
      </c>
      <c r="C1851" t="s">
        <v>1721</v>
      </c>
      <c r="D1851">
        <v>13</v>
      </c>
    </row>
    <row r="1852" spans="1:4" x14ac:dyDescent="0.25">
      <c r="A1852" t="str">
        <f t="shared" si="78"/>
        <v>S/2024/93</v>
      </c>
      <c r="B1852" t="s">
        <v>1674</v>
      </c>
      <c r="C1852" t="s">
        <v>1722</v>
      </c>
      <c r="D1852">
        <v>13</v>
      </c>
    </row>
    <row r="1853" spans="1:4" x14ac:dyDescent="0.25">
      <c r="A1853" t="str">
        <f t="shared" si="78"/>
        <v>S/2024/93</v>
      </c>
      <c r="B1853" t="s">
        <v>1674</v>
      </c>
      <c r="C1853" t="s">
        <v>1723</v>
      </c>
      <c r="D1853">
        <v>14</v>
      </c>
    </row>
    <row r="1854" spans="1:4" x14ac:dyDescent="0.25">
      <c r="A1854" t="str">
        <f t="shared" si="78"/>
        <v>S/2024/93</v>
      </c>
      <c r="B1854" t="s">
        <v>1674</v>
      </c>
      <c r="C1854" t="s">
        <v>1724</v>
      </c>
      <c r="D1854">
        <v>14</v>
      </c>
    </row>
    <row r="1855" spans="1:4" x14ac:dyDescent="0.25">
      <c r="A1855" t="str">
        <f t="shared" si="78"/>
        <v>S/2024/93</v>
      </c>
      <c r="B1855" t="s">
        <v>1674</v>
      </c>
      <c r="C1855" t="s">
        <v>1725</v>
      </c>
      <c r="D1855">
        <v>14</v>
      </c>
    </row>
    <row r="1856" spans="1:4" x14ac:dyDescent="0.25">
      <c r="A1856" t="str">
        <f t="shared" si="78"/>
        <v>S/2024/93</v>
      </c>
      <c r="B1856" t="s">
        <v>1674</v>
      </c>
      <c r="C1856" t="s">
        <v>1726</v>
      </c>
      <c r="D1856">
        <v>15</v>
      </c>
    </row>
    <row r="1857" spans="1:4" x14ac:dyDescent="0.25">
      <c r="A1857" t="str">
        <f t="shared" si="78"/>
        <v>S/2024/93</v>
      </c>
      <c r="B1857" t="s">
        <v>1674</v>
      </c>
      <c r="C1857" t="s">
        <v>1727</v>
      </c>
      <c r="D1857">
        <v>15</v>
      </c>
    </row>
    <row r="1858" spans="1:4" x14ac:dyDescent="0.25">
      <c r="A1858" t="str">
        <f t="shared" si="78"/>
        <v>S/2024/93</v>
      </c>
      <c r="B1858" t="s">
        <v>1674</v>
      </c>
      <c r="C1858" t="s">
        <v>1728</v>
      </c>
      <c r="D1858">
        <v>15</v>
      </c>
    </row>
    <row r="1859" spans="1:4" x14ac:dyDescent="0.25">
      <c r="A1859" t="str">
        <f t="shared" si="78"/>
        <v>S/2024/93</v>
      </c>
      <c r="B1859" t="s">
        <v>1674</v>
      </c>
      <c r="C1859" t="s">
        <v>1729</v>
      </c>
      <c r="D1859">
        <v>16</v>
      </c>
    </row>
    <row r="1860" spans="1:4" x14ac:dyDescent="0.25">
      <c r="A1860" t="str">
        <f t="shared" ref="A1860:A1891" si="79">HYPERLINK("https://docs.un.org/S/2024/79", "S/2024/79")</f>
        <v>S/2024/79</v>
      </c>
      <c r="B1860" t="s">
        <v>1730</v>
      </c>
      <c r="C1860" t="s">
        <v>1731</v>
      </c>
      <c r="D1860">
        <v>1</v>
      </c>
    </row>
    <row r="1861" spans="1:4" x14ac:dyDescent="0.25">
      <c r="A1861" t="str">
        <f t="shared" si="79"/>
        <v>S/2024/79</v>
      </c>
      <c r="B1861" t="s">
        <v>1730</v>
      </c>
      <c r="C1861" t="s">
        <v>1732</v>
      </c>
      <c r="D1861">
        <v>1</v>
      </c>
    </row>
    <row r="1862" spans="1:4" x14ac:dyDescent="0.25">
      <c r="A1862" t="str">
        <f t="shared" si="79"/>
        <v>S/2024/79</v>
      </c>
      <c r="B1862" t="s">
        <v>1730</v>
      </c>
      <c r="C1862" t="s">
        <v>1733</v>
      </c>
      <c r="D1862">
        <v>2</v>
      </c>
    </row>
    <row r="1863" spans="1:4" x14ac:dyDescent="0.25">
      <c r="A1863" t="str">
        <f t="shared" si="79"/>
        <v>S/2024/79</v>
      </c>
      <c r="B1863" t="s">
        <v>1730</v>
      </c>
      <c r="C1863" t="s">
        <v>346</v>
      </c>
      <c r="D1863">
        <v>2</v>
      </c>
    </row>
    <row r="1864" spans="1:4" x14ac:dyDescent="0.25">
      <c r="A1864" t="str">
        <f t="shared" si="79"/>
        <v>S/2024/79</v>
      </c>
      <c r="B1864" t="s">
        <v>1730</v>
      </c>
      <c r="C1864" t="s">
        <v>1734</v>
      </c>
      <c r="D1864">
        <v>2</v>
      </c>
    </row>
    <row r="1865" spans="1:4" x14ac:dyDescent="0.25">
      <c r="A1865" t="str">
        <f t="shared" si="79"/>
        <v>S/2024/79</v>
      </c>
      <c r="B1865" t="s">
        <v>1730</v>
      </c>
      <c r="C1865" t="s">
        <v>1735</v>
      </c>
      <c r="D1865">
        <v>2</v>
      </c>
    </row>
    <row r="1866" spans="1:4" x14ac:dyDescent="0.25">
      <c r="A1866" t="str">
        <f t="shared" si="79"/>
        <v>S/2024/79</v>
      </c>
      <c r="B1866" t="s">
        <v>1730</v>
      </c>
      <c r="C1866" t="s">
        <v>1736</v>
      </c>
      <c r="D1866">
        <v>3</v>
      </c>
    </row>
    <row r="1867" spans="1:4" x14ac:dyDescent="0.25">
      <c r="A1867" t="str">
        <f t="shared" si="79"/>
        <v>S/2024/79</v>
      </c>
      <c r="B1867" t="s">
        <v>1730</v>
      </c>
      <c r="C1867" t="s">
        <v>1737</v>
      </c>
      <c r="D1867">
        <v>3</v>
      </c>
    </row>
    <row r="1868" spans="1:4" x14ac:dyDescent="0.25">
      <c r="A1868" t="str">
        <f t="shared" si="79"/>
        <v>S/2024/79</v>
      </c>
      <c r="B1868" t="s">
        <v>1730</v>
      </c>
      <c r="C1868" t="s">
        <v>1738</v>
      </c>
      <c r="D1868">
        <v>3</v>
      </c>
    </row>
    <row r="1869" spans="1:4" x14ac:dyDescent="0.25">
      <c r="A1869" t="str">
        <f t="shared" si="79"/>
        <v>S/2024/79</v>
      </c>
      <c r="B1869" t="s">
        <v>1730</v>
      </c>
      <c r="C1869" t="s">
        <v>1739</v>
      </c>
      <c r="D1869">
        <v>3</v>
      </c>
    </row>
    <row r="1870" spans="1:4" x14ac:dyDescent="0.25">
      <c r="A1870" t="str">
        <f t="shared" si="79"/>
        <v>S/2024/79</v>
      </c>
      <c r="B1870" t="s">
        <v>1730</v>
      </c>
      <c r="C1870" t="s">
        <v>1740</v>
      </c>
      <c r="D1870">
        <v>3</v>
      </c>
    </row>
    <row r="1871" spans="1:4" x14ac:dyDescent="0.25">
      <c r="A1871" t="str">
        <f t="shared" si="79"/>
        <v>S/2024/79</v>
      </c>
      <c r="B1871" t="s">
        <v>1730</v>
      </c>
      <c r="C1871" t="s">
        <v>1741</v>
      </c>
      <c r="D1871">
        <v>3</v>
      </c>
    </row>
    <row r="1872" spans="1:4" x14ac:dyDescent="0.25">
      <c r="A1872" t="str">
        <f t="shared" si="79"/>
        <v>S/2024/79</v>
      </c>
      <c r="B1872" t="s">
        <v>1730</v>
      </c>
      <c r="C1872" t="s">
        <v>1742</v>
      </c>
      <c r="D1872">
        <v>3</v>
      </c>
    </row>
    <row r="1873" spans="1:4" x14ac:dyDescent="0.25">
      <c r="A1873" t="str">
        <f t="shared" si="79"/>
        <v>S/2024/79</v>
      </c>
      <c r="B1873" t="s">
        <v>1730</v>
      </c>
      <c r="C1873" t="s">
        <v>1743</v>
      </c>
      <c r="D1873">
        <v>4</v>
      </c>
    </row>
    <row r="1874" spans="1:4" x14ac:dyDescent="0.25">
      <c r="A1874" t="str">
        <f t="shared" si="79"/>
        <v>S/2024/79</v>
      </c>
      <c r="B1874" t="s">
        <v>1730</v>
      </c>
      <c r="C1874" t="s">
        <v>1744</v>
      </c>
      <c r="D1874">
        <v>4</v>
      </c>
    </row>
    <row r="1875" spans="1:4" x14ac:dyDescent="0.25">
      <c r="A1875" t="str">
        <f t="shared" si="79"/>
        <v>S/2024/79</v>
      </c>
      <c r="B1875" t="s">
        <v>1730</v>
      </c>
      <c r="C1875" t="s">
        <v>1745</v>
      </c>
      <c r="D1875">
        <v>4</v>
      </c>
    </row>
    <row r="1876" spans="1:4" x14ac:dyDescent="0.25">
      <c r="A1876" t="str">
        <f t="shared" si="79"/>
        <v>S/2024/79</v>
      </c>
      <c r="B1876" t="s">
        <v>1730</v>
      </c>
      <c r="C1876" t="s">
        <v>1746</v>
      </c>
      <c r="D1876">
        <v>4</v>
      </c>
    </row>
    <row r="1877" spans="1:4" x14ac:dyDescent="0.25">
      <c r="A1877" t="str">
        <f t="shared" si="79"/>
        <v>S/2024/79</v>
      </c>
      <c r="B1877" t="s">
        <v>1730</v>
      </c>
      <c r="C1877" t="s">
        <v>1747</v>
      </c>
      <c r="D1877">
        <v>4</v>
      </c>
    </row>
    <row r="1878" spans="1:4" x14ac:dyDescent="0.25">
      <c r="A1878" t="str">
        <f t="shared" si="79"/>
        <v>S/2024/79</v>
      </c>
      <c r="B1878" t="s">
        <v>1730</v>
      </c>
      <c r="C1878" t="s">
        <v>1748</v>
      </c>
      <c r="D1878">
        <v>4</v>
      </c>
    </row>
    <row r="1879" spans="1:4" x14ac:dyDescent="0.25">
      <c r="A1879" t="str">
        <f t="shared" si="79"/>
        <v>S/2024/79</v>
      </c>
      <c r="B1879" t="s">
        <v>1730</v>
      </c>
      <c r="C1879" t="s">
        <v>1749</v>
      </c>
      <c r="D1879">
        <v>4</v>
      </c>
    </row>
    <row r="1880" spans="1:4" x14ac:dyDescent="0.25">
      <c r="A1880" t="str">
        <f t="shared" si="79"/>
        <v>S/2024/79</v>
      </c>
      <c r="B1880" t="s">
        <v>1730</v>
      </c>
      <c r="C1880" t="s">
        <v>1750</v>
      </c>
      <c r="D1880">
        <v>4</v>
      </c>
    </row>
    <row r="1881" spans="1:4" x14ac:dyDescent="0.25">
      <c r="A1881" t="str">
        <f t="shared" si="79"/>
        <v>S/2024/79</v>
      </c>
      <c r="B1881" t="s">
        <v>1730</v>
      </c>
      <c r="C1881" t="s">
        <v>1751</v>
      </c>
      <c r="D1881">
        <v>5</v>
      </c>
    </row>
    <row r="1882" spans="1:4" x14ac:dyDescent="0.25">
      <c r="A1882" t="str">
        <f t="shared" si="79"/>
        <v>S/2024/79</v>
      </c>
      <c r="B1882" t="s">
        <v>1730</v>
      </c>
      <c r="C1882" t="s">
        <v>1752</v>
      </c>
      <c r="D1882">
        <v>5</v>
      </c>
    </row>
    <row r="1883" spans="1:4" x14ac:dyDescent="0.25">
      <c r="A1883" t="str">
        <f t="shared" si="79"/>
        <v>S/2024/79</v>
      </c>
      <c r="B1883" t="s">
        <v>1730</v>
      </c>
      <c r="C1883" t="s">
        <v>1753</v>
      </c>
      <c r="D1883">
        <v>5</v>
      </c>
    </row>
    <row r="1884" spans="1:4" x14ac:dyDescent="0.25">
      <c r="A1884" t="str">
        <f t="shared" si="79"/>
        <v>S/2024/79</v>
      </c>
      <c r="B1884" t="s">
        <v>1730</v>
      </c>
      <c r="C1884" t="s">
        <v>1754</v>
      </c>
      <c r="D1884">
        <v>5</v>
      </c>
    </row>
    <row r="1885" spans="1:4" x14ac:dyDescent="0.25">
      <c r="A1885" t="str">
        <f t="shared" si="79"/>
        <v>S/2024/79</v>
      </c>
      <c r="B1885" t="s">
        <v>1730</v>
      </c>
      <c r="C1885" t="s">
        <v>1755</v>
      </c>
      <c r="D1885">
        <v>5</v>
      </c>
    </row>
    <row r="1886" spans="1:4" x14ac:dyDescent="0.25">
      <c r="A1886" t="str">
        <f t="shared" si="79"/>
        <v>S/2024/79</v>
      </c>
      <c r="B1886" t="s">
        <v>1730</v>
      </c>
      <c r="C1886" t="s">
        <v>1756</v>
      </c>
      <c r="D1886">
        <v>5</v>
      </c>
    </row>
    <row r="1887" spans="1:4" x14ac:dyDescent="0.25">
      <c r="A1887" t="str">
        <f t="shared" si="79"/>
        <v>S/2024/79</v>
      </c>
      <c r="B1887" t="s">
        <v>1730</v>
      </c>
      <c r="C1887" t="s">
        <v>1757</v>
      </c>
      <c r="D1887">
        <v>5</v>
      </c>
    </row>
    <row r="1888" spans="1:4" x14ac:dyDescent="0.25">
      <c r="A1888" t="str">
        <f t="shared" si="79"/>
        <v>S/2024/79</v>
      </c>
      <c r="B1888" t="s">
        <v>1730</v>
      </c>
      <c r="C1888" t="s">
        <v>1758</v>
      </c>
      <c r="D1888">
        <v>6</v>
      </c>
    </row>
    <row r="1889" spans="1:4" x14ac:dyDescent="0.25">
      <c r="A1889" t="str">
        <f t="shared" si="79"/>
        <v>S/2024/79</v>
      </c>
      <c r="B1889" t="s">
        <v>1730</v>
      </c>
      <c r="C1889" t="s">
        <v>1759</v>
      </c>
      <c r="D1889">
        <v>6</v>
      </c>
    </row>
    <row r="1890" spans="1:4" x14ac:dyDescent="0.25">
      <c r="A1890" t="str">
        <f t="shared" si="79"/>
        <v>S/2024/79</v>
      </c>
      <c r="B1890" t="s">
        <v>1730</v>
      </c>
      <c r="C1890" t="s">
        <v>1760</v>
      </c>
      <c r="D1890">
        <v>6</v>
      </c>
    </row>
    <row r="1891" spans="1:4" x14ac:dyDescent="0.25">
      <c r="A1891" t="str">
        <f t="shared" si="79"/>
        <v>S/2024/79</v>
      </c>
      <c r="B1891" t="s">
        <v>1730</v>
      </c>
      <c r="C1891" t="s">
        <v>1761</v>
      </c>
      <c r="D1891">
        <v>6</v>
      </c>
    </row>
    <row r="1892" spans="1:4" x14ac:dyDescent="0.25">
      <c r="A1892" t="str">
        <f t="shared" ref="A1892:A1923" si="80">HYPERLINK("https://docs.un.org/S/2024/79", "S/2024/79")</f>
        <v>S/2024/79</v>
      </c>
      <c r="B1892" t="s">
        <v>1730</v>
      </c>
      <c r="C1892" t="s">
        <v>1762</v>
      </c>
      <c r="D1892">
        <v>6</v>
      </c>
    </row>
    <row r="1893" spans="1:4" x14ac:dyDescent="0.25">
      <c r="A1893" t="str">
        <f t="shared" si="80"/>
        <v>S/2024/79</v>
      </c>
      <c r="B1893" t="s">
        <v>1730</v>
      </c>
      <c r="C1893" t="s">
        <v>1763</v>
      </c>
      <c r="D1893">
        <v>6</v>
      </c>
    </row>
    <row r="1894" spans="1:4" x14ac:dyDescent="0.25">
      <c r="A1894" t="str">
        <f t="shared" si="80"/>
        <v>S/2024/79</v>
      </c>
      <c r="B1894" t="s">
        <v>1730</v>
      </c>
      <c r="C1894" t="s">
        <v>1764</v>
      </c>
      <c r="D1894">
        <v>6</v>
      </c>
    </row>
    <row r="1895" spans="1:4" x14ac:dyDescent="0.25">
      <c r="A1895" t="str">
        <f t="shared" si="80"/>
        <v>S/2024/79</v>
      </c>
      <c r="B1895" t="s">
        <v>1730</v>
      </c>
      <c r="C1895" t="s">
        <v>1765</v>
      </c>
      <c r="D1895">
        <v>6</v>
      </c>
    </row>
    <row r="1896" spans="1:4" x14ac:dyDescent="0.25">
      <c r="A1896" t="str">
        <f t="shared" si="80"/>
        <v>S/2024/79</v>
      </c>
      <c r="B1896" t="s">
        <v>1730</v>
      </c>
      <c r="C1896" t="s">
        <v>1766</v>
      </c>
      <c r="D1896">
        <v>6</v>
      </c>
    </row>
    <row r="1897" spans="1:4" x14ac:dyDescent="0.25">
      <c r="A1897" t="str">
        <f t="shared" si="80"/>
        <v>S/2024/79</v>
      </c>
      <c r="B1897" t="s">
        <v>1730</v>
      </c>
      <c r="C1897" t="s">
        <v>1767</v>
      </c>
      <c r="D1897">
        <v>7</v>
      </c>
    </row>
    <row r="1898" spans="1:4" x14ac:dyDescent="0.25">
      <c r="A1898" t="str">
        <f t="shared" si="80"/>
        <v>S/2024/79</v>
      </c>
      <c r="B1898" t="s">
        <v>1730</v>
      </c>
      <c r="C1898" t="s">
        <v>1768</v>
      </c>
      <c r="D1898">
        <v>7</v>
      </c>
    </row>
    <row r="1899" spans="1:4" x14ac:dyDescent="0.25">
      <c r="A1899" t="str">
        <f t="shared" si="80"/>
        <v>S/2024/79</v>
      </c>
      <c r="B1899" t="s">
        <v>1730</v>
      </c>
      <c r="C1899" t="s">
        <v>1769</v>
      </c>
      <c r="D1899">
        <v>7</v>
      </c>
    </row>
    <row r="1900" spans="1:4" x14ac:dyDescent="0.25">
      <c r="A1900" t="str">
        <f t="shared" si="80"/>
        <v>S/2024/79</v>
      </c>
      <c r="B1900" t="s">
        <v>1730</v>
      </c>
      <c r="C1900" t="s">
        <v>1770</v>
      </c>
      <c r="D1900">
        <v>7</v>
      </c>
    </row>
    <row r="1901" spans="1:4" x14ac:dyDescent="0.25">
      <c r="A1901" t="str">
        <f t="shared" si="80"/>
        <v>S/2024/79</v>
      </c>
      <c r="B1901" t="s">
        <v>1730</v>
      </c>
      <c r="C1901" t="s">
        <v>1771</v>
      </c>
      <c r="D1901">
        <v>7</v>
      </c>
    </row>
    <row r="1902" spans="1:4" x14ac:dyDescent="0.25">
      <c r="A1902" t="str">
        <f t="shared" si="80"/>
        <v>S/2024/79</v>
      </c>
      <c r="B1902" t="s">
        <v>1730</v>
      </c>
      <c r="C1902" t="s">
        <v>1772</v>
      </c>
      <c r="D1902">
        <v>7</v>
      </c>
    </row>
    <row r="1903" spans="1:4" x14ac:dyDescent="0.25">
      <c r="A1903" t="str">
        <f t="shared" si="80"/>
        <v>S/2024/79</v>
      </c>
      <c r="B1903" t="s">
        <v>1730</v>
      </c>
      <c r="C1903" t="s">
        <v>1773</v>
      </c>
      <c r="D1903">
        <v>7</v>
      </c>
    </row>
    <row r="1904" spans="1:4" x14ac:dyDescent="0.25">
      <c r="A1904" t="str">
        <f t="shared" si="80"/>
        <v>S/2024/79</v>
      </c>
      <c r="B1904" t="s">
        <v>1730</v>
      </c>
      <c r="C1904" t="s">
        <v>1774</v>
      </c>
      <c r="D1904">
        <v>7</v>
      </c>
    </row>
    <row r="1905" spans="1:4" x14ac:dyDescent="0.25">
      <c r="A1905" t="str">
        <f t="shared" si="80"/>
        <v>S/2024/79</v>
      </c>
      <c r="B1905" t="s">
        <v>1730</v>
      </c>
      <c r="C1905" t="s">
        <v>1775</v>
      </c>
      <c r="D1905">
        <v>7</v>
      </c>
    </row>
    <row r="1906" spans="1:4" x14ac:dyDescent="0.25">
      <c r="A1906" t="str">
        <f t="shared" si="80"/>
        <v>S/2024/79</v>
      </c>
      <c r="B1906" t="s">
        <v>1730</v>
      </c>
      <c r="C1906" t="s">
        <v>1776</v>
      </c>
      <c r="D1906">
        <v>7</v>
      </c>
    </row>
    <row r="1907" spans="1:4" x14ac:dyDescent="0.25">
      <c r="A1907" t="str">
        <f t="shared" si="80"/>
        <v>S/2024/79</v>
      </c>
      <c r="B1907" t="s">
        <v>1730</v>
      </c>
      <c r="C1907" t="s">
        <v>1777</v>
      </c>
      <c r="D1907">
        <v>8</v>
      </c>
    </row>
    <row r="1908" spans="1:4" x14ac:dyDescent="0.25">
      <c r="A1908" t="str">
        <f t="shared" si="80"/>
        <v>S/2024/79</v>
      </c>
      <c r="B1908" t="s">
        <v>1730</v>
      </c>
      <c r="C1908" t="s">
        <v>1778</v>
      </c>
      <c r="D1908">
        <v>8</v>
      </c>
    </row>
    <row r="1909" spans="1:4" x14ac:dyDescent="0.25">
      <c r="A1909" t="str">
        <f t="shared" si="80"/>
        <v>S/2024/79</v>
      </c>
      <c r="B1909" t="s">
        <v>1730</v>
      </c>
      <c r="C1909" t="s">
        <v>1779</v>
      </c>
      <c r="D1909">
        <v>8</v>
      </c>
    </row>
    <row r="1910" spans="1:4" x14ac:dyDescent="0.25">
      <c r="A1910" t="str">
        <f t="shared" si="80"/>
        <v>S/2024/79</v>
      </c>
      <c r="B1910" t="s">
        <v>1730</v>
      </c>
      <c r="C1910" t="s">
        <v>1780</v>
      </c>
      <c r="D1910">
        <v>8</v>
      </c>
    </row>
    <row r="1911" spans="1:4" x14ac:dyDescent="0.25">
      <c r="A1911" t="str">
        <f t="shared" si="80"/>
        <v>S/2024/79</v>
      </c>
      <c r="B1911" t="s">
        <v>1730</v>
      </c>
      <c r="C1911" t="s">
        <v>1781</v>
      </c>
      <c r="D1911">
        <v>8</v>
      </c>
    </row>
    <row r="1912" spans="1:4" x14ac:dyDescent="0.25">
      <c r="A1912" t="str">
        <f t="shared" si="80"/>
        <v>S/2024/79</v>
      </c>
      <c r="B1912" t="s">
        <v>1730</v>
      </c>
      <c r="C1912" t="s">
        <v>1782</v>
      </c>
      <c r="D1912">
        <v>8</v>
      </c>
    </row>
    <row r="1913" spans="1:4" x14ac:dyDescent="0.25">
      <c r="A1913" t="str">
        <f t="shared" si="80"/>
        <v>S/2024/79</v>
      </c>
      <c r="B1913" t="s">
        <v>1730</v>
      </c>
      <c r="C1913" t="s">
        <v>1783</v>
      </c>
      <c r="D1913">
        <v>8</v>
      </c>
    </row>
    <row r="1914" spans="1:4" x14ac:dyDescent="0.25">
      <c r="A1914" t="str">
        <f t="shared" si="80"/>
        <v>S/2024/79</v>
      </c>
      <c r="B1914" t="s">
        <v>1730</v>
      </c>
      <c r="C1914" t="s">
        <v>1784</v>
      </c>
      <c r="D1914">
        <v>8</v>
      </c>
    </row>
    <row r="1915" spans="1:4" x14ac:dyDescent="0.25">
      <c r="A1915" t="str">
        <f t="shared" si="80"/>
        <v>S/2024/79</v>
      </c>
      <c r="B1915" t="s">
        <v>1730</v>
      </c>
      <c r="C1915" t="s">
        <v>1785</v>
      </c>
      <c r="D1915">
        <v>8</v>
      </c>
    </row>
    <row r="1916" spans="1:4" x14ac:dyDescent="0.25">
      <c r="A1916" t="str">
        <f t="shared" si="80"/>
        <v>S/2024/79</v>
      </c>
      <c r="B1916" t="s">
        <v>1730</v>
      </c>
      <c r="C1916" t="s">
        <v>1786</v>
      </c>
      <c r="D1916">
        <v>8</v>
      </c>
    </row>
    <row r="1917" spans="1:4" x14ac:dyDescent="0.25">
      <c r="A1917" t="str">
        <f t="shared" si="80"/>
        <v>S/2024/79</v>
      </c>
      <c r="B1917" t="s">
        <v>1730</v>
      </c>
      <c r="C1917" t="s">
        <v>1787</v>
      </c>
      <c r="D1917">
        <v>9</v>
      </c>
    </row>
    <row r="1918" spans="1:4" x14ac:dyDescent="0.25">
      <c r="A1918" t="str">
        <f t="shared" si="80"/>
        <v>S/2024/79</v>
      </c>
      <c r="B1918" t="s">
        <v>1730</v>
      </c>
      <c r="C1918" t="s">
        <v>1788</v>
      </c>
      <c r="D1918">
        <v>9</v>
      </c>
    </row>
    <row r="1919" spans="1:4" x14ac:dyDescent="0.25">
      <c r="A1919" t="str">
        <f t="shared" si="80"/>
        <v>S/2024/79</v>
      </c>
      <c r="B1919" t="s">
        <v>1730</v>
      </c>
      <c r="C1919" t="s">
        <v>1789</v>
      </c>
      <c r="D1919">
        <v>9</v>
      </c>
    </row>
    <row r="1920" spans="1:4" x14ac:dyDescent="0.25">
      <c r="A1920" t="str">
        <f t="shared" si="80"/>
        <v>S/2024/79</v>
      </c>
      <c r="B1920" t="s">
        <v>1730</v>
      </c>
      <c r="C1920" t="s">
        <v>1790</v>
      </c>
      <c r="D1920">
        <v>9</v>
      </c>
    </row>
    <row r="1921" spans="1:4" x14ac:dyDescent="0.25">
      <c r="A1921" t="str">
        <f t="shared" si="80"/>
        <v>S/2024/79</v>
      </c>
      <c r="B1921" t="s">
        <v>1730</v>
      </c>
      <c r="C1921" t="s">
        <v>1791</v>
      </c>
      <c r="D1921">
        <v>9</v>
      </c>
    </row>
    <row r="1922" spans="1:4" x14ac:dyDescent="0.25">
      <c r="A1922" t="str">
        <f t="shared" si="80"/>
        <v>S/2024/79</v>
      </c>
      <c r="B1922" t="s">
        <v>1730</v>
      </c>
      <c r="C1922" t="s">
        <v>1792</v>
      </c>
      <c r="D1922">
        <v>9</v>
      </c>
    </row>
    <row r="1923" spans="1:4" x14ac:dyDescent="0.25">
      <c r="A1923" t="str">
        <f t="shared" si="80"/>
        <v>S/2024/79</v>
      </c>
      <c r="B1923" t="s">
        <v>1730</v>
      </c>
      <c r="C1923" t="s">
        <v>1793</v>
      </c>
      <c r="D1923">
        <v>9</v>
      </c>
    </row>
    <row r="1924" spans="1:4" x14ac:dyDescent="0.25">
      <c r="A1924" t="str">
        <f t="shared" ref="A1924:A1955" si="81">HYPERLINK("https://docs.un.org/S/2024/79", "S/2024/79")</f>
        <v>S/2024/79</v>
      </c>
      <c r="B1924" t="s">
        <v>1730</v>
      </c>
      <c r="C1924" t="s">
        <v>1794</v>
      </c>
      <c r="D1924">
        <v>9</v>
      </c>
    </row>
    <row r="1925" spans="1:4" x14ac:dyDescent="0.25">
      <c r="A1925" t="str">
        <f t="shared" si="81"/>
        <v>S/2024/79</v>
      </c>
      <c r="B1925" t="s">
        <v>1730</v>
      </c>
      <c r="C1925" t="s">
        <v>1795</v>
      </c>
      <c r="D1925">
        <v>9</v>
      </c>
    </row>
    <row r="1926" spans="1:4" x14ac:dyDescent="0.25">
      <c r="A1926" t="str">
        <f t="shared" si="81"/>
        <v>S/2024/79</v>
      </c>
      <c r="B1926" t="s">
        <v>1730</v>
      </c>
      <c r="C1926" t="s">
        <v>1796</v>
      </c>
      <c r="D1926">
        <v>9</v>
      </c>
    </row>
    <row r="1927" spans="1:4" x14ac:dyDescent="0.25">
      <c r="A1927" t="str">
        <f t="shared" si="81"/>
        <v>S/2024/79</v>
      </c>
      <c r="B1927" t="s">
        <v>1730</v>
      </c>
      <c r="C1927" t="s">
        <v>1797</v>
      </c>
      <c r="D1927">
        <v>9</v>
      </c>
    </row>
    <row r="1928" spans="1:4" x14ac:dyDescent="0.25">
      <c r="A1928" t="str">
        <f t="shared" si="81"/>
        <v>S/2024/79</v>
      </c>
      <c r="B1928" t="s">
        <v>1730</v>
      </c>
      <c r="C1928" t="s">
        <v>1798</v>
      </c>
      <c r="D1928">
        <v>10</v>
      </c>
    </row>
    <row r="1929" spans="1:4" x14ac:dyDescent="0.25">
      <c r="A1929" t="str">
        <f t="shared" si="81"/>
        <v>S/2024/79</v>
      </c>
      <c r="B1929" t="s">
        <v>1730</v>
      </c>
      <c r="C1929" t="s">
        <v>513</v>
      </c>
      <c r="D1929">
        <v>10</v>
      </c>
    </row>
    <row r="1930" spans="1:4" x14ac:dyDescent="0.25">
      <c r="A1930" t="str">
        <f t="shared" si="81"/>
        <v>S/2024/79</v>
      </c>
      <c r="B1930" t="s">
        <v>1730</v>
      </c>
      <c r="C1930" t="s">
        <v>1799</v>
      </c>
      <c r="D1930">
        <v>10</v>
      </c>
    </row>
    <row r="1931" spans="1:4" x14ac:dyDescent="0.25">
      <c r="A1931" t="str">
        <f t="shared" si="81"/>
        <v>S/2024/79</v>
      </c>
      <c r="B1931" t="s">
        <v>1730</v>
      </c>
      <c r="C1931" t="s">
        <v>1800</v>
      </c>
      <c r="D1931">
        <v>10</v>
      </c>
    </row>
    <row r="1932" spans="1:4" x14ac:dyDescent="0.25">
      <c r="A1932" t="str">
        <f t="shared" si="81"/>
        <v>S/2024/79</v>
      </c>
      <c r="B1932" t="s">
        <v>1730</v>
      </c>
      <c r="C1932" t="s">
        <v>1801</v>
      </c>
      <c r="D1932">
        <v>10</v>
      </c>
    </row>
    <row r="1933" spans="1:4" x14ac:dyDescent="0.25">
      <c r="A1933" t="str">
        <f t="shared" si="81"/>
        <v>S/2024/79</v>
      </c>
      <c r="B1933" t="s">
        <v>1730</v>
      </c>
      <c r="C1933" t="s">
        <v>1802</v>
      </c>
      <c r="D1933">
        <v>10</v>
      </c>
    </row>
    <row r="1934" spans="1:4" x14ac:dyDescent="0.25">
      <c r="A1934" t="str">
        <f t="shared" si="81"/>
        <v>S/2024/79</v>
      </c>
      <c r="B1934" t="s">
        <v>1730</v>
      </c>
      <c r="C1934" t="s">
        <v>1803</v>
      </c>
      <c r="D1934">
        <v>10</v>
      </c>
    </row>
    <row r="1935" spans="1:4" x14ac:dyDescent="0.25">
      <c r="A1935" t="str">
        <f t="shared" si="81"/>
        <v>S/2024/79</v>
      </c>
      <c r="B1935" t="s">
        <v>1730</v>
      </c>
      <c r="C1935" t="s">
        <v>1804</v>
      </c>
      <c r="D1935">
        <v>10</v>
      </c>
    </row>
    <row r="1936" spans="1:4" x14ac:dyDescent="0.25">
      <c r="A1936" t="str">
        <f t="shared" si="81"/>
        <v>S/2024/79</v>
      </c>
      <c r="B1936" t="s">
        <v>1730</v>
      </c>
      <c r="C1936" t="s">
        <v>1805</v>
      </c>
      <c r="D1936">
        <v>10</v>
      </c>
    </row>
    <row r="1937" spans="1:4" x14ac:dyDescent="0.25">
      <c r="A1937" t="str">
        <f t="shared" si="81"/>
        <v>S/2024/79</v>
      </c>
      <c r="B1937" t="s">
        <v>1730</v>
      </c>
      <c r="C1937" t="s">
        <v>1806</v>
      </c>
      <c r="D1937">
        <v>11</v>
      </c>
    </row>
    <row r="1938" spans="1:4" x14ac:dyDescent="0.25">
      <c r="A1938" t="str">
        <f t="shared" si="81"/>
        <v>S/2024/79</v>
      </c>
      <c r="B1938" t="s">
        <v>1730</v>
      </c>
      <c r="C1938" t="s">
        <v>1807</v>
      </c>
      <c r="D1938">
        <v>11</v>
      </c>
    </row>
    <row r="1939" spans="1:4" x14ac:dyDescent="0.25">
      <c r="A1939" t="str">
        <f t="shared" si="81"/>
        <v>S/2024/79</v>
      </c>
      <c r="B1939" t="s">
        <v>1730</v>
      </c>
      <c r="C1939" t="s">
        <v>1808</v>
      </c>
      <c r="D1939">
        <v>11</v>
      </c>
    </row>
    <row r="1940" spans="1:4" x14ac:dyDescent="0.25">
      <c r="A1940" t="str">
        <f t="shared" si="81"/>
        <v>S/2024/79</v>
      </c>
      <c r="B1940" t="s">
        <v>1730</v>
      </c>
      <c r="C1940" t="s">
        <v>1809</v>
      </c>
      <c r="D1940">
        <v>11</v>
      </c>
    </row>
    <row r="1941" spans="1:4" x14ac:dyDescent="0.25">
      <c r="A1941" t="str">
        <f t="shared" si="81"/>
        <v>S/2024/79</v>
      </c>
      <c r="B1941" t="s">
        <v>1730</v>
      </c>
      <c r="C1941" t="s">
        <v>1810</v>
      </c>
      <c r="D1941">
        <v>11</v>
      </c>
    </row>
    <row r="1942" spans="1:4" x14ac:dyDescent="0.25">
      <c r="A1942" t="str">
        <f t="shared" si="81"/>
        <v>S/2024/79</v>
      </c>
      <c r="B1942" t="s">
        <v>1730</v>
      </c>
      <c r="C1942" t="s">
        <v>1811</v>
      </c>
      <c r="D1942">
        <v>11</v>
      </c>
    </row>
    <row r="1943" spans="1:4" x14ac:dyDescent="0.25">
      <c r="A1943" t="str">
        <f t="shared" si="81"/>
        <v>S/2024/79</v>
      </c>
      <c r="B1943" t="s">
        <v>1730</v>
      </c>
      <c r="C1943" t="s">
        <v>1812</v>
      </c>
      <c r="D1943">
        <v>11</v>
      </c>
    </row>
    <row r="1944" spans="1:4" x14ac:dyDescent="0.25">
      <c r="A1944" t="str">
        <f t="shared" si="81"/>
        <v>S/2024/79</v>
      </c>
      <c r="B1944" t="s">
        <v>1730</v>
      </c>
      <c r="C1944" t="s">
        <v>1813</v>
      </c>
      <c r="D1944">
        <v>11</v>
      </c>
    </row>
    <row r="1945" spans="1:4" x14ac:dyDescent="0.25">
      <c r="A1945" t="str">
        <f t="shared" si="81"/>
        <v>S/2024/79</v>
      </c>
      <c r="B1945" t="s">
        <v>1730</v>
      </c>
      <c r="C1945" t="s">
        <v>1814</v>
      </c>
      <c r="D1945">
        <v>11</v>
      </c>
    </row>
    <row r="1946" spans="1:4" x14ac:dyDescent="0.25">
      <c r="A1946" t="str">
        <f t="shared" si="81"/>
        <v>S/2024/79</v>
      </c>
      <c r="B1946" t="s">
        <v>1730</v>
      </c>
      <c r="C1946" t="s">
        <v>1815</v>
      </c>
      <c r="D1946">
        <v>12</v>
      </c>
    </row>
    <row r="1947" spans="1:4" x14ac:dyDescent="0.25">
      <c r="A1947" t="str">
        <f t="shared" si="81"/>
        <v>S/2024/79</v>
      </c>
      <c r="B1947" t="s">
        <v>1730</v>
      </c>
      <c r="C1947" t="s">
        <v>1779</v>
      </c>
      <c r="D1947">
        <v>12</v>
      </c>
    </row>
    <row r="1948" spans="1:4" x14ac:dyDescent="0.25">
      <c r="A1948" t="str">
        <f t="shared" si="81"/>
        <v>S/2024/79</v>
      </c>
      <c r="B1948" t="s">
        <v>1730</v>
      </c>
      <c r="C1948" t="s">
        <v>1816</v>
      </c>
      <c r="D1948">
        <v>12</v>
      </c>
    </row>
    <row r="1949" spans="1:4" x14ac:dyDescent="0.25">
      <c r="A1949" t="str">
        <f t="shared" si="81"/>
        <v>S/2024/79</v>
      </c>
      <c r="B1949" t="s">
        <v>1730</v>
      </c>
      <c r="C1949" t="s">
        <v>1817</v>
      </c>
      <c r="D1949">
        <v>12</v>
      </c>
    </row>
    <row r="1950" spans="1:4" x14ac:dyDescent="0.25">
      <c r="A1950" t="str">
        <f t="shared" si="81"/>
        <v>S/2024/79</v>
      </c>
      <c r="B1950" t="s">
        <v>1730</v>
      </c>
      <c r="C1950" t="s">
        <v>1818</v>
      </c>
      <c r="D1950">
        <v>12</v>
      </c>
    </row>
    <row r="1951" spans="1:4" x14ac:dyDescent="0.25">
      <c r="A1951" t="str">
        <f t="shared" si="81"/>
        <v>S/2024/79</v>
      </c>
      <c r="B1951" t="s">
        <v>1730</v>
      </c>
      <c r="C1951" t="s">
        <v>1819</v>
      </c>
      <c r="D1951">
        <v>12</v>
      </c>
    </row>
    <row r="1952" spans="1:4" x14ac:dyDescent="0.25">
      <c r="A1952" t="str">
        <f t="shared" si="81"/>
        <v>S/2024/79</v>
      </c>
      <c r="B1952" t="s">
        <v>1730</v>
      </c>
      <c r="C1952" t="s">
        <v>1820</v>
      </c>
      <c r="D1952">
        <v>13</v>
      </c>
    </row>
    <row r="1953" spans="1:4" x14ac:dyDescent="0.25">
      <c r="A1953" t="str">
        <f t="shared" si="81"/>
        <v>S/2024/79</v>
      </c>
      <c r="B1953" t="s">
        <v>1730</v>
      </c>
      <c r="C1953" t="s">
        <v>1821</v>
      </c>
      <c r="D1953">
        <v>13</v>
      </c>
    </row>
    <row r="1954" spans="1:4" x14ac:dyDescent="0.25">
      <c r="A1954" t="str">
        <f t="shared" si="81"/>
        <v>S/2024/79</v>
      </c>
      <c r="B1954" t="s">
        <v>1730</v>
      </c>
      <c r="C1954" t="s">
        <v>1822</v>
      </c>
      <c r="D1954">
        <v>13</v>
      </c>
    </row>
    <row r="1955" spans="1:4" x14ac:dyDescent="0.25">
      <c r="A1955" t="str">
        <f t="shared" si="81"/>
        <v>S/2024/79</v>
      </c>
      <c r="B1955" t="s">
        <v>1730</v>
      </c>
      <c r="C1955" t="s">
        <v>1823</v>
      </c>
      <c r="D1955">
        <v>13</v>
      </c>
    </row>
    <row r="1956" spans="1:4" x14ac:dyDescent="0.25">
      <c r="A1956" t="str">
        <f t="shared" ref="A1956:A1987" si="82">HYPERLINK("https://docs.un.org/S/2024/79", "S/2024/79")</f>
        <v>S/2024/79</v>
      </c>
      <c r="B1956" t="s">
        <v>1730</v>
      </c>
      <c r="C1956" t="s">
        <v>1824</v>
      </c>
      <c r="D1956">
        <v>13</v>
      </c>
    </row>
    <row r="1957" spans="1:4" x14ac:dyDescent="0.25">
      <c r="A1957" t="str">
        <f t="shared" si="82"/>
        <v>S/2024/79</v>
      </c>
      <c r="B1957" t="s">
        <v>1730</v>
      </c>
      <c r="C1957" t="s">
        <v>1825</v>
      </c>
      <c r="D1957">
        <v>13</v>
      </c>
    </row>
    <row r="1958" spans="1:4" x14ac:dyDescent="0.25">
      <c r="A1958" t="str">
        <f t="shared" si="82"/>
        <v>S/2024/79</v>
      </c>
      <c r="B1958" t="s">
        <v>1730</v>
      </c>
      <c r="C1958" t="s">
        <v>1826</v>
      </c>
      <c r="D1958">
        <v>13</v>
      </c>
    </row>
    <row r="1959" spans="1:4" x14ac:dyDescent="0.25">
      <c r="A1959" t="str">
        <f t="shared" si="82"/>
        <v>S/2024/79</v>
      </c>
      <c r="B1959" t="s">
        <v>1730</v>
      </c>
      <c r="C1959" t="s">
        <v>1827</v>
      </c>
      <c r="D1959">
        <v>13</v>
      </c>
    </row>
    <row r="1960" spans="1:4" x14ac:dyDescent="0.25">
      <c r="A1960" t="str">
        <f t="shared" si="82"/>
        <v>S/2024/79</v>
      </c>
      <c r="B1960" t="s">
        <v>1730</v>
      </c>
      <c r="C1960" t="s">
        <v>1828</v>
      </c>
      <c r="D1960">
        <v>13</v>
      </c>
    </row>
    <row r="1961" spans="1:4" x14ac:dyDescent="0.25">
      <c r="A1961" t="str">
        <f t="shared" si="82"/>
        <v>S/2024/79</v>
      </c>
      <c r="B1961" t="s">
        <v>1730</v>
      </c>
      <c r="C1961" t="s">
        <v>1829</v>
      </c>
      <c r="D1961">
        <v>13</v>
      </c>
    </row>
    <row r="1962" spans="1:4" x14ac:dyDescent="0.25">
      <c r="A1962" t="str">
        <f t="shared" si="82"/>
        <v>S/2024/79</v>
      </c>
      <c r="B1962" t="s">
        <v>1730</v>
      </c>
      <c r="C1962" t="s">
        <v>1830</v>
      </c>
      <c r="D1962">
        <v>14</v>
      </c>
    </row>
    <row r="1963" spans="1:4" x14ac:dyDescent="0.25">
      <c r="A1963" t="str">
        <f t="shared" si="82"/>
        <v>S/2024/79</v>
      </c>
      <c r="B1963" t="s">
        <v>1730</v>
      </c>
      <c r="C1963" t="s">
        <v>1831</v>
      </c>
      <c r="D1963">
        <v>14</v>
      </c>
    </row>
    <row r="1964" spans="1:4" x14ac:dyDescent="0.25">
      <c r="A1964" t="str">
        <f t="shared" si="82"/>
        <v>S/2024/79</v>
      </c>
      <c r="B1964" t="s">
        <v>1730</v>
      </c>
      <c r="C1964" t="s">
        <v>1832</v>
      </c>
      <c r="D1964">
        <v>14</v>
      </c>
    </row>
    <row r="1965" spans="1:4" x14ac:dyDescent="0.25">
      <c r="A1965" t="str">
        <f t="shared" si="82"/>
        <v>S/2024/79</v>
      </c>
      <c r="B1965" t="s">
        <v>1730</v>
      </c>
      <c r="C1965" t="s">
        <v>1833</v>
      </c>
      <c r="D1965">
        <v>14</v>
      </c>
    </row>
    <row r="1966" spans="1:4" x14ac:dyDescent="0.25">
      <c r="A1966" t="str">
        <f t="shared" si="82"/>
        <v>S/2024/79</v>
      </c>
      <c r="B1966" t="s">
        <v>1730</v>
      </c>
      <c r="C1966" t="s">
        <v>1834</v>
      </c>
      <c r="D1966">
        <v>14</v>
      </c>
    </row>
    <row r="1967" spans="1:4" x14ac:dyDescent="0.25">
      <c r="A1967" t="str">
        <f t="shared" si="82"/>
        <v>S/2024/79</v>
      </c>
      <c r="B1967" t="s">
        <v>1730</v>
      </c>
      <c r="C1967" t="s">
        <v>1835</v>
      </c>
      <c r="D1967">
        <v>14</v>
      </c>
    </row>
    <row r="1968" spans="1:4" x14ac:dyDescent="0.25">
      <c r="A1968" t="str">
        <f t="shared" si="82"/>
        <v>S/2024/79</v>
      </c>
      <c r="B1968" t="s">
        <v>1730</v>
      </c>
      <c r="C1968" t="s">
        <v>1836</v>
      </c>
      <c r="D1968">
        <v>14</v>
      </c>
    </row>
    <row r="1969" spans="1:4" x14ac:dyDescent="0.25">
      <c r="A1969" t="str">
        <f t="shared" si="82"/>
        <v>S/2024/79</v>
      </c>
      <c r="B1969" t="s">
        <v>1730</v>
      </c>
      <c r="C1969" t="s">
        <v>1837</v>
      </c>
      <c r="D1969">
        <v>15</v>
      </c>
    </row>
    <row r="1970" spans="1:4" x14ac:dyDescent="0.25">
      <c r="A1970" t="str">
        <f t="shared" si="82"/>
        <v>S/2024/79</v>
      </c>
      <c r="B1970" t="s">
        <v>1730</v>
      </c>
      <c r="C1970" t="s">
        <v>1838</v>
      </c>
      <c r="D1970">
        <v>15</v>
      </c>
    </row>
    <row r="1971" spans="1:4" x14ac:dyDescent="0.25">
      <c r="A1971" t="str">
        <f t="shared" si="82"/>
        <v>S/2024/79</v>
      </c>
      <c r="B1971" t="s">
        <v>1730</v>
      </c>
      <c r="C1971" t="s">
        <v>1839</v>
      </c>
      <c r="D1971">
        <v>15</v>
      </c>
    </row>
    <row r="1972" spans="1:4" x14ac:dyDescent="0.25">
      <c r="A1972" t="str">
        <f t="shared" si="82"/>
        <v>S/2024/79</v>
      </c>
      <c r="B1972" t="s">
        <v>1730</v>
      </c>
      <c r="C1972" t="s">
        <v>1840</v>
      </c>
      <c r="D1972">
        <v>15</v>
      </c>
    </row>
    <row r="1973" spans="1:4" x14ac:dyDescent="0.25">
      <c r="A1973" t="str">
        <f t="shared" si="82"/>
        <v>S/2024/79</v>
      </c>
      <c r="B1973" t="s">
        <v>1730</v>
      </c>
      <c r="C1973" t="s">
        <v>1841</v>
      </c>
      <c r="D1973">
        <v>15</v>
      </c>
    </row>
    <row r="1974" spans="1:4" x14ac:dyDescent="0.25">
      <c r="A1974" t="str">
        <f t="shared" si="82"/>
        <v>S/2024/79</v>
      </c>
      <c r="B1974" t="s">
        <v>1730</v>
      </c>
      <c r="C1974" t="s">
        <v>1842</v>
      </c>
      <c r="D1974">
        <v>16</v>
      </c>
    </row>
    <row r="1975" spans="1:4" x14ac:dyDescent="0.25">
      <c r="A1975" t="str">
        <f t="shared" si="82"/>
        <v>S/2024/79</v>
      </c>
      <c r="B1975" t="s">
        <v>1730</v>
      </c>
      <c r="C1975" t="s">
        <v>1843</v>
      </c>
      <c r="D1975">
        <v>16</v>
      </c>
    </row>
    <row r="1976" spans="1:4" x14ac:dyDescent="0.25">
      <c r="A1976" t="str">
        <f t="shared" si="82"/>
        <v>S/2024/79</v>
      </c>
      <c r="B1976" t="s">
        <v>1730</v>
      </c>
      <c r="C1976" t="s">
        <v>1844</v>
      </c>
      <c r="D1976">
        <v>16</v>
      </c>
    </row>
    <row r="1977" spans="1:4" x14ac:dyDescent="0.25">
      <c r="A1977" t="str">
        <f t="shared" si="82"/>
        <v>S/2024/79</v>
      </c>
      <c r="B1977" t="s">
        <v>1730</v>
      </c>
      <c r="C1977" t="s">
        <v>1845</v>
      </c>
      <c r="D1977">
        <v>16</v>
      </c>
    </row>
    <row r="1978" spans="1:4" x14ac:dyDescent="0.25">
      <c r="A1978" t="str">
        <f t="shared" si="82"/>
        <v>S/2024/79</v>
      </c>
      <c r="B1978" t="s">
        <v>1730</v>
      </c>
      <c r="C1978" t="s">
        <v>1846</v>
      </c>
      <c r="D1978">
        <v>17</v>
      </c>
    </row>
    <row r="1979" spans="1:4" x14ac:dyDescent="0.25">
      <c r="A1979" t="str">
        <f t="shared" si="82"/>
        <v>S/2024/79</v>
      </c>
      <c r="B1979" t="s">
        <v>1730</v>
      </c>
      <c r="C1979" t="s">
        <v>1847</v>
      </c>
      <c r="D1979">
        <v>17</v>
      </c>
    </row>
    <row r="1980" spans="1:4" x14ac:dyDescent="0.25">
      <c r="A1980" t="str">
        <f t="shared" si="82"/>
        <v>S/2024/79</v>
      </c>
      <c r="B1980" t="s">
        <v>1730</v>
      </c>
      <c r="C1980" t="s">
        <v>1848</v>
      </c>
      <c r="D1980">
        <v>17</v>
      </c>
    </row>
    <row r="1981" spans="1:4" x14ac:dyDescent="0.25">
      <c r="A1981" t="str">
        <f t="shared" si="82"/>
        <v>S/2024/79</v>
      </c>
      <c r="B1981" t="s">
        <v>1730</v>
      </c>
      <c r="C1981" t="s">
        <v>1849</v>
      </c>
      <c r="D1981">
        <v>17</v>
      </c>
    </row>
    <row r="1982" spans="1:4" x14ac:dyDescent="0.25">
      <c r="A1982" t="str">
        <f t="shared" si="82"/>
        <v>S/2024/79</v>
      </c>
      <c r="B1982" t="s">
        <v>1730</v>
      </c>
      <c r="C1982" t="s">
        <v>1850</v>
      </c>
      <c r="D1982">
        <v>17</v>
      </c>
    </row>
    <row r="1983" spans="1:4" x14ac:dyDescent="0.25">
      <c r="A1983" t="str">
        <f t="shared" si="82"/>
        <v>S/2024/79</v>
      </c>
      <c r="B1983" t="s">
        <v>1730</v>
      </c>
      <c r="C1983" t="s">
        <v>1851</v>
      </c>
      <c r="D1983">
        <v>17</v>
      </c>
    </row>
    <row r="1984" spans="1:4" x14ac:dyDescent="0.25">
      <c r="A1984" t="str">
        <f t="shared" si="82"/>
        <v>S/2024/79</v>
      </c>
      <c r="B1984" t="s">
        <v>1730</v>
      </c>
      <c r="C1984" t="s">
        <v>1852</v>
      </c>
      <c r="D1984">
        <v>17</v>
      </c>
    </row>
    <row r="1985" spans="1:4" x14ac:dyDescent="0.25">
      <c r="A1985" t="str">
        <f t="shared" si="82"/>
        <v>S/2024/79</v>
      </c>
      <c r="B1985" t="s">
        <v>1730</v>
      </c>
      <c r="C1985" t="s">
        <v>1853</v>
      </c>
      <c r="D1985">
        <v>17</v>
      </c>
    </row>
    <row r="1986" spans="1:4" x14ac:dyDescent="0.25">
      <c r="A1986" t="str">
        <f t="shared" si="82"/>
        <v>S/2024/79</v>
      </c>
      <c r="B1986" t="s">
        <v>1730</v>
      </c>
      <c r="C1986" t="s">
        <v>1854</v>
      </c>
      <c r="D1986">
        <v>18</v>
      </c>
    </row>
    <row r="1987" spans="1:4" x14ac:dyDescent="0.25">
      <c r="A1987" t="str">
        <f t="shared" si="82"/>
        <v>S/2024/79</v>
      </c>
      <c r="B1987" t="s">
        <v>1730</v>
      </c>
      <c r="C1987" t="s">
        <v>1855</v>
      </c>
      <c r="D1987">
        <v>18</v>
      </c>
    </row>
    <row r="1988" spans="1:4" x14ac:dyDescent="0.25">
      <c r="A1988" t="str">
        <f t="shared" ref="A1988:A2019" si="83">HYPERLINK("https://docs.un.org/S/2024/79", "S/2024/79")</f>
        <v>S/2024/79</v>
      </c>
      <c r="B1988" t="s">
        <v>1730</v>
      </c>
      <c r="C1988" t="s">
        <v>1856</v>
      </c>
      <c r="D1988">
        <v>18</v>
      </c>
    </row>
    <row r="1989" spans="1:4" x14ac:dyDescent="0.25">
      <c r="A1989" t="str">
        <f t="shared" si="83"/>
        <v>S/2024/79</v>
      </c>
      <c r="B1989" t="s">
        <v>1730</v>
      </c>
      <c r="C1989" t="s">
        <v>1857</v>
      </c>
      <c r="D1989">
        <v>18</v>
      </c>
    </row>
    <row r="1990" spans="1:4" x14ac:dyDescent="0.25">
      <c r="A1990" t="str">
        <f t="shared" si="83"/>
        <v>S/2024/79</v>
      </c>
      <c r="B1990" t="s">
        <v>1730</v>
      </c>
      <c r="C1990" t="s">
        <v>1858</v>
      </c>
      <c r="D1990">
        <v>18</v>
      </c>
    </row>
    <row r="1991" spans="1:4" x14ac:dyDescent="0.25">
      <c r="A1991" t="str">
        <f t="shared" si="83"/>
        <v>S/2024/79</v>
      </c>
      <c r="B1991" t="s">
        <v>1730</v>
      </c>
      <c r="C1991" t="s">
        <v>1859</v>
      </c>
      <c r="D1991">
        <v>18</v>
      </c>
    </row>
    <row r="1992" spans="1:4" x14ac:dyDescent="0.25">
      <c r="A1992" t="str">
        <f t="shared" si="83"/>
        <v>S/2024/79</v>
      </c>
      <c r="B1992" t="s">
        <v>1730</v>
      </c>
      <c r="C1992" t="s">
        <v>1860</v>
      </c>
      <c r="D1992">
        <v>19</v>
      </c>
    </row>
    <row r="1993" spans="1:4" x14ac:dyDescent="0.25">
      <c r="A1993" t="str">
        <f t="shared" si="83"/>
        <v>S/2024/79</v>
      </c>
      <c r="B1993" t="s">
        <v>1730</v>
      </c>
      <c r="C1993" t="s">
        <v>1861</v>
      </c>
      <c r="D1993">
        <v>19</v>
      </c>
    </row>
    <row r="1994" spans="1:4" x14ac:dyDescent="0.25">
      <c r="A1994" t="str">
        <f t="shared" si="83"/>
        <v>S/2024/79</v>
      </c>
      <c r="B1994" t="s">
        <v>1730</v>
      </c>
      <c r="C1994" t="s">
        <v>1862</v>
      </c>
      <c r="D1994">
        <v>19</v>
      </c>
    </row>
    <row r="1995" spans="1:4" x14ac:dyDescent="0.25">
      <c r="A1995" t="str">
        <f t="shared" si="83"/>
        <v>S/2024/79</v>
      </c>
      <c r="B1995" t="s">
        <v>1730</v>
      </c>
      <c r="C1995" t="s">
        <v>1863</v>
      </c>
      <c r="D1995">
        <v>19</v>
      </c>
    </row>
    <row r="1996" spans="1:4" x14ac:dyDescent="0.25">
      <c r="A1996" t="str">
        <f t="shared" si="83"/>
        <v>S/2024/79</v>
      </c>
      <c r="B1996" t="s">
        <v>1730</v>
      </c>
      <c r="C1996" t="s">
        <v>1864</v>
      </c>
      <c r="D1996">
        <v>19</v>
      </c>
    </row>
    <row r="1997" spans="1:4" x14ac:dyDescent="0.25">
      <c r="A1997" t="str">
        <f t="shared" si="83"/>
        <v>S/2024/79</v>
      </c>
      <c r="B1997" t="s">
        <v>1730</v>
      </c>
      <c r="C1997" t="s">
        <v>1865</v>
      </c>
      <c r="D1997">
        <v>19</v>
      </c>
    </row>
    <row r="1998" spans="1:4" x14ac:dyDescent="0.25">
      <c r="A1998" t="str">
        <f t="shared" si="83"/>
        <v>S/2024/79</v>
      </c>
      <c r="B1998" t="s">
        <v>1730</v>
      </c>
      <c r="C1998" t="s">
        <v>1866</v>
      </c>
      <c r="D1998">
        <v>19</v>
      </c>
    </row>
    <row r="1999" spans="1:4" x14ac:dyDescent="0.25">
      <c r="A1999" t="str">
        <f t="shared" si="83"/>
        <v>S/2024/79</v>
      </c>
      <c r="B1999" t="s">
        <v>1730</v>
      </c>
      <c r="C1999" t="s">
        <v>1867</v>
      </c>
      <c r="D1999">
        <v>19</v>
      </c>
    </row>
    <row r="2000" spans="1:4" x14ac:dyDescent="0.25">
      <c r="A2000" t="str">
        <f t="shared" si="83"/>
        <v>S/2024/79</v>
      </c>
      <c r="B2000" t="s">
        <v>1730</v>
      </c>
      <c r="C2000" t="s">
        <v>1868</v>
      </c>
      <c r="D2000">
        <v>19</v>
      </c>
    </row>
    <row r="2001" spans="1:4" x14ac:dyDescent="0.25">
      <c r="A2001" t="str">
        <f t="shared" si="83"/>
        <v>S/2024/79</v>
      </c>
      <c r="B2001" t="s">
        <v>1730</v>
      </c>
      <c r="C2001" t="s">
        <v>1869</v>
      </c>
      <c r="D2001">
        <v>20</v>
      </c>
    </row>
    <row r="2002" spans="1:4" x14ac:dyDescent="0.25">
      <c r="A2002" t="str">
        <f t="shared" si="83"/>
        <v>S/2024/79</v>
      </c>
      <c r="B2002" t="s">
        <v>1730</v>
      </c>
      <c r="C2002" t="s">
        <v>1870</v>
      </c>
      <c r="D2002">
        <v>20</v>
      </c>
    </row>
    <row r="2003" spans="1:4" x14ac:dyDescent="0.25">
      <c r="A2003" t="str">
        <f t="shared" si="83"/>
        <v>S/2024/79</v>
      </c>
      <c r="B2003" t="s">
        <v>1730</v>
      </c>
      <c r="C2003" t="s">
        <v>1871</v>
      </c>
      <c r="D2003">
        <v>20</v>
      </c>
    </row>
    <row r="2004" spans="1:4" x14ac:dyDescent="0.25">
      <c r="A2004" t="str">
        <f t="shared" si="83"/>
        <v>S/2024/79</v>
      </c>
      <c r="B2004" t="s">
        <v>1730</v>
      </c>
      <c r="C2004" t="s">
        <v>1872</v>
      </c>
      <c r="D2004">
        <v>20</v>
      </c>
    </row>
    <row r="2005" spans="1:4" x14ac:dyDescent="0.25">
      <c r="A2005" t="str">
        <f t="shared" si="83"/>
        <v>S/2024/79</v>
      </c>
      <c r="B2005" t="s">
        <v>1730</v>
      </c>
      <c r="C2005" t="s">
        <v>1873</v>
      </c>
      <c r="D2005">
        <v>20</v>
      </c>
    </row>
    <row r="2006" spans="1:4" x14ac:dyDescent="0.25">
      <c r="A2006" t="str">
        <f t="shared" si="83"/>
        <v>S/2024/79</v>
      </c>
      <c r="B2006" t="s">
        <v>1730</v>
      </c>
      <c r="C2006" t="s">
        <v>1874</v>
      </c>
      <c r="D2006">
        <v>20</v>
      </c>
    </row>
    <row r="2007" spans="1:4" x14ac:dyDescent="0.25">
      <c r="A2007" t="str">
        <f t="shared" si="83"/>
        <v>S/2024/79</v>
      </c>
      <c r="B2007" t="s">
        <v>1730</v>
      </c>
      <c r="C2007" t="s">
        <v>1875</v>
      </c>
      <c r="D2007">
        <v>20</v>
      </c>
    </row>
    <row r="2008" spans="1:4" x14ac:dyDescent="0.25">
      <c r="A2008" t="str">
        <f t="shared" si="83"/>
        <v>S/2024/79</v>
      </c>
      <c r="B2008" t="s">
        <v>1730</v>
      </c>
      <c r="C2008" t="s">
        <v>1876</v>
      </c>
      <c r="D2008">
        <v>20</v>
      </c>
    </row>
    <row r="2009" spans="1:4" x14ac:dyDescent="0.25">
      <c r="A2009" t="str">
        <f t="shared" si="83"/>
        <v>S/2024/79</v>
      </c>
      <c r="B2009" t="s">
        <v>1730</v>
      </c>
      <c r="C2009" t="s">
        <v>1877</v>
      </c>
      <c r="D2009">
        <v>20</v>
      </c>
    </row>
    <row r="2010" spans="1:4" x14ac:dyDescent="0.25">
      <c r="A2010" t="str">
        <f t="shared" si="83"/>
        <v>S/2024/79</v>
      </c>
      <c r="B2010" t="s">
        <v>1730</v>
      </c>
      <c r="C2010" t="s">
        <v>1878</v>
      </c>
      <c r="D2010">
        <v>20</v>
      </c>
    </row>
    <row r="2011" spans="1:4" x14ac:dyDescent="0.25">
      <c r="A2011" t="str">
        <f t="shared" si="83"/>
        <v>S/2024/79</v>
      </c>
      <c r="B2011" t="s">
        <v>1730</v>
      </c>
      <c r="C2011" t="s">
        <v>1879</v>
      </c>
      <c r="D2011">
        <v>20</v>
      </c>
    </row>
    <row r="2012" spans="1:4" x14ac:dyDescent="0.25">
      <c r="A2012" t="str">
        <f t="shared" si="83"/>
        <v>S/2024/79</v>
      </c>
      <c r="B2012" t="s">
        <v>1730</v>
      </c>
      <c r="C2012" t="s">
        <v>1880</v>
      </c>
      <c r="D2012">
        <v>20</v>
      </c>
    </row>
    <row r="2013" spans="1:4" x14ac:dyDescent="0.25">
      <c r="A2013" t="str">
        <f t="shared" si="83"/>
        <v>S/2024/79</v>
      </c>
      <c r="B2013" t="s">
        <v>1730</v>
      </c>
      <c r="C2013" t="s">
        <v>1881</v>
      </c>
      <c r="D2013">
        <v>20</v>
      </c>
    </row>
    <row r="2014" spans="1:4" x14ac:dyDescent="0.25">
      <c r="A2014" t="str">
        <f t="shared" si="83"/>
        <v>S/2024/79</v>
      </c>
      <c r="B2014" t="s">
        <v>1730</v>
      </c>
      <c r="C2014" t="s">
        <v>1882</v>
      </c>
      <c r="D2014">
        <v>20</v>
      </c>
    </row>
    <row r="2015" spans="1:4" x14ac:dyDescent="0.25">
      <c r="A2015" t="str">
        <f t="shared" si="83"/>
        <v>S/2024/79</v>
      </c>
      <c r="B2015" t="s">
        <v>1730</v>
      </c>
      <c r="C2015" t="s">
        <v>1883</v>
      </c>
      <c r="D2015">
        <v>20</v>
      </c>
    </row>
    <row r="2016" spans="1:4" x14ac:dyDescent="0.25">
      <c r="A2016" t="str">
        <f t="shared" si="83"/>
        <v>S/2024/79</v>
      </c>
      <c r="B2016" t="s">
        <v>1730</v>
      </c>
      <c r="C2016" t="s">
        <v>1884</v>
      </c>
      <c r="D2016">
        <v>21</v>
      </c>
    </row>
    <row r="2017" spans="1:4" x14ac:dyDescent="0.25">
      <c r="A2017" t="str">
        <f t="shared" si="83"/>
        <v>S/2024/79</v>
      </c>
      <c r="B2017" t="s">
        <v>1730</v>
      </c>
      <c r="C2017" t="s">
        <v>1885</v>
      </c>
      <c r="D2017">
        <v>21</v>
      </c>
    </row>
    <row r="2018" spans="1:4" x14ac:dyDescent="0.25">
      <c r="A2018" t="str">
        <f t="shared" si="83"/>
        <v>S/2024/79</v>
      </c>
      <c r="B2018" t="s">
        <v>1730</v>
      </c>
      <c r="C2018" t="s">
        <v>1886</v>
      </c>
      <c r="D2018">
        <v>21</v>
      </c>
    </row>
    <row r="2019" spans="1:4" x14ac:dyDescent="0.25">
      <c r="A2019" t="str">
        <f t="shared" si="83"/>
        <v>S/2024/79</v>
      </c>
      <c r="B2019" t="s">
        <v>1730</v>
      </c>
      <c r="C2019" t="s">
        <v>1887</v>
      </c>
      <c r="D2019">
        <v>21</v>
      </c>
    </row>
    <row r="2020" spans="1:4" x14ac:dyDescent="0.25">
      <c r="A2020" t="str">
        <f t="shared" ref="A2020:A2027" si="84">HYPERLINK("https://docs.un.org/S/2024/79", "S/2024/79")</f>
        <v>S/2024/79</v>
      </c>
      <c r="B2020" t="s">
        <v>1730</v>
      </c>
      <c r="C2020" t="s">
        <v>1888</v>
      </c>
      <c r="D2020">
        <v>21</v>
      </c>
    </row>
    <row r="2021" spans="1:4" x14ac:dyDescent="0.25">
      <c r="A2021" t="str">
        <f t="shared" si="84"/>
        <v>S/2024/79</v>
      </c>
      <c r="B2021" t="s">
        <v>1730</v>
      </c>
      <c r="C2021" t="s">
        <v>1889</v>
      </c>
      <c r="D2021">
        <v>21</v>
      </c>
    </row>
    <row r="2022" spans="1:4" x14ac:dyDescent="0.25">
      <c r="A2022" t="str">
        <f t="shared" si="84"/>
        <v>S/2024/79</v>
      </c>
      <c r="B2022" t="s">
        <v>1730</v>
      </c>
      <c r="C2022" t="s">
        <v>1890</v>
      </c>
      <c r="D2022">
        <v>21</v>
      </c>
    </row>
    <row r="2023" spans="1:4" x14ac:dyDescent="0.25">
      <c r="A2023" t="str">
        <f t="shared" si="84"/>
        <v>S/2024/79</v>
      </c>
      <c r="B2023" t="s">
        <v>1730</v>
      </c>
      <c r="C2023" t="s">
        <v>1891</v>
      </c>
      <c r="D2023">
        <v>22</v>
      </c>
    </row>
    <row r="2024" spans="1:4" x14ac:dyDescent="0.25">
      <c r="A2024" t="str">
        <f t="shared" si="84"/>
        <v>S/2024/79</v>
      </c>
      <c r="B2024" t="s">
        <v>1730</v>
      </c>
      <c r="C2024" t="s">
        <v>1892</v>
      </c>
      <c r="D2024">
        <v>22</v>
      </c>
    </row>
    <row r="2025" spans="1:4" x14ac:dyDescent="0.25">
      <c r="A2025" t="str">
        <f t="shared" si="84"/>
        <v>S/2024/79</v>
      </c>
      <c r="B2025" t="s">
        <v>1730</v>
      </c>
      <c r="C2025" t="s">
        <v>1893</v>
      </c>
      <c r="D2025">
        <v>22</v>
      </c>
    </row>
    <row r="2026" spans="1:4" x14ac:dyDescent="0.25">
      <c r="A2026" t="str">
        <f t="shared" si="84"/>
        <v>S/2024/79</v>
      </c>
      <c r="B2026" t="s">
        <v>1730</v>
      </c>
      <c r="C2026" t="s">
        <v>1894</v>
      </c>
      <c r="D2026">
        <v>22</v>
      </c>
    </row>
    <row r="2027" spans="1:4" x14ac:dyDescent="0.25">
      <c r="A2027" t="str">
        <f t="shared" si="84"/>
        <v>S/2024/79</v>
      </c>
      <c r="B2027" t="s">
        <v>1730</v>
      </c>
      <c r="C2027" t="s">
        <v>1895</v>
      </c>
      <c r="D2027">
        <v>22</v>
      </c>
    </row>
    <row r="2028" spans="1:4" x14ac:dyDescent="0.25">
      <c r="A2028" t="str">
        <f>HYPERLINK("https://docs.un.org/S/2024/81", "S/2024/81")</f>
        <v>S/2024/81</v>
      </c>
      <c r="B2028" t="s">
        <v>1896</v>
      </c>
      <c r="C2028" t="s">
        <v>1897</v>
      </c>
      <c r="D2028">
        <v>1</v>
      </c>
    </row>
    <row r="2029" spans="1:4" x14ac:dyDescent="0.25">
      <c r="A2029" t="str">
        <f>HYPERLINK("https://docs.un.org/S/2024/81", "S/2024/81")</f>
        <v>S/2024/81</v>
      </c>
      <c r="B2029" t="s">
        <v>1896</v>
      </c>
      <c r="C2029" t="s">
        <v>1898</v>
      </c>
      <c r="D2029">
        <v>1</v>
      </c>
    </row>
    <row r="2030" spans="1:4" x14ac:dyDescent="0.25">
      <c r="A2030" t="str">
        <f>HYPERLINK("https://docs.un.org/S/2024/81", "S/2024/81")</f>
        <v>S/2024/81</v>
      </c>
      <c r="B2030" t="s">
        <v>1896</v>
      </c>
      <c r="C2030" t="s">
        <v>1899</v>
      </c>
      <c r="D2030">
        <v>1</v>
      </c>
    </row>
    <row r="2031" spans="1:4" x14ac:dyDescent="0.25">
      <c r="A2031" t="str">
        <f>HYPERLINK("https://docs.un.org/S/2024/81", "S/2024/81")</f>
        <v>S/2024/81</v>
      </c>
      <c r="B2031" t="s">
        <v>1896</v>
      </c>
      <c r="C2031" t="s">
        <v>1900</v>
      </c>
      <c r="D2031" t="s">
        <v>160</v>
      </c>
    </row>
    <row r="2032" spans="1:4" x14ac:dyDescent="0.25">
      <c r="A2032" t="str">
        <f>HYPERLINK("https://docs.un.org/S/2024/81", "S/2024/81")</f>
        <v>S/2024/81</v>
      </c>
      <c r="B2032" t="s">
        <v>1896</v>
      </c>
      <c r="C2032" t="s">
        <v>1901</v>
      </c>
      <c r="D2032" t="s">
        <v>160</v>
      </c>
    </row>
    <row r="2033" spans="1:4" x14ac:dyDescent="0.25">
      <c r="A2033" t="str">
        <f>HYPERLINK("https://docs.un.org/S/2024/70", "S/2024/70")</f>
        <v>S/2024/70</v>
      </c>
      <c r="B2033" t="s">
        <v>1902</v>
      </c>
      <c r="C2033" t="s">
        <v>1903</v>
      </c>
      <c r="D2033">
        <v>1</v>
      </c>
    </row>
    <row r="2034" spans="1:4" x14ac:dyDescent="0.25">
      <c r="A2034" t="str">
        <f>HYPERLINK("https://docs.un.org/S/2024/70", "S/2024/70")</f>
        <v>S/2024/70</v>
      </c>
      <c r="B2034" t="s">
        <v>1902</v>
      </c>
      <c r="C2034" t="s">
        <v>1904</v>
      </c>
      <c r="D2034">
        <v>1</v>
      </c>
    </row>
    <row r="2035" spans="1:4" x14ac:dyDescent="0.25">
      <c r="A2035" t="str">
        <f>HYPERLINK("https://docs.un.org/S/2024/70", "S/2024/70")</f>
        <v>S/2024/70</v>
      </c>
      <c r="B2035" t="s">
        <v>1902</v>
      </c>
      <c r="C2035" t="s">
        <v>743</v>
      </c>
      <c r="D2035">
        <v>1</v>
      </c>
    </row>
    <row r="2036" spans="1:4" x14ac:dyDescent="0.25">
      <c r="A2036" t="str">
        <f t="shared" ref="A2036:A2061" si="85">HYPERLINK("https://docs.un.org/S/2024/90", "S/2024/90")</f>
        <v>S/2024/90</v>
      </c>
      <c r="B2036" t="s">
        <v>1905</v>
      </c>
      <c r="C2036" t="s">
        <v>1906</v>
      </c>
      <c r="D2036">
        <v>1</v>
      </c>
    </row>
    <row r="2037" spans="1:4" x14ac:dyDescent="0.25">
      <c r="A2037" t="str">
        <f t="shared" si="85"/>
        <v>S/2024/90</v>
      </c>
      <c r="B2037" t="s">
        <v>1905</v>
      </c>
      <c r="C2037" t="s">
        <v>1907</v>
      </c>
      <c r="D2037">
        <v>1</v>
      </c>
    </row>
    <row r="2038" spans="1:4" x14ac:dyDescent="0.25">
      <c r="A2038" t="str">
        <f t="shared" si="85"/>
        <v>S/2024/90</v>
      </c>
      <c r="B2038" t="s">
        <v>1905</v>
      </c>
      <c r="C2038" t="s">
        <v>1908</v>
      </c>
      <c r="D2038">
        <v>1</v>
      </c>
    </row>
    <row r="2039" spans="1:4" x14ac:dyDescent="0.25">
      <c r="A2039" t="str">
        <f t="shared" si="85"/>
        <v>S/2024/90</v>
      </c>
      <c r="B2039" t="s">
        <v>1905</v>
      </c>
      <c r="C2039" t="s">
        <v>1909</v>
      </c>
      <c r="D2039">
        <v>1</v>
      </c>
    </row>
    <row r="2040" spans="1:4" x14ac:dyDescent="0.25">
      <c r="A2040" t="str">
        <f t="shared" si="85"/>
        <v>S/2024/90</v>
      </c>
      <c r="B2040" t="s">
        <v>1905</v>
      </c>
      <c r="C2040" t="s">
        <v>1910</v>
      </c>
      <c r="D2040">
        <v>1</v>
      </c>
    </row>
    <row r="2041" spans="1:4" x14ac:dyDescent="0.25">
      <c r="A2041" t="str">
        <f t="shared" si="85"/>
        <v>S/2024/90</v>
      </c>
      <c r="B2041" t="s">
        <v>1905</v>
      </c>
      <c r="C2041" t="s">
        <v>1911</v>
      </c>
      <c r="D2041">
        <v>1</v>
      </c>
    </row>
    <row r="2042" spans="1:4" x14ac:dyDescent="0.25">
      <c r="A2042" t="str">
        <f t="shared" si="85"/>
        <v>S/2024/90</v>
      </c>
      <c r="B2042" t="s">
        <v>1905</v>
      </c>
      <c r="C2042" t="s">
        <v>1912</v>
      </c>
      <c r="D2042">
        <v>1</v>
      </c>
    </row>
    <row r="2043" spans="1:4" x14ac:dyDescent="0.25">
      <c r="A2043" t="str">
        <f t="shared" si="85"/>
        <v>S/2024/90</v>
      </c>
      <c r="B2043" t="s">
        <v>1905</v>
      </c>
      <c r="C2043" t="s">
        <v>1913</v>
      </c>
      <c r="D2043">
        <v>1</v>
      </c>
    </row>
    <row r="2044" spans="1:4" x14ac:dyDescent="0.25">
      <c r="A2044" t="str">
        <f t="shared" si="85"/>
        <v>S/2024/90</v>
      </c>
      <c r="B2044" t="s">
        <v>1905</v>
      </c>
      <c r="C2044" t="s">
        <v>1914</v>
      </c>
      <c r="D2044">
        <v>2</v>
      </c>
    </row>
    <row r="2045" spans="1:4" x14ac:dyDescent="0.25">
      <c r="A2045" t="str">
        <f t="shared" si="85"/>
        <v>S/2024/90</v>
      </c>
      <c r="B2045" t="s">
        <v>1905</v>
      </c>
      <c r="C2045" t="s">
        <v>1915</v>
      </c>
      <c r="D2045">
        <v>2</v>
      </c>
    </row>
    <row r="2046" spans="1:4" x14ac:dyDescent="0.25">
      <c r="A2046" t="str">
        <f t="shared" si="85"/>
        <v>S/2024/90</v>
      </c>
      <c r="B2046" t="s">
        <v>1905</v>
      </c>
      <c r="C2046" t="s">
        <v>1916</v>
      </c>
      <c r="D2046">
        <v>2</v>
      </c>
    </row>
    <row r="2047" spans="1:4" x14ac:dyDescent="0.25">
      <c r="A2047" t="str">
        <f t="shared" si="85"/>
        <v>S/2024/90</v>
      </c>
      <c r="B2047" t="s">
        <v>1905</v>
      </c>
      <c r="C2047" t="s">
        <v>1917</v>
      </c>
      <c r="D2047">
        <v>2</v>
      </c>
    </row>
    <row r="2048" spans="1:4" x14ac:dyDescent="0.25">
      <c r="A2048" t="str">
        <f t="shared" si="85"/>
        <v>S/2024/90</v>
      </c>
      <c r="B2048" t="s">
        <v>1905</v>
      </c>
      <c r="C2048" t="s">
        <v>1918</v>
      </c>
      <c r="D2048">
        <v>2</v>
      </c>
    </row>
    <row r="2049" spans="1:4" x14ac:dyDescent="0.25">
      <c r="A2049" t="str">
        <f t="shared" si="85"/>
        <v>S/2024/90</v>
      </c>
      <c r="B2049" t="s">
        <v>1905</v>
      </c>
      <c r="C2049" t="s">
        <v>1919</v>
      </c>
      <c r="D2049">
        <v>2</v>
      </c>
    </row>
    <row r="2050" spans="1:4" x14ac:dyDescent="0.25">
      <c r="A2050" t="str">
        <f t="shared" si="85"/>
        <v>S/2024/90</v>
      </c>
      <c r="B2050" t="s">
        <v>1905</v>
      </c>
      <c r="C2050" t="s">
        <v>1920</v>
      </c>
      <c r="D2050">
        <v>2</v>
      </c>
    </row>
    <row r="2051" spans="1:4" x14ac:dyDescent="0.25">
      <c r="A2051" t="str">
        <f t="shared" si="85"/>
        <v>S/2024/90</v>
      </c>
      <c r="B2051" t="s">
        <v>1905</v>
      </c>
      <c r="C2051" t="s">
        <v>1921</v>
      </c>
      <c r="D2051">
        <v>2</v>
      </c>
    </row>
    <row r="2052" spans="1:4" x14ac:dyDescent="0.25">
      <c r="A2052" t="str">
        <f t="shared" si="85"/>
        <v>S/2024/90</v>
      </c>
      <c r="B2052" t="s">
        <v>1905</v>
      </c>
      <c r="C2052" t="s">
        <v>1922</v>
      </c>
      <c r="D2052">
        <v>2</v>
      </c>
    </row>
    <row r="2053" spans="1:4" x14ac:dyDescent="0.25">
      <c r="A2053" t="str">
        <f t="shared" si="85"/>
        <v>S/2024/90</v>
      </c>
      <c r="B2053" t="s">
        <v>1905</v>
      </c>
      <c r="C2053" t="s">
        <v>1923</v>
      </c>
      <c r="D2053">
        <v>2</v>
      </c>
    </row>
    <row r="2054" spans="1:4" x14ac:dyDescent="0.25">
      <c r="A2054" t="str">
        <f t="shared" si="85"/>
        <v>S/2024/90</v>
      </c>
      <c r="B2054" t="s">
        <v>1905</v>
      </c>
      <c r="C2054" t="s">
        <v>1924</v>
      </c>
      <c r="D2054">
        <v>2</v>
      </c>
    </row>
    <row r="2055" spans="1:4" x14ac:dyDescent="0.25">
      <c r="A2055" t="str">
        <f t="shared" si="85"/>
        <v>S/2024/90</v>
      </c>
      <c r="B2055" t="s">
        <v>1905</v>
      </c>
      <c r="C2055" t="s">
        <v>1925</v>
      </c>
      <c r="D2055">
        <v>2</v>
      </c>
    </row>
    <row r="2056" spans="1:4" x14ac:dyDescent="0.25">
      <c r="A2056" t="str">
        <f t="shared" si="85"/>
        <v>S/2024/90</v>
      </c>
      <c r="B2056" t="s">
        <v>1905</v>
      </c>
      <c r="C2056" t="s">
        <v>1926</v>
      </c>
      <c r="D2056">
        <v>3</v>
      </c>
    </row>
    <row r="2057" spans="1:4" x14ac:dyDescent="0.25">
      <c r="A2057" t="str">
        <f t="shared" si="85"/>
        <v>S/2024/90</v>
      </c>
      <c r="B2057" t="s">
        <v>1905</v>
      </c>
      <c r="C2057" t="s">
        <v>1927</v>
      </c>
      <c r="D2057">
        <v>3</v>
      </c>
    </row>
    <row r="2058" spans="1:4" x14ac:dyDescent="0.25">
      <c r="A2058" t="str">
        <f t="shared" si="85"/>
        <v>S/2024/90</v>
      </c>
      <c r="B2058" t="s">
        <v>1905</v>
      </c>
      <c r="C2058" t="s">
        <v>1928</v>
      </c>
      <c r="D2058">
        <v>3</v>
      </c>
    </row>
    <row r="2059" spans="1:4" x14ac:dyDescent="0.25">
      <c r="A2059" t="str">
        <f t="shared" si="85"/>
        <v>S/2024/90</v>
      </c>
      <c r="B2059" t="s">
        <v>1905</v>
      </c>
      <c r="C2059" t="s">
        <v>1929</v>
      </c>
      <c r="D2059">
        <v>3</v>
      </c>
    </row>
    <row r="2060" spans="1:4" x14ac:dyDescent="0.25">
      <c r="A2060" t="str">
        <f t="shared" si="85"/>
        <v>S/2024/90</v>
      </c>
      <c r="B2060" t="s">
        <v>1905</v>
      </c>
      <c r="C2060" t="s">
        <v>1930</v>
      </c>
      <c r="D2060">
        <v>3</v>
      </c>
    </row>
    <row r="2061" spans="1:4" x14ac:dyDescent="0.25">
      <c r="A2061" t="str">
        <f t="shared" si="85"/>
        <v>S/2024/90</v>
      </c>
      <c r="B2061" t="s">
        <v>1905</v>
      </c>
      <c r="C2061" t="s">
        <v>1931</v>
      </c>
      <c r="D2061">
        <v>3</v>
      </c>
    </row>
    <row r="2062" spans="1:4" x14ac:dyDescent="0.25">
      <c r="A2062" t="str">
        <f t="shared" ref="A2062:A2093" si="86">HYPERLINK("https://docs.un.org/S/2024/92", "S/2024/92")</f>
        <v>S/2024/92</v>
      </c>
      <c r="B2062" t="s">
        <v>1932</v>
      </c>
      <c r="C2062" t="s">
        <v>1933</v>
      </c>
      <c r="D2062">
        <v>1</v>
      </c>
    </row>
    <row r="2063" spans="1:4" x14ac:dyDescent="0.25">
      <c r="A2063" t="str">
        <f t="shared" si="86"/>
        <v>S/2024/92</v>
      </c>
      <c r="B2063" t="s">
        <v>1932</v>
      </c>
      <c r="C2063" t="s">
        <v>1934</v>
      </c>
      <c r="D2063">
        <v>1</v>
      </c>
    </row>
    <row r="2064" spans="1:4" x14ac:dyDescent="0.25">
      <c r="A2064" t="str">
        <f t="shared" si="86"/>
        <v>S/2024/92</v>
      </c>
      <c r="B2064" t="s">
        <v>1932</v>
      </c>
      <c r="C2064" t="s">
        <v>1935</v>
      </c>
      <c r="D2064">
        <v>1</v>
      </c>
    </row>
    <row r="2065" spans="1:4" x14ac:dyDescent="0.25">
      <c r="A2065" t="str">
        <f t="shared" si="86"/>
        <v>S/2024/92</v>
      </c>
      <c r="B2065" t="s">
        <v>1932</v>
      </c>
      <c r="C2065" t="s">
        <v>1936</v>
      </c>
      <c r="D2065">
        <v>1</v>
      </c>
    </row>
    <row r="2066" spans="1:4" x14ac:dyDescent="0.25">
      <c r="A2066" t="str">
        <f t="shared" si="86"/>
        <v>S/2024/92</v>
      </c>
      <c r="B2066" t="s">
        <v>1932</v>
      </c>
      <c r="C2066" t="s">
        <v>1937</v>
      </c>
      <c r="D2066">
        <v>2</v>
      </c>
    </row>
    <row r="2067" spans="1:4" x14ac:dyDescent="0.25">
      <c r="A2067" t="str">
        <f t="shared" si="86"/>
        <v>S/2024/92</v>
      </c>
      <c r="B2067" t="s">
        <v>1932</v>
      </c>
      <c r="C2067" t="s">
        <v>1938</v>
      </c>
      <c r="D2067">
        <v>2</v>
      </c>
    </row>
    <row r="2068" spans="1:4" x14ac:dyDescent="0.25">
      <c r="A2068" t="str">
        <f t="shared" si="86"/>
        <v>S/2024/92</v>
      </c>
      <c r="B2068" t="s">
        <v>1932</v>
      </c>
      <c r="C2068" t="s">
        <v>1939</v>
      </c>
      <c r="D2068">
        <v>2</v>
      </c>
    </row>
    <row r="2069" spans="1:4" x14ac:dyDescent="0.25">
      <c r="A2069" t="str">
        <f t="shared" si="86"/>
        <v>S/2024/92</v>
      </c>
      <c r="B2069" t="s">
        <v>1932</v>
      </c>
      <c r="C2069" t="s">
        <v>1940</v>
      </c>
      <c r="D2069">
        <v>3</v>
      </c>
    </row>
    <row r="2070" spans="1:4" x14ac:dyDescent="0.25">
      <c r="A2070" t="str">
        <f t="shared" si="86"/>
        <v>S/2024/92</v>
      </c>
      <c r="B2070" t="s">
        <v>1932</v>
      </c>
      <c r="C2070" t="s">
        <v>1941</v>
      </c>
      <c r="D2070">
        <v>3</v>
      </c>
    </row>
    <row r="2071" spans="1:4" x14ac:dyDescent="0.25">
      <c r="A2071" t="str">
        <f t="shared" si="86"/>
        <v>S/2024/92</v>
      </c>
      <c r="B2071" t="s">
        <v>1932</v>
      </c>
      <c r="C2071" t="s">
        <v>1942</v>
      </c>
      <c r="D2071">
        <v>3</v>
      </c>
    </row>
    <row r="2072" spans="1:4" x14ac:dyDescent="0.25">
      <c r="A2072" t="str">
        <f t="shared" si="86"/>
        <v>S/2024/92</v>
      </c>
      <c r="B2072" t="s">
        <v>1932</v>
      </c>
      <c r="C2072" t="s">
        <v>1943</v>
      </c>
      <c r="D2072">
        <v>3</v>
      </c>
    </row>
    <row r="2073" spans="1:4" x14ac:dyDescent="0.25">
      <c r="A2073" t="str">
        <f t="shared" si="86"/>
        <v>S/2024/92</v>
      </c>
      <c r="B2073" t="s">
        <v>1932</v>
      </c>
      <c r="C2073" t="s">
        <v>1944</v>
      </c>
      <c r="D2073">
        <v>3</v>
      </c>
    </row>
    <row r="2074" spans="1:4" x14ac:dyDescent="0.25">
      <c r="A2074" t="str">
        <f t="shared" si="86"/>
        <v>S/2024/92</v>
      </c>
      <c r="B2074" t="s">
        <v>1932</v>
      </c>
      <c r="C2074" t="s">
        <v>1945</v>
      </c>
      <c r="D2074">
        <v>3</v>
      </c>
    </row>
    <row r="2075" spans="1:4" x14ac:dyDescent="0.25">
      <c r="A2075" t="str">
        <f t="shared" si="86"/>
        <v>S/2024/92</v>
      </c>
      <c r="B2075" t="s">
        <v>1932</v>
      </c>
      <c r="C2075" t="s">
        <v>1946</v>
      </c>
      <c r="D2075">
        <v>3</v>
      </c>
    </row>
    <row r="2076" spans="1:4" x14ac:dyDescent="0.25">
      <c r="A2076" t="str">
        <f t="shared" si="86"/>
        <v>S/2024/92</v>
      </c>
      <c r="B2076" t="s">
        <v>1932</v>
      </c>
      <c r="C2076" t="s">
        <v>1947</v>
      </c>
      <c r="D2076">
        <v>3</v>
      </c>
    </row>
    <row r="2077" spans="1:4" x14ac:dyDescent="0.25">
      <c r="A2077" t="str">
        <f t="shared" si="86"/>
        <v>S/2024/92</v>
      </c>
      <c r="B2077" t="s">
        <v>1932</v>
      </c>
      <c r="C2077" t="s">
        <v>1948</v>
      </c>
      <c r="D2077">
        <v>3</v>
      </c>
    </row>
    <row r="2078" spans="1:4" x14ac:dyDescent="0.25">
      <c r="A2078" t="str">
        <f t="shared" si="86"/>
        <v>S/2024/92</v>
      </c>
      <c r="B2078" t="s">
        <v>1932</v>
      </c>
      <c r="C2078" t="s">
        <v>1949</v>
      </c>
      <c r="D2078">
        <v>4</v>
      </c>
    </row>
    <row r="2079" spans="1:4" x14ac:dyDescent="0.25">
      <c r="A2079" t="str">
        <f t="shared" si="86"/>
        <v>S/2024/92</v>
      </c>
      <c r="B2079" t="s">
        <v>1932</v>
      </c>
      <c r="C2079" t="s">
        <v>1950</v>
      </c>
      <c r="D2079">
        <v>5</v>
      </c>
    </row>
    <row r="2080" spans="1:4" x14ac:dyDescent="0.25">
      <c r="A2080" t="str">
        <f t="shared" si="86"/>
        <v>S/2024/92</v>
      </c>
      <c r="B2080" t="s">
        <v>1932</v>
      </c>
      <c r="C2080" t="s">
        <v>1951</v>
      </c>
      <c r="D2080">
        <v>5</v>
      </c>
    </row>
    <row r="2081" spans="1:4" x14ac:dyDescent="0.25">
      <c r="A2081" t="str">
        <f t="shared" si="86"/>
        <v>S/2024/92</v>
      </c>
      <c r="B2081" t="s">
        <v>1932</v>
      </c>
      <c r="C2081" t="s">
        <v>1952</v>
      </c>
      <c r="D2081">
        <v>6</v>
      </c>
    </row>
    <row r="2082" spans="1:4" x14ac:dyDescent="0.25">
      <c r="A2082" t="str">
        <f t="shared" si="86"/>
        <v>S/2024/92</v>
      </c>
      <c r="B2082" t="s">
        <v>1932</v>
      </c>
      <c r="C2082" t="s">
        <v>1953</v>
      </c>
      <c r="D2082">
        <v>6</v>
      </c>
    </row>
    <row r="2083" spans="1:4" x14ac:dyDescent="0.25">
      <c r="A2083" t="str">
        <f t="shared" si="86"/>
        <v>S/2024/92</v>
      </c>
      <c r="B2083" t="s">
        <v>1932</v>
      </c>
      <c r="C2083" t="s">
        <v>1954</v>
      </c>
      <c r="D2083">
        <v>6</v>
      </c>
    </row>
    <row r="2084" spans="1:4" x14ac:dyDescent="0.25">
      <c r="A2084" t="str">
        <f t="shared" si="86"/>
        <v>S/2024/92</v>
      </c>
      <c r="B2084" t="s">
        <v>1932</v>
      </c>
      <c r="C2084" t="s">
        <v>1955</v>
      </c>
      <c r="D2084">
        <v>6</v>
      </c>
    </row>
    <row r="2085" spans="1:4" x14ac:dyDescent="0.25">
      <c r="A2085" t="str">
        <f t="shared" si="86"/>
        <v>S/2024/92</v>
      </c>
      <c r="B2085" t="s">
        <v>1932</v>
      </c>
      <c r="C2085" t="s">
        <v>1956</v>
      </c>
      <c r="D2085">
        <v>7</v>
      </c>
    </row>
    <row r="2086" spans="1:4" x14ac:dyDescent="0.25">
      <c r="A2086" t="str">
        <f t="shared" si="86"/>
        <v>S/2024/92</v>
      </c>
      <c r="B2086" t="s">
        <v>1932</v>
      </c>
      <c r="C2086" t="s">
        <v>1957</v>
      </c>
      <c r="D2086">
        <v>7</v>
      </c>
    </row>
    <row r="2087" spans="1:4" x14ac:dyDescent="0.25">
      <c r="A2087" t="str">
        <f t="shared" si="86"/>
        <v>S/2024/92</v>
      </c>
      <c r="B2087" t="s">
        <v>1932</v>
      </c>
      <c r="C2087" t="s">
        <v>1958</v>
      </c>
      <c r="D2087">
        <v>8</v>
      </c>
    </row>
    <row r="2088" spans="1:4" x14ac:dyDescent="0.25">
      <c r="A2088" t="str">
        <f t="shared" si="86"/>
        <v>S/2024/92</v>
      </c>
      <c r="B2088" t="s">
        <v>1932</v>
      </c>
      <c r="C2088" t="s">
        <v>1959</v>
      </c>
      <c r="D2088">
        <v>8</v>
      </c>
    </row>
    <row r="2089" spans="1:4" x14ac:dyDescent="0.25">
      <c r="A2089" t="str">
        <f t="shared" si="86"/>
        <v>S/2024/92</v>
      </c>
      <c r="B2089" t="s">
        <v>1932</v>
      </c>
      <c r="C2089" t="s">
        <v>1960</v>
      </c>
      <c r="D2089">
        <v>8</v>
      </c>
    </row>
    <row r="2090" spans="1:4" x14ac:dyDescent="0.25">
      <c r="A2090" t="str">
        <f t="shared" si="86"/>
        <v>S/2024/92</v>
      </c>
      <c r="B2090" t="s">
        <v>1932</v>
      </c>
      <c r="C2090" t="s">
        <v>1961</v>
      </c>
      <c r="D2090">
        <v>8</v>
      </c>
    </row>
    <row r="2091" spans="1:4" x14ac:dyDescent="0.25">
      <c r="A2091" t="str">
        <f t="shared" si="86"/>
        <v>S/2024/92</v>
      </c>
      <c r="B2091" t="s">
        <v>1932</v>
      </c>
      <c r="C2091" t="s">
        <v>1962</v>
      </c>
      <c r="D2091">
        <v>9</v>
      </c>
    </row>
    <row r="2092" spans="1:4" x14ac:dyDescent="0.25">
      <c r="A2092" t="str">
        <f t="shared" si="86"/>
        <v>S/2024/92</v>
      </c>
      <c r="B2092" t="s">
        <v>1932</v>
      </c>
      <c r="C2092" t="s">
        <v>1963</v>
      </c>
      <c r="D2092">
        <v>9</v>
      </c>
    </row>
    <row r="2093" spans="1:4" x14ac:dyDescent="0.25">
      <c r="A2093" t="str">
        <f t="shared" si="86"/>
        <v>S/2024/92</v>
      </c>
      <c r="B2093" t="s">
        <v>1932</v>
      </c>
      <c r="C2093" t="s">
        <v>1964</v>
      </c>
      <c r="D2093">
        <v>9</v>
      </c>
    </row>
    <row r="2094" spans="1:4" x14ac:dyDescent="0.25">
      <c r="A2094" t="str">
        <f t="shared" ref="A2094:A2125" si="87">HYPERLINK("https://docs.un.org/S/2024/92", "S/2024/92")</f>
        <v>S/2024/92</v>
      </c>
      <c r="B2094" t="s">
        <v>1932</v>
      </c>
      <c r="C2094" t="s">
        <v>1965</v>
      </c>
      <c r="D2094">
        <v>9</v>
      </c>
    </row>
    <row r="2095" spans="1:4" x14ac:dyDescent="0.25">
      <c r="A2095" t="str">
        <f t="shared" si="87"/>
        <v>S/2024/92</v>
      </c>
      <c r="B2095" t="s">
        <v>1932</v>
      </c>
      <c r="C2095" t="s">
        <v>1966</v>
      </c>
      <c r="D2095">
        <v>10</v>
      </c>
    </row>
    <row r="2096" spans="1:4" x14ac:dyDescent="0.25">
      <c r="A2096" t="str">
        <f t="shared" si="87"/>
        <v>S/2024/92</v>
      </c>
      <c r="B2096" t="s">
        <v>1932</v>
      </c>
      <c r="C2096" t="s">
        <v>1967</v>
      </c>
      <c r="D2096">
        <v>11</v>
      </c>
    </row>
    <row r="2097" spans="1:4" x14ac:dyDescent="0.25">
      <c r="A2097" t="str">
        <f t="shared" si="87"/>
        <v>S/2024/92</v>
      </c>
      <c r="B2097" t="s">
        <v>1932</v>
      </c>
      <c r="C2097" t="s">
        <v>1968</v>
      </c>
      <c r="D2097">
        <v>11</v>
      </c>
    </row>
    <row r="2098" spans="1:4" x14ac:dyDescent="0.25">
      <c r="A2098" t="str">
        <f t="shared" si="87"/>
        <v>S/2024/92</v>
      </c>
      <c r="B2098" t="s">
        <v>1932</v>
      </c>
      <c r="C2098" t="s">
        <v>1969</v>
      </c>
      <c r="D2098">
        <v>11</v>
      </c>
    </row>
    <row r="2099" spans="1:4" x14ac:dyDescent="0.25">
      <c r="A2099" t="str">
        <f t="shared" si="87"/>
        <v>S/2024/92</v>
      </c>
      <c r="B2099" t="s">
        <v>1932</v>
      </c>
      <c r="C2099" t="s">
        <v>1970</v>
      </c>
      <c r="D2099">
        <v>12</v>
      </c>
    </row>
    <row r="2100" spans="1:4" x14ac:dyDescent="0.25">
      <c r="A2100" t="str">
        <f t="shared" si="87"/>
        <v>S/2024/92</v>
      </c>
      <c r="B2100" t="s">
        <v>1932</v>
      </c>
      <c r="C2100" t="s">
        <v>1971</v>
      </c>
      <c r="D2100">
        <v>12</v>
      </c>
    </row>
    <row r="2101" spans="1:4" x14ac:dyDescent="0.25">
      <c r="A2101" t="str">
        <f t="shared" si="87"/>
        <v>S/2024/92</v>
      </c>
      <c r="B2101" t="s">
        <v>1932</v>
      </c>
      <c r="C2101" t="s">
        <v>1972</v>
      </c>
      <c r="D2101">
        <v>12</v>
      </c>
    </row>
    <row r="2102" spans="1:4" x14ac:dyDescent="0.25">
      <c r="A2102" t="str">
        <f t="shared" si="87"/>
        <v>S/2024/92</v>
      </c>
      <c r="B2102" t="s">
        <v>1932</v>
      </c>
      <c r="C2102" t="s">
        <v>1973</v>
      </c>
      <c r="D2102">
        <v>13</v>
      </c>
    </row>
    <row r="2103" spans="1:4" x14ac:dyDescent="0.25">
      <c r="A2103" t="str">
        <f t="shared" si="87"/>
        <v>S/2024/92</v>
      </c>
      <c r="B2103" t="s">
        <v>1932</v>
      </c>
      <c r="C2103" t="s">
        <v>1974</v>
      </c>
      <c r="D2103">
        <v>14</v>
      </c>
    </row>
    <row r="2104" spans="1:4" x14ac:dyDescent="0.25">
      <c r="A2104" t="str">
        <f t="shared" si="87"/>
        <v>S/2024/92</v>
      </c>
      <c r="B2104" t="s">
        <v>1932</v>
      </c>
      <c r="C2104" t="s">
        <v>1975</v>
      </c>
      <c r="D2104">
        <v>14</v>
      </c>
    </row>
    <row r="2105" spans="1:4" x14ac:dyDescent="0.25">
      <c r="A2105" t="str">
        <f t="shared" si="87"/>
        <v>S/2024/92</v>
      </c>
      <c r="B2105" t="s">
        <v>1932</v>
      </c>
      <c r="C2105" t="s">
        <v>1976</v>
      </c>
      <c r="D2105">
        <v>14</v>
      </c>
    </row>
    <row r="2106" spans="1:4" x14ac:dyDescent="0.25">
      <c r="A2106" t="str">
        <f t="shared" si="87"/>
        <v>S/2024/92</v>
      </c>
      <c r="B2106" t="s">
        <v>1932</v>
      </c>
      <c r="C2106" t="s">
        <v>1977</v>
      </c>
      <c r="D2106">
        <v>15</v>
      </c>
    </row>
    <row r="2107" spans="1:4" x14ac:dyDescent="0.25">
      <c r="A2107" t="str">
        <f t="shared" si="87"/>
        <v>S/2024/92</v>
      </c>
      <c r="B2107" t="s">
        <v>1932</v>
      </c>
      <c r="C2107" t="s">
        <v>1978</v>
      </c>
      <c r="D2107">
        <v>15</v>
      </c>
    </row>
    <row r="2108" spans="1:4" x14ac:dyDescent="0.25">
      <c r="A2108" t="str">
        <f t="shared" si="87"/>
        <v>S/2024/92</v>
      </c>
      <c r="B2108" t="s">
        <v>1932</v>
      </c>
      <c r="C2108" t="s">
        <v>1979</v>
      </c>
      <c r="D2108">
        <v>16</v>
      </c>
    </row>
    <row r="2109" spans="1:4" x14ac:dyDescent="0.25">
      <c r="A2109" t="str">
        <f t="shared" si="87"/>
        <v>S/2024/92</v>
      </c>
      <c r="B2109" t="s">
        <v>1932</v>
      </c>
      <c r="C2109" t="s">
        <v>1980</v>
      </c>
      <c r="D2109">
        <v>16</v>
      </c>
    </row>
    <row r="2110" spans="1:4" x14ac:dyDescent="0.25">
      <c r="A2110" t="str">
        <f t="shared" si="87"/>
        <v>S/2024/92</v>
      </c>
      <c r="B2110" t="s">
        <v>1932</v>
      </c>
      <c r="C2110" t="s">
        <v>1981</v>
      </c>
      <c r="D2110">
        <v>16</v>
      </c>
    </row>
    <row r="2111" spans="1:4" x14ac:dyDescent="0.25">
      <c r="A2111" t="str">
        <f t="shared" si="87"/>
        <v>S/2024/92</v>
      </c>
      <c r="B2111" t="s">
        <v>1932</v>
      </c>
      <c r="C2111" t="s">
        <v>1982</v>
      </c>
      <c r="D2111">
        <v>16</v>
      </c>
    </row>
    <row r="2112" spans="1:4" x14ac:dyDescent="0.25">
      <c r="A2112" t="str">
        <f t="shared" si="87"/>
        <v>S/2024/92</v>
      </c>
      <c r="B2112" t="s">
        <v>1932</v>
      </c>
      <c r="C2112" t="s">
        <v>1983</v>
      </c>
      <c r="D2112">
        <v>17</v>
      </c>
    </row>
    <row r="2113" spans="1:4" x14ac:dyDescent="0.25">
      <c r="A2113" t="str">
        <f t="shared" si="87"/>
        <v>S/2024/92</v>
      </c>
      <c r="B2113" t="s">
        <v>1932</v>
      </c>
      <c r="C2113" t="s">
        <v>1984</v>
      </c>
      <c r="D2113">
        <v>18</v>
      </c>
    </row>
    <row r="2114" spans="1:4" x14ac:dyDescent="0.25">
      <c r="A2114" t="str">
        <f t="shared" si="87"/>
        <v>S/2024/92</v>
      </c>
      <c r="B2114" t="s">
        <v>1932</v>
      </c>
      <c r="C2114" t="s">
        <v>1985</v>
      </c>
      <c r="D2114">
        <v>18</v>
      </c>
    </row>
    <row r="2115" spans="1:4" x14ac:dyDescent="0.25">
      <c r="A2115" t="str">
        <f t="shared" si="87"/>
        <v>S/2024/92</v>
      </c>
      <c r="B2115" t="s">
        <v>1932</v>
      </c>
      <c r="C2115" t="s">
        <v>1986</v>
      </c>
      <c r="D2115">
        <v>18</v>
      </c>
    </row>
    <row r="2116" spans="1:4" x14ac:dyDescent="0.25">
      <c r="A2116" t="str">
        <f t="shared" si="87"/>
        <v>S/2024/92</v>
      </c>
      <c r="B2116" t="s">
        <v>1932</v>
      </c>
      <c r="C2116" t="s">
        <v>1987</v>
      </c>
      <c r="D2116">
        <v>19</v>
      </c>
    </row>
    <row r="2117" spans="1:4" x14ac:dyDescent="0.25">
      <c r="A2117" t="str">
        <f t="shared" si="87"/>
        <v>S/2024/92</v>
      </c>
      <c r="B2117" t="s">
        <v>1932</v>
      </c>
      <c r="C2117" t="s">
        <v>1988</v>
      </c>
      <c r="D2117">
        <v>19</v>
      </c>
    </row>
    <row r="2118" spans="1:4" x14ac:dyDescent="0.25">
      <c r="A2118" t="str">
        <f t="shared" si="87"/>
        <v>S/2024/92</v>
      </c>
      <c r="B2118" t="s">
        <v>1932</v>
      </c>
      <c r="C2118" t="s">
        <v>1989</v>
      </c>
      <c r="D2118">
        <v>19</v>
      </c>
    </row>
    <row r="2119" spans="1:4" x14ac:dyDescent="0.25">
      <c r="A2119" t="str">
        <f t="shared" si="87"/>
        <v>S/2024/92</v>
      </c>
      <c r="B2119" t="s">
        <v>1932</v>
      </c>
      <c r="C2119" t="s">
        <v>1990</v>
      </c>
      <c r="D2119">
        <v>19</v>
      </c>
    </row>
    <row r="2120" spans="1:4" x14ac:dyDescent="0.25">
      <c r="A2120" t="str">
        <f t="shared" si="87"/>
        <v>S/2024/92</v>
      </c>
      <c r="B2120" t="s">
        <v>1932</v>
      </c>
      <c r="C2120" t="s">
        <v>1991</v>
      </c>
      <c r="D2120">
        <v>20</v>
      </c>
    </row>
    <row r="2121" spans="1:4" x14ac:dyDescent="0.25">
      <c r="A2121" t="str">
        <f t="shared" si="87"/>
        <v>S/2024/92</v>
      </c>
      <c r="B2121" t="s">
        <v>1932</v>
      </c>
      <c r="C2121" t="s">
        <v>1992</v>
      </c>
      <c r="D2121">
        <v>20</v>
      </c>
    </row>
    <row r="2122" spans="1:4" x14ac:dyDescent="0.25">
      <c r="A2122" t="str">
        <f t="shared" si="87"/>
        <v>S/2024/92</v>
      </c>
      <c r="B2122" t="s">
        <v>1932</v>
      </c>
      <c r="C2122" t="s">
        <v>1993</v>
      </c>
      <c r="D2122">
        <v>20</v>
      </c>
    </row>
    <row r="2123" spans="1:4" x14ac:dyDescent="0.25">
      <c r="A2123" t="str">
        <f t="shared" si="87"/>
        <v>S/2024/92</v>
      </c>
      <c r="B2123" t="s">
        <v>1932</v>
      </c>
      <c r="C2123" t="s">
        <v>1994</v>
      </c>
      <c r="D2123">
        <v>20</v>
      </c>
    </row>
    <row r="2124" spans="1:4" x14ac:dyDescent="0.25">
      <c r="A2124" t="str">
        <f t="shared" si="87"/>
        <v>S/2024/92</v>
      </c>
      <c r="B2124" t="s">
        <v>1932</v>
      </c>
      <c r="C2124" t="s">
        <v>1995</v>
      </c>
      <c r="D2124">
        <v>20</v>
      </c>
    </row>
    <row r="2125" spans="1:4" x14ac:dyDescent="0.25">
      <c r="A2125" t="str">
        <f t="shared" si="87"/>
        <v>S/2024/92</v>
      </c>
      <c r="B2125" t="s">
        <v>1932</v>
      </c>
      <c r="C2125" t="s">
        <v>1996</v>
      </c>
      <c r="D2125">
        <v>21</v>
      </c>
    </row>
    <row r="2126" spans="1:4" x14ac:dyDescent="0.25">
      <c r="A2126" t="str">
        <f t="shared" ref="A2126:A2139" si="88">HYPERLINK("https://docs.un.org/S/2024/92", "S/2024/92")</f>
        <v>S/2024/92</v>
      </c>
      <c r="B2126" t="s">
        <v>1932</v>
      </c>
      <c r="C2126" t="s">
        <v>1997</v>
      </c>
      <c r="D2126">
        <v>21</v>
      </c>
    </row>
    <row r="2127" spans="1:4" x14ac:dyDescent="0.25">
      <c r="A2127" t="str">
        <f t="shared" si="88"/>
        <v>S/2024/92</v>
      </c>
      <c r="B2127" t="s">
        <v>1932</v>
      </c>
      <c r="C2127" t="s">
        <v>1998</v>
      </c>
      <c r="D2127">
        <v>21</v>
      </c>
    </row>
    <row r="2128" spans="1:4" x14ac:dyDescent="0.25">
      <c r="A2128" t="str">
        <f t="shared" si="88"/>
        <v>S/2024/92</v>
      </c>
      <c r="B2128" t="s">
        <v>1932</v>
      </c>
      <c r="C2128" t="s">
        <v>1999</v>
      </c>
      <c r="D2128">
        <v>22</v>
      </c>
    </row>
    <row r="2129" spans="1:4" x14ac:dyDescent="0.25">
      <c r="A2129" t="str">
        <f t="shared" si="88"/>
        <v>S/2024/92</v>
      </c>
      <c r="B2129" t="s">
        <v>1932</v>
      </c>
      <c r="C2129" t="s">
        <v>2000</v>
      </c>
      <c r="D2129">
        <v>22</v>
      </c>
    </row>
    <row r="2130" spans="1:4" x14ac:dyDescent="0.25">
      <c r="A2130" t="str">
        <f t="shared" si="88"/>
        <v>S/2024/92</v>
      </c>
      <c r="B2130" t="s">
        <v>1932</v>
      </c>
      <c r="C2130" t="s">
        <v>2001</v>
      </c>
      <c r="D2130">
        <v>22</v>
      </c>
    </row>
    <row r="2131" spans="1:4" x14ac:dyDescent="0.25">
      <c r="A2131" t="str">
        <f t="shared" si="88"/>
        <v>S/2024/92</v>
      </c>
      <c r="B2131" t="s">
        <v>1932</v>
      </c>
      <c r="C2131" t="s">
        <v>2002</v>
      </c>
      <c r="D2131">
        <v>22</v>
      </c>
    </row>
    <row r="2132" spans="1:4" x14ac:dyDescent="0.25">
      <c r="A2132" t="str">
        <f t="shared" si="88"/>
        <v>S/2024/92</v>
      </c>
      <c r="B2132" t="s">
        <v>1932</v>
      </c>
      <c r="C2132" t="s">
        <v>2003</v>
      </c>
      <c r="D2132">
        <v>22</v>
      </c>
    </row>
    <row r="2133" spans="1:4" x14ac:dyDescent="0.25">
      <c r="A2133" t="str">
        <f t="shared" si="88"/>
        <v>S/2024/92</v>
      </c>
      <c r="B2133" t="s">
        <v>1932</v>
      </c>
      <c r="C2133" t="s">
        <v>2004</v>
      </c>
      <c r="D2133">
        <v>22</v>
      </c>
    </row>
    <row r="2134" spans="1:4" x14ac:dyDescent="0.25">
      <c r="A2134" t="str">
        <f t="shared" si="88"/>
        <v>S/2024/92</v>
      </c>
      <c r="B2134" t="s">
        <v>1932</v>
      </c>
      <c r="C2134" t="s">
        <v>2005</v>
      </c>
      <c r="D2134">
        <v>22</v>
      </c>
    </row>
    <row r="2135" spans="1:4" x14ac:dyDescent="0.25">
      <c r="A2135" t="str">
        <f t="shared" si="88"/>
        <v>S/2024/92</v>
      </c>
      <c r="B2135" t="s">
        <v>1932</v>
      </c>
      <c r="C2135" t="s">
        <v>2006</v>
      </c>
      <c r="D2135">
        <v>23</v>
      </c>
    </row>
    <row r="2136" spans="1:4" x14ac:dyDescent="0.25">
      <c r="A2136" t="str">
        <f t="shared" si="88"/>
        <v>S/2024/92</v>
      </c>
      <c r="B2136" t="s">
        <v>1932</v>
      </c>
      <c r="C2136" t="s">
        <v>2007</v>
      </c>
      <c r="D2136">
        <v>23</v>
      </c>
    </row>
    <row r="2137" spans="1:4" x14ac:dyDescent="0.25">
      <c r="A2137" t="str">
        <f t="shared" si="88"/>
        <v>S/2024/92</v>
      </c>
      <c r="B2137" t="s">
        <v>1932</v>
      </c>
      <c r="C2137" t="s">
        <v>2008</v>
      </c>
      <c r="D2137">
        <v>23</v>
      </c>
    </row>
    <row r="2138" spans="1:4" x14ac:dyDescent="0.25">
      <c r="A2138" t="str">
        <f t="shared" si="88"/>
        <v>S/2024/92</v>
      </c>
      <c r="B2138" t="s">
        <v>1932</v>
      </c>
      <c r="C2138" t="s">
        <v>2009</v>
      </c>
      <c r="D2138">
        <v>23</v>
      </c>
    </row>
    <row r="2139" spans="1:4" x14ac:dyDescent="0.25">
      <c r="A2139" t="str">
        <f t="shared" si="88"/>
        <v>S/2024/92</v>
      </c>
      <c r="B2139" t="s">
        <v>1932</v>
      </c>
      <c r="C2139" t="s">
        <v>2010</v>
      </c>
      <c r="D2139">
        <v>23</v>
      </c>
    </row>
    <row r="2140" spans="1:4" x14ac:dyDescent="0.25">
      <c r="A2140" t="str">
        <f>HYPERLINK("https://docs.un.org/S/2024/80", "S/2024/80")</f>
        <v>S/2024/80</v>
      </c>
      <c r="B2140" t="s">
        <v>2011</v>
      </c>
      <c r="C2140" t="s">
        <v>2012</v>
      </c>
      <c r="D2140">
        <v>1</v>
      </c>
    </row>
    <row r="2141" spans="1:4" x14ac:dyDescent="0.25">
      <c r="A2141" t="str">
        <f>HYPERLINK("https://docs.un.org/S/2024/80", "S/2024/80")</f>
        <v>S/2024/80</v>
      </c>
      <c r="B2141" t="s">
        <v>2011</v>
      </c>
      <c r="C2141" t="s">
        <v>1898</v>
      </c>
      <c r="D2141">
        <v>1</v>
      </c>
    </row>
    <row r="2142" spans="1:4" x14ac:dyDescent="0.25">
      <c r="A2142" t="str">
        <f>HYPERLINK("https://docs.un.org/S/2024/80", "S/2024/80")</f>
        <v>S/2024/80</v>
      </c>
      <c r="B2142" t="s">
        <v>2011</v>
      </c>
      <c r="C2142" t="s">
        <v>1899</v>
      </c>
      <c r="D2142">
        <v>1</v>
      </c>
    </row>
    <row r="2143" spans="1:4" x14ac:dyDescent="0.25">
      <c r="A2143" t="str">
        <f>HYPERLINK("https://docs.un.org/S/2024/80", "S/2024/80")</f>
        <v>S/2024/80</v>
      </c>
      <c r="B2143" t="s">
        <v>2011</v>
      </c>
      <c r="C2143" t="s">
        <v>2013</v>
      </c>
      <c r="D2143" t="s">
        <v>160</v>
      </c>
    </row>
    <row r="2144" spans="1:4" x14ac:dyDescent="0.25">
      <c r="A2144" t="str">
        <f>HYPERLINK("https://docs.un.org/S/2024/80", "S/2024/80")</f>
        <v>S/2024/80</v>
      </c>
      <c r="B2144" t="s">
        <v>2011</v>
      </c>
      <c r="C2144" t="s">
        <v>1901</v>
      </c>
      <c r="D2144" t="s">
        <v>160</v>
      </c>
    </row>
    <row r="2145" spans="1:4" x14ac:dyDescent="0.25">
      <c r="A2145" t="str">
        <f>HYPERLINK("https://docs.un.org/S/2024/73", "S/2024/73")</f>
        <v>S/2024/73</v>
      </c>
      <c r="B2145" t="s">
        <v>2014</v>
      </c>
      <c r="C2145" t="s">
        <v>2015</v>
      </c>
      <c r="D2145">
        <v>1</v>
      </c>
    </row>
    <row r="2146" spans="1:4" x14ac:dyDescent="0.25">
      <c r="A2146" t="str">
        <f>HYPERLINK("https://docs.un.org/S/2024/73", "S/2024/73")</f>
        <v>S/2024/73</v>
      </c>
      <c r="B2146" t="s">
        <v>2014</v>
      </c>
      <c r="C2146" t="s">
        <v>743</v>
      </c>
      <c r="D2146">
        <v>1</v>
      </c>
    </row>
    <row r="2147" spans="1:4" x14ac:dyDescent="0.25">
      <c r="A2147" t="str">
        <f t="shared" ref="A2147:A2158" si="89">HYPERLINK("https://docs.un.org/S/2024/76", "S/2024/76")</f>
        <v>S/2024/76</v>
      </c>
      <c r="B2147" t="s">
        <v>2016</v>
      </c>
      <c r="C2147" t="s">
        <v>2017</v>
      </c>
      <c r="D2147">
        <v>1</v>
      </c>
    </row>
    <row r="2148" spans="1:4" x14ac:dyDescent="0.25">
      <c r="A2148" t="str">
        <f t="shared" si="89"/>
        <v>S/2024/76</v>
      </c>
      <c r="B2148" t="s">
        <v>2016</v>
      </c>
      <c r="C2148" t="s">
        <v>2018</v>
      </c>
      <c r="D2148">
        <v>1</v>
      </c>
    </row>
    <row r="2149" spans="1:4" x14ac:dyDescent="0.25">
      <c r="A2149" t="str">
        <f t="shared" si="89"/>
        <v>S/2024/76</v>
      </c>
      <c r="B2149" t="s">
        <v>2016</v>
      </c>
      <c r="C2149" t="s">
        <v>1505</v>
      </c>
      <c r="D2149">
        <v>1</v>
      </c>
    </row>
    <row r="2150" spans="1:4" x14ac:dyDescent="0.25">
      <c r="A2150" t="str">
        <f t="shared" si="89"/>
        <v>S/2024/76</v>
      </c>
      <c r="B2150" t="s">
        <v>2016</v>
      </c>
      <c r="C2150" t="s">
        <v>157</v>
      </c>
      <c r="D2150">
        <v>1</v>
      </c>
    </row>
    <row r="2151" spans="1:4" x14ac:dyDescent="0.25">
      <c r="A2151" t="str">
        <f t="shared" si="89"/>
        <v>S/2024/76</v>
      </c>
      <c r="B2151" t="s">
        <v>2016</v>
      </c>
      <c r="C2151" t="s">
        <v>2019</v>
      </c>
      <c r="D2151" t="s">
        <v>160</v>
      </c>
    </row>
    <row r="2152" spans="1:4" x14ac:dyDescent="0.25">
      <c r="A2152" t="str">
        <f t="shared" si="89"/>
        <v>S/2024/76</v>
      </c>
      <c r="B2152" t="s">
        <v>2016</v>
      </c>
      <c r="C2152" t="s">
        <v>2020</v>
      </c>
      <c r="D2152" t="s">
        <v>160</v>
      </c>
    </row>
    <row r="2153" spans="1:4" x14ac:dyDescent="0.25">
      <c r="A2153" t="str">
        <f t="shared" si="89"/>
        <v>S/2024/76</v>
      </c>
      <c r="B2153" t="s">
        <v>2016</v>
      </c>
      <c r="C2153" t="s">
        <v>2021</v>
      </c>
      <c r="D2153" t="s">
        <v>160</v>
      </c>
    </row>
    <row r="2154" spans="1:4" x14ac:dyDescent="0.25">
      <c r="A2154" t="str">
        <f t="shared" si="89"/>
        <v>S/2024/76</v>
      </c>
      <c r="B2154" t="s">
        <v>2016</v>
      </c>
      <c r="C2154" t="s">
        <v>2022</v>
      </c>
      <c r="D2154" t="s">
        <v>160</v>
      </c>
    </row>
    <row r="2155" spans="1:4" x14ac:dyDescent="0.25">
      <c r="A2155" t="str">
        <f t="shared" si="89"/>
        <v>S/2024/76</v>
      </c>
      <c r="B2155" t="s">
        <v>2016</v>
      </c>
      <c r="C2155" t="s">
        <v>2023</v>
      </c>
      <c r="D2155" t="s">
        <v>160</v>
      </c>
    </row>
    <row r="2156" spans="1:4" x14ac:dyDescent="0.25">
      <c r="A2156" t="str">
        <f t="shared" si="89"/>
        <v>S/2024/76</v>
      </c>
      <c r="B2156" t="s">
        <v>2016</v>
      </c>
      <c r="C2156" t="s">
        <v>2024</v>
      </c>
      <c r="D2156" t="s">
        <v>160</v>
      </c>
    </row>
    <row r="2157" spans="1:4" x14ac:dyDescent="0.25">
      <c r="A2157" t="str">
        <f t="shared" si="89"/>
        <v>S/2024/76</v>
      </c>
      <c r="B2157" t="s">
        <v>2016</v>
      </c>
      <c r="C2157" t="s">
        <v>2025</v>
      </c>
      <c r="D2157" t="s">
        <v>160</v>
      </c>
    </row>
    <row r="2158" spans="1:4" x14ac:dyDescent="0.25">
      <c r="A2158" t="str">
        <f t="shared" si="89"/>
        <v>S/2024/76</v>
      </c>
      <c r="B2158" t="s">
        <v>2016</v>
      </c>
      <c r="C2158" t="s">
        <v>2026</v>
      </c>
      <c r="D2158" t="s">
        <v>160</v>
      </c>
    </row>
    <row r="2159" spans="1:4" x14ac:dyDescent="0.25">
      <c r="A2159" t="str">
        <f>HYPERLINK("https://docs.un.org/S/2024/78", "S/2024/78")</f>
        <v>S/2024/78</v>
      </c>
      <c r="B2159" t="s">
        <v>2027</v>
      </c>
      <c r="C2159" t="s">
        <v>2028</v>
      </c>
      <c r="D2159">
        <v>1</v>
      </c>
    </row>
    <row r="2160" spans="1:4" x14ac:dyDescent="0.25">
      <c r="A2160" t="str">
        <f>HYPERLINK("https://docs.un.org/S/2024/78", "S/2024/78")</f>
        <v>S/2024/78</v>
      </c>
      <c r="B2160" t="s">
        <v>2027</v>
      </c>
      <c r="C2160" t="s">
        <v>743</v>
      </c>
      <c r="D2160">
        <v>1</v>
      </c>
    </row>
    <row r="2161" spans="1:4" x14ac:dyDescent="0.25">
      <c r="A2161" t="str">
        <f>HYPERLINK("https://docs.un.org/S/2024/77", "S/2024/77")</f>
        <v>S/2024/77</v>
      </c>
      <c r="B2161" t="s">
        <v>1024</v>
      </c>
      <c r="C2161" t="s">
        <v>2029</v>
      </c>
      <c r="D2161">
        <v>1</v>
      </c>
    </row>
    <row r="2162" spans="1:4" x14ac:dyDescent="0.25">
      <c r="A2162" t="str">
        <f>HYPERLINK("https://docs.un.org/S/2024/77", "S/2024/77")</f>
        <v>S/2024/77</v>
      </c>
      <c r="B2162" t="s">
        <v>1024</v>
      </c>
      <c r="C2162" t="s">
        <v>743</v>
      </c>
      <c r="D2162">
        <v>1</v>
      </c>
    </row>
    <row r="2163" spans="1:4" x14ac:dyDescent="0.25">
      <c r="A2163" t="str">
        <f>HYPERLINK("https://docs.un.org/S/2024/9", "S/2024/9")</f>
        <v>S/2024/9</v>
      </c>
      <c r="B2163" t="s">
        <v>111</v>
      </c>
      <c r="C2163" t="s">
        <v>2030</v>
      </c>
      <c r="D2163">
        <v>1</v>
      </c>
    </row>
    <row r="2164" spans="1:4" x14ac:dyDescent="0.25">
      <c r="A2164" t="str">
        <f>HYPERLINK("https://docs.un.org/S/2024/9", "S/2024/9")</f>
        <v>S/2024/9</v>
      </c>
      <c r="B2164" t="s">
        <v>111</v>
      </c>
      <c r="C2164" t="s">
        <v>2031</v>
      </c>
      <c r="D2164">
        <v>1</v>
      </c>
    </row>
    <row r="2165" spans="1:4" x14ac:dyDescent="0.25">
      <c r="A2165" t="str">
        <f>HYPERLINK("https://docs.un.org/S/2024/9", "S/2024/9")</f>
        <v>S/2024/9</v>
      </c>
      <c r="B2165" t="s">
        <v>111</v>
      </c>
      <c r="C2165" t="s">
        <v>2032</v>
      </c>
      <c r="D2165">
        <v>1</v>
      </c>
    </row>
    <row r="2166" spans="1:4" x14ac:dyDescent="0.25">
      <c r="A2166" t="str">
        <f>HYPERLINK("https://docs.un.org/S/2024/9", "S/2024/9")</f>
        <v>S/2024/9</v>
      </c>
      <c r="B2166" t="s">
        <v>111</v>
      </c>
      <c r="C2166" t="s">
        <v>2033</v>
      </c>
      <c r="D2166">
        <v>1</v>
      </c>
    </row>
    <row r="2167" spans="1:4" x14ac:dyDescent="0.25">
      <c r="A2167" t="str">
        <f>HYPERLINK("https://docs.un.org/S/2024/9", "S/2024/9")</f>
        <v>S/2024/9</v>
      </c>
      <c r="B2167" t="s">
        <v>111</v>
      </c>
      <c r="C2167" t="s">
        <v>341</v>
      </c>
      <c r="D2167">
        <v>1</v>
      </c>
    </row>
    <row r="2168" spans="1:4" x14ac:dyDescent="0.25">
      <c r="A2168" t="str">
        <f t="shared" ref="A2168:A2173" si="90">HYPERLINK("https://docs.un.org/S/2024/71", "S/2024/71")</f>
        <v>S/2024/71</v>
      </c>
      <c r="B2168" t="s">
        <v>2034</v>
      </c>
      <c r="C2168" t="s">
        <v>2035</v>
      </c>
      <c r="D2168">
        <v>1</v>
      </c>
    </row>
    <row r="2169" spans="1:4" x14ac:dyDescent="0.25">
      <c r="A2169" t="str">
        <f t="shared" si="90"/>
        <v>S/2024/71</v>
      </c>
      <c r="B2169" t="s">
        <v>2034</v>
      </c>
      <c r="C2169" t="s">
        <v>2036</v>
      </c>
      <c r="D2169">
        <v>1</v>
      </c>
    </row>
    <row r="2170" spans="1:4" x14ac:dyDescent="0.25">
      <c r="A2170" t="str">
        <f t="shared" si="90"/>
        <v>S/2024/71</v>
      </c>
      <c r="B2170" t="s">
        <v>2034</v>
      </c>
      <c r="C2170" t="s">
        <v>2037</v>
      </c>
      <c r="D2170">
        <v>1</v>
      </c>
    </row>
    <row r="2171" spans="1:4" x14ac:dyDescent="0.25">
      <c r="A2171" t="str">
        <f t="shared" si="90"/>
        <v>S/2024/71</v>
      </c>
      <c r="B2171" t="s">
        <v>2034</v>
      </c>
      <c r="C2171" t="s">
        <v>2038</v>
      </c>
      <c r="D2171">
        <v>1</v>
      </c>
    </row>
    <row r="2172" spans="1:4" x14ac:dyDescent="0.25">
      <c r="A2172" t="str">
        <f t="shared" si="90"/>
        <v>S/2024/71</v>
      </c>
      <c r="B2172" t="s">
        <v>2034</v>
      </c>
      <c r="C2172" t="s">
        <v>2039</v>
      </c>
      <c r="D2172">
        <v>1</v>
      </c>
    </row>
    <row r="2173" spans="1:4" x14ac:dyDescent="0.25">
      <c r="A2173" t="str">
        <f t="shared" si="90"/>
        <v>S/2024/71</v>
      </c>
      <c r="B2173" t="s">
        <v>2034</v>
      </c>
      <c r="C2173" t="s">
        <v>1488</v>
      </c>
      <c r="D2173">
        <v>2</v>
      </c>
    </row>
    <row r="2174" spans="1:4" x14ac:dyDescent="0.25">
      <c r="A2174" t="str">
        <f t="shared" ref="A2174:A2183" si="91">HYPERLINK("https://docs.un.org/S/2024/94", "S/2024/94")</f>
        <v>S/2024/94</v>
      </c>
      <c r="B2174" t="s">
        <v>2040</v>
      </c>
      <c r="C2174" t="s">
        <v>782</v>
      </c>
      <c r="D2174">
        <v>1</v>
      </c>
    </row>
    <row r="2175" spans="1:4" x14ac:dyDescent="0.25">
      <c r="A2175" t="str">
        <f t="shared" si="91"/>
        <v>S/2024/94</v>
      </c>
      <c r="B2175" t="s">
        <v>2040</v>
      </c>
      <c r="C2175" t="s">
        <v>2041</v>
      </c>
      <c r="D2175">
        <v>1</v>
      </c>
    </row>
    <row r="2176" spans="1:4" x14ac:dyDescent="0.25">
      <c r="A2176" t="str">
        <f t="shared" si="91"/>
        <v>S/2024/94</v>
      </c>
      <c r="B2176" t="s">
        <v>2040</v>
      </c>
      <c r="C2176" t="s">
        <v>2042</v>
      </c>
      <c r="D2176">
        <v>1</v>
      </c>
    </row>
    <row r="2177" spans="1:4" x14ac:dyDescent="0.25">
      <c r="A2177" t="str">
        <f t="shared" si="91"/>
        <v>S/2024/94</v>
      </c>
      <c r="B2177" t="s">
        <v>2040</v>
      </c>
      <c r="C2177" t="s">
        <v>2043</v>
      </c>
      <c r="D2177">
        <v>1</v>
      </c>
    </row>
    <row r="2178" spans="1:4" x14ac:dyDescent="0.25">
      <c r="A2178" t="str">
        <f t="shared" si="91"/>
        <v>S/2024/94</v>
      </c>
      <c r="B2178" t="s">
        <v>2040</v>
      </c>
      <c r="C2178" t="s">
        <v>2044</v>
      </c>
      <c r="D2178">
        <v>1</v>
      </c>
    </row>
    <row r="2179" spans="1:4" x14ac:dyDescent="0.25">
      <c r="A2179" t="str">
        <f t="shared" si="91"/>
        <v>S/2024/94</v>
      </c>
      <c r="B2179" t="s">
        <v>2040</v>
      </c>
      <c r="C2179" t="s">
        <v>2045</v>
      </c>
      <c r="D2179">
        <v>1</v>
      </c>
    </row>
    <row r="2180" spans="1:4" x14ac:dyDescent="0.25">
      <c r="A2180" t="str">
        <f t="shared" si="91"/>
        <v>S/2024/94</v>
      </c>
      <c r="B2180" t="s">
        <v>2040</v>
      </c>
      <c r="C2180" t="s">
        <v>785</v>
      </c>
      <c r="D2180">
        <v>1</v>
      </c>
    </row>
    <row r="2181" spans="1:4" x14ac:dyDescent="0.25">
      <c r="A2181" t="str">
        <f t="shared" si="91"/>
        <v>S/2024/94</v>
      </c>
      <c r="B2181" t="s">
        <v>2040</v>
      </c>
      <c r="C2181" t="s">
        <v>730</v>
      </c>
      <c r="D2181">
        <v>2</v>
      </c>
    </row>
    <row r="2182" spans="1:4" x14ac:dyDescent="0.25">
      <c r="A2182" t="str">
        <f t="shared" si="91"/>
        <v>S/2024/94</v>
      </c>
      <c r="B2182" t="s">
        <v>2040</v>
      </c>
      <c r="C2182" t="s">
        <v>585</v>
      </c>
      <c r="D2182">
        <v>2</v>
      </c>
    </row>
    <row r="2183" spans="1:4" x14ac:dyDescent="0.25">
      <c r="A2183" t="str">
        <f t="shared" si="91"/>
        <v>S/2024/94</v>
      </c>
      <c r="B2183" t="s">
        <v>2040</v>
      </c>
      <c r="C2183" t="s">
        <v>586</v>
      </c>
      <c r="D2183">
        <v>2</v>
      </c>
    </row>
    <row r="2184" spans="1:4" x14ac:dyDescent="0.25">
      <c r="A2184" t="str">
        <f>HYPERLINK("https://docs.un.org/S/2024/69", "S/2024/69")</f>
        <v>S/2024/69</v>
      </c>
      <c r="B2184" t="s">
        <v>2046</v>
      </c>
      <c r="C2184" t="s">
        <v>1903</v>
      </c>
      <c r="D2184">
        <v>1</v>
      </c>
    </row>
    <row r="2185" spans="1:4" x14ac:dyDescent="0.25">
      <c r="A2185" t="str">
        <f>HYPERLINK("https://docs.un.org/S/2024/69", "S/2024/69")</f>
        <v>S/2024/69</v>
      </c>
      <c r="B2185" t="s">
        <v>2046</v>
      </c>
      <c r="C2185" t="s">
        <v>2047</v>
      </c>
      <c r="D2185">
        <v>1</v>
      </c>
    </row>
    <row r="2186" spans="1:4" x14ac:dyDescent="0.25">
      <c r="A2186" t="str">
        <f>HYPERLINK("https://docs.un.org/S/2024/69", "S/2024/69")</f>
        <v>S/2024/69</v>
      </c>
      <c r="B2186" t="s">
        <v>2046</v>
      </c>
      <c r="C2186" t="s">
        <v>743</v>
      </c>
      <c r="D2186">
        <v>1</v>
      </c>
    </row>
    <row r="2187" spans="1:4" x14ac:dyDescent="0.25">
      <c r="A2187" t="str">
        <f t="shared" ref="A2187:A2218" si="92">HYPERLINK("https://docs.un.org/S/2024/91", "S/2024/91")</f>
        <v>S/2024/91</v>
      </c>
      <c r="B2187" t="s">
        <v>2048</v>
      </c>
      <c r="C2187" t="s">
        <v>154</v>
      </c>
      <c r="D2187">
        <v>1</v>
      </c>
    </row>
    <row r="2188" spans="1:4" x14ac:dyDescent="0.25">
      <c r="A2188" t="str">
        <f t="shared" si="92"/>
        <v>S/2024/91</v>
      </c>
      <c r="B2188" t="s">
        <v>2048</v>
      </c>
      <c r="C2188" t="s">
        <v>2049</v>
      </c>
      <c r="D2188">
        <v>1</v>
      </c>
    </row>
    <row r="2189" spans="1:4" x14ac:dyDescent="0.25">
      <c r="A2189" t="str">
        <f t="shared" si="92"/>
        <v>S/2024/91</v>
      </c>
      <c r="B2189" t="s">
        <v>2048</v>
      </c>
      <c r="C2189" t="s">
        <v>156</v>
      </c>
      <c r="D2189">
        <v>1</v>
      </c>
    </row>
    <row r="2190" spans="1:4" x14ac:dyDescent="0.25">
      <c r="A2190" t="str">
        <f t="shared" si="92"/>
        <v>S/2024/91</v>
      </c>
      <c r="B2190" t="s">
        <v>2048</v>
      </c>
      <c r="C2190" t="s">
        <v>2050</v>
      </c>
      <c r="D2190">
        <v>1</v>
      </c>
    </row>
    <row r="2191" spans="1:4" x14ac:dyDescent="0.25">
      <c r="A2191" t="str">
        <f t="shared" si="92"/>
        <v>S/2024/91</v>
      </c>
      <c r="B2191" t="s">
        <v>2048</v>
      </c>
      <c r="C2191" t="s">
        <v>158</v>
      </c>
      <c r="D2191">
        <v>1</v>
      </c>
    </row>
    <row r="2192" spans="1:4" x14ac:dyDescent="0.25">
      <c r="A2192" t="str">
        <f t="shared" si="92"/>
        <v>S/2024/91</v>
      </c>
      <c r="B2192" t="s">
        <v>2048</v>
      </c>
      <c r="C2192" t="s">
        <v>2051</v>
      </c>
      <c r="D2192" t="s">
        <v>160</v>
      </c>
    </row>
    <row r="2193" spans="1:4" x14ac:dyDescent="0.25">
      <c r="A2193" t="str">
        <f t="shared" si="92"/>
        <v>S/2024/91</v>
      </c>
      <c r="B2193" t="s">
        <v>2048</v>
      </c>
      <c r="C2193" t="s">
        <v>2052</v>
      </c>
      <c r="D2193" t="s">
        <v>160</v>
      </c>
    </row>
    <row r="2194" spans="1:4" x14ac:dyDescent="0.25">
      <c r="A2194" t="str">
        <f t="shared" si="92"/>
        <v>S/2024/91</v>
      </c>
      <c r="B2194" t="s">
        <v>2048</v>
      </c>
      <c r="C2194" t="s">
        <v>2053</v>
      </c>
      <c r="D2194" t="s">
        <v>160</v>
      </c>
    </row>
    <row r="2195" spans="1:4" x14ac:dyDescent="0.25">
      <c r="A2195" t="str">
        <f t="shared" si="92"/>
        <v>S/2024/91</v>
      </c>
      <c r="B2195" t="s">
        <v>2048</v>
      </c>
      <c r="C2195" t="s">
        <v>2054</v>
      </c>
      <c r="D2195" t="s">
        <v>164</v>
      </c>
    </row>
    <row r="2196" spans="1:4" x14ac:dyDescent="0.25">
      <c r="A2196" t="str">
        <f t="shared" si="92"/>
        <v>S/2024/91</v>
      </c>
      <c r="B2196" t="s">
        <v>2048</v>
      </c>
      <c r="C2196" t="s">
        <v>2055</v>
      </c>
      <c r="D2196" t="s">
        <v>166</v>
      </c>
    </row>
    <row r="2197" spans="1:4" x14ac:dyDescent="0.25">
      <c r="A2197" t="str">
        <f t="shared" si="92"/>
        <v>S/2024/91</v>
      </c>
      <c r="B2197" t="s">
        <v>2048</v>
      </c>
      <c r="C2197" t="s">
        <v>2056</v>
      </c>
      <c r="D2197" t="s">
        <v>168</v>
      </c>
    </row>
    <row r="2198" spans="1:4" x14ac:dyDescent="0.25">
      <c r="A2198" t="str">
        <f t="shared" si="92"/>
        <v>S/2024/91</v>
      </c>
      <c r="B2198" t="s">
        <v>2048</v>
      </c>
      <c r="C2198" t="s">
        <v>2057</v>
      </c>
      <c r="D2198" t="s">
        <v>170</v>
      </c>
    </row>
    <row r="2199" spans="1:4" x14ac:dyDescent="0.25">
      <c r="A2199" t="str">
        <f t="shared" si="92"/>
        <v>S/2024/91</v>
      </c>
      <c r="B2199" t="s">
        <v>2048</v>
      </c>
      <c r="C2199" t="s">
        <v>2058</v>
      </c>
      <c r="D2199" t="s">
        <v>172</v>
      </c>
    </row>
    <row r="2200" spans="1:4" x14ac:dyDescent="0.25">
      <c r="A2200" t="str">
        <f t="shared" si="92"/>
        <v>S/2024/91</v>
      </c>
      <c r="B2200" t="s">
        <v>2048</v>
      </c>
      <c r="C2200" t="s">
        <v>2059</v>
      </c>
      <c r="D2200" t="s">
        <v>174</v>
      </c>
    </row>
    <row r="2201" spans="1:4" x14ac:dyDescent="0.25">
      <c r="A2201" t="str">
        <f t="shared" si="92"/>
        <v>S/2024/91</v>
      </c>
      <c r="B2201" t="s">
        <v>2048</v>
      </c>
      <c r="C2201" t="s">
        <v>2060</v>
      </c>
      <c r="D2201" t="s">
        <v>176</v>
      </c>
    </row>
    <row r="2202" spans="1:4" x14ac:dyDescent="0.25">
      <c r="A2202" t="str">
        <f t="shared" si="92"/>
        <v>S/2024/91</v>
      </c>
      <c r="B2202" t="s">
        <v>2048</v>
      </c>
      <c r="C2202" t="s">
        <v>2061</v>
      </c>
      <c r="D2202" t="s">
        <v>178</v>
      </c>
    </row>
    <row r="2203" spans="1:4" x14ac:dyDescent="0.25">
      <c r="A2203" t="str">
        <f t="shared" si="92"/>
        <v>S/2024/91</v>
      </c>
      <c r="B2203" t="s">
        <v>2048</v>
      </c>
      <c r="C2203" t="s">
        <v>2062</v>
      </c>
      <c r="D2203" t="s">
        <v>180</v>
      </c>
    </row>
    <row r="2204" spans="1:4" x14ac:dyDescent="0.25">
      <c r="A2204" t="str">
        <f t="shared" si="92"/>
        <v>S/2024/91</v>
      </c>
      <c r="B2204" t="s">
        <v>2048</v>
      </c>
      <c r="C2204" t="s">
        <v>2063</v>
      </c>
      <c r="D2204" t="s">
        <v>182</v>
      </c>
    </row>
    <row r="2205" spans="1:4" x14ac:dyDescent="0.25">
      <c r="A2205" t="str">
        <f t="shared" si="92"/>
        <v>S/2024/91</v>
      </c>
      <c r="B2205" t="s">
        <v>2048</v>
      </c>
      <c r="C2205" t="s">
        <v>2064</v>
      </c>
      <c r="D2205" t="s">
        <v>184</v>
      </c>
    </row>
    <row r="2206" spans="1:4" x14ac:dyDescent="0.25">
      <c r="A2206" t="str">
        <f t="shared" si="92"/>
        <v>S/2024/91</v>
      </c>
      <c r="B2206" t="s">
        <v>2048</v>
      </c>
      <c r="C2206" t="s">
        <v>2065</v>
      </c>
      <c r="D2206" t="s">
        <v>186</v>
      </c>
    </row>
    <row r="2207" spans="1:4" x14ac:dyDescent="0.25">
      <c r="A2207" t="str">
        <f t="shared" si="92"/>
        <v>S/2024/91</v>
      </c>
      <c r="B2207" t="s">
        <v>2048</v>
      </c>
      <c r="C2207" t="s">
        <v>2066</v>
      </c>
      <c r="D2207" t="s">
        <v>188</v>
      </c>
    </row>
    <row r="2208" spans="1:4" x14ac:dyDescent="0.25">
      <c r="A2208" t="str">
        <f t="shared" si="92"/>
        <v>S/2024/91</v>
      </c>
      <c r="B2208" t="s">
        <v>2048</v>
      </c>
      <c r="C2208" t="s">
        <v>2067</v>
      </c>
      <c r="D2208" t="s">
        <v>190</v>
      </c>
    </row>
    <row r="2209" spans="1:4" x14ac:dyDescent="0.25">
      <c r="A2209" t="str">
        <f t="shared" si="92"/>
        <v>S/2024/91</v>
      </c>
      <c r="B2209" t="s">
        <v>2048</v>
      </c>
      <c r="C2209" t="s">
        <v>2068</v>
      </c>
      <c r="D2209" t="s">
        <v>192</v>
      </c>
    </row>
    <row r="2210" spans="1:4" x14ac:dyDescent="0.25">
      <c r="A2210" t="str">
        <f t="shared" si="92"/>
        <v>S/2024/91</v>
      </c>
      <c r="B2210" t="s">
        <v>2048</v>
      </c>
      <c r="C2210" t="s">
        <v>2069</v>
      </c>
      <c r="D2210" t="s">
        <v>194</v>
      </c>
    </row>
    <row r="2211" spans="1:4" x14ac:dyDescent="0.25">
      <c r="A2211" t="str">
        <f t="shared" si="92"/>
        <v>S/2024/91</v>
      </c>
      <c r="B2211" t="s">
        <v>2048</v>
      </c>
      <c r="C2211" t="s">
        <v>2070</v>
      </c>
      <c r="D2211" t="s">
        <v>196</v>
      </c>
    </row>
    <row r="2212" spans="1:4" x14ac:dyDescent="0.25">
      <c r="A2212" t="str">
        <f t="shared" si="92"/>
        <v>S/2024/91</v>
      </c>
      <c r="B2212" t="s">
        <v>2048</v>
      </c>
      <c r="C2212" t="s">
        <v>2071</v>
      </c>
      <c r="D2212" t="s">
        <v>198</v>
      </c>
    </row>
    <row r="2213" spans="1:4" x14ac:dyDescent="0.25">
      <c r="A2213" t="str">
        <f t="shared" si="92"/>
        <v>S/2024/91</v>
      </c>
      <c r="B2213" t="s">
        <v>2048</v>
      </c>
      <c r="C2213" t="s">
        <v>2072</v>
      </c>
      <c r="D2213" t="s">
        <v>200</v>
      </c>
    </row>
    <row r="2214" spans="1:4" x14ac:dyDescent="0.25">
      <c r="A2214" t="str">
        <f t="shared" si="92"/>
        <v>S/2024/91</v>
      </c>
      <c r="B2214" t="s">
        <v>2048</v>
      </c>
      <c r="C2214" t="s">
        <v>2073</v>
      </c>
      <c r="D2214" t="s">
        <v>202</v>
      </c>
    </row>
    <row r="2215" spans="1:4" x14ac:dyDescent="0.25">
      <c r="A2215" t="str">
        <f t="shared" si="92"/>
        <v>S/2024/91</v>
      </c>
      <c r="B2215" t="s">
        <v>2048</v>
      </c>
      <c r="C2215" t="s">
        <v>2074</v>
      </c>
      <c r="D2215" t="s">
        <v>204</v>
      </c>
    </row>
    <row r="2216" spans="1:4" x14ac:dyDescent="0.25">
      <c r="A2216" t="str">
        <f t="shared" si="92"/>
        <v>S/2024/91</v>
      </c>
      <c r="B2216" t="s">
        <v>2048</v>
      </c>
      <c r="C2216" t="s">
        <v>2075</v>
      </c>
      <c r="D2216" t="s">
        <v>206</v>
      </c>
    </row>
    <row r="2217" spans="1:4" x14ac:dyDescent="0.25">
      <c r="A2217" t="str">
        <f t="shared" si="92"/>
        <v>S/2024/91</v>
      </c>
      <c r="B2217" t="s">
        <v>2048</v>
      </c>
      <c r="C2217" t="s">
        <v>2076</v>
      </c>
      <c r="D2217" t="s">
        <v>208</v>
      </c>
    </row>
    <row r="2218" spans="1:4" x14ac:dyDescent="0.25">
      <c r="A2218" t="str">
        <f t="shared" si="92"/>
        <v>S/2024/91</v>
      </c>
      <c r="B2218" t="s">
        <v>2048</v>
      </c>
      <c r="C2218" t="s">
        <v>2077</v>
      </c>
      <c r="D2218" t="s">
        <v>212</v>
      </c>
    </row>
    <row r="2219" spans="1:4" x14ac:dyDescent="0.25">
      <c r="A2219" t="str">
        <f t="shared" ref="A2219:A2250" si="93">HYPERLINK("https://docs.un.org/S/2024/91", "S/2024/91")</f>
        <v>S/2024/91</v>
      </c>
      <c r="B2219" t="s">
        <v>2048</v>
      </c>
      <c r="C2219" t="s">
        <v>2078</v>
      </c>
      <c r="D2219" t="s">
        <v>216</v>
      </c>
    </row>
    <row r="2220" spans="1:4" x14ac:dyDescent="0.25">
      <c r="A2220" t="str">
        <f t="shared" si="93"/>
        <v>S/2024/91</v>
      </c>
      <c r="B2220" t="s">
        <v>2048</v>
      </c>
      <c r="C2220" t="s">
        <v>2079</v>
      </c>
      <c r="D2220" t="s">
        <v>218</v>
      </c>
    </row>
    <row r="2221" spans="1:4" x14ac:dyDescent="0.25">
      <c r="A2221" t="str">
        <f t="shared" si="93"/>
        <v>S/2024/91</v>
      </c>
      <c r="B2221" t="s">
        <v>2048</v>
      </c>
      <c r="C2221" t="s">
        <v>2080</v>
      </c>
      <c r="D2221" t="s">
        <v>220</v>
      </c>
    </row>
    <row r="2222" spans="1:4" x14ac:dyDescent="0.25">
      <c r="A2222" t="str">
        <f t="shared" si="93"/>
        <v>S/2024/91</v>
      </c>
      <c r="B2222" t="s">
        <v>2048</v>
      </c>
      <c r="C2222" t="s">
        <v>2081</v>
      </c>
      <c r="D2222" t="s">
        <v>222</v>
      </c>
    </row>
    <row r="2223" spans="1:4" x14ac:dyDescent="0.25">
      <c r="A2223" t="str">
        <f t="shared" si="93"/>
        <v>S/2024/91</v>
      </c>
      <c r="B2223" t="s">
        <v>2048</v>
      </c>
      <c r="C2223" t="s">
        <v>2082</v>
      </c>
      <c r="D2223" t="s">
        <v>224</v>
      </c>
    </row>
    <row r="2224" spans="1:4" x14ac:dyDescent="0.25">
      <c r="A2224" t="str">
        <f t="shared" si="93"/>
        <v>S/2024/91</v>
      </c>
      <c r="B2224" t="s">
        <v>2048</v>
      </c>
      <c r="C2224" t="s">
        <v>2083</v>
      </c>
      <c r="D2224" t="s">
        <v>226</v>
      </c>
    </row>
    <row r="2225" spans="1:4" x14ac:dyDescent="0.25">
      <c r="A2225" t="str">
        <f t="shared" si="93"/>
        <v>S/2024/91</v>
      </c>
      <c r="B2225" t="s">
        <v>2048</v>
      </c>
      <c r="C2225" t="s">
        <v>2084</v>
      </c>
      <c r="D2225" t="s">
        <v>228</v>
      </c>
    </row>
    <row r="2226" spans="1:4" x14ac:dyDescent="0.25">
      <c r="A2226" t="str">
        <f t="shared" si="93"/>
        <v>S/2024/91</v>
      </c>
      <c r="B2226" t="s">
        <v>2048</v>
      </c>
      <c r="C2226" t="s">
        <v>2085</v>
      </c>
      <c r="D2226" t="s">
        <v>230</v>
      </c>
    </row>
    <row r="2227" spans="1:4" x14ac:dyDescent="0.25">
      <c r="A2227" t="str">
        <f t="shared" si="93"/>
        <v>S/2024/91</v>
      </c>
      <c r="B2227" t="s">
        <v>2048</v>
      </c>
      <c r="C2227" t="s">
        <v>2086</v>
      </c>
      <c r="D2227" t="s">
        <v>995</v>
      </c>
    </row>
    <row r="2228" spans="1:4" x14ac:dyDescent="0.25">
      <c r="A2228" t="str">
        <f t="shared" si="93"/>
        <v>S/2024/91</v>
      </c>
      <c r="B2228" t="s">
        <v>2048</v>
      </c>
      <c r="C2228" t="s">
        <v>2087</v>
      </c>
      <c r="D2228" t="s">
        <v>997</v>
      </c>
    </row>
    <row r="2229" spans="1:4" x14ac:dyDescent="0.25">
      <c r="A2229" t="str">
        <f t="shared" si="93"/>
        <v>S/2024/91</v>
      </c>
      <c r="B2229" t="s">
        <v>2048</v>
      </c>
      <c r="C2229" t="s">
        <v>2088</v>
      </c>
      <c r="D2229" t="s">
        <v>1000</v>
      </c>
    </row>
    <row r="2230" spans="1:4" x14ac:dyDescent="0.25">
      <c r="A2230" t="str">
        <f t="shared" si="93"/>
        <v>S/2024/91</v>
      </c>
      <c r="B2230" t="s">
        <v>2048</v>
      </c>
      <c r="C2230" t="s">
        <v>2089</v>
      </c>
      <c r="D2230" t="s">
        <v>1002</v>
      </c>
    </row>
    <row r="2231" spans="1:4" x14ac:dyDescent="0.25">
      <c r="A2231" t="str">
        <f t="shared" si="93"/>
        <v>S/2024/91</v>
      </c>
      <c r="B2231" t="s">
        <v>2048</v>
      </c>
      <c r="C2231" t="s">
        <v>2090</v>
      </c>
      <c r="D2231" t="s">
        <v>1005</v>
      </c>
    </row>
    <row r="2232" spans="1:4" x14ac:dyDescent="0.25">
      <c r="A2232" t="str">
        <f t="shared" si="93"/>
        <v>S/2024/91</v>
      </c>
      <c r="B2232" t="s">
        <v>2048</v>
      </c>
      <c r="C2232" t="s">
        <v>2091</v>
      </c>
      <c r="D2232" t="s">
        <v>1007</v>
      </c>
    </row>
    <row r="2233" spans="1:4" x14ac:dyDescent="0.25">
      <c r="A2233" t="str">
        <f t="shared" si="93"/>
        <v>S/2024/91</v>
      </c>
      <c r="B2233" t="s">
        <v>2048</v>
      </c>
      <c r="C2233" t="s">
        <v>2092</v>
      </c>
      <c r="D2233" t="s">
        <v>1009</v>
      </c>
    </row>
    <row r="2234" spans="1:4" x14ac:dyDescent="0.25">
      <c r="A2234" t="str">
        <f t="shared" si="93"/>
        <v>S/2024/91</v>
      </c>
      <c r="B2234" t="s">
        <v>2048</v>
      </c>
      <c r="C2234" t="s">
        <v>2093</v>
      </c>
      <c r="D2234" t="s">
        <v>1011</v>
      </c>
    </row>
    <row r="2235" spans="1:4" x14ac:dyDescent="0.25">
      <c r="A2235" t="str">
        <f t="shared" si="93"/>
        <v>S/2024/91</v>
      </c>
      <c r="B2235" t="s">
        <v>2048</v>
      </c>
      <c r="C2235" t="s">
        <v>2094</v>
      </c>
      <c r="D2235" t="s">
        <v>2095</v>
      </c>
    </row>
    <row r="2236" spans="1:4" x14ac:dyDescent="0.25">
      <c r="A2236" t="str">
        <f t="shared" si="93"/>
        <v>S/2024/91</v>
      </c>
      <c r="B2236" t="s">
        <v>2048</v>
      </c>
      <c r="C2236" t="s">
        <v>2096</v>
      </c>
      <c r="D2236" t="s">
        <v>2097</v>
      </c>
    </row>
    <row r="2237" spans="1:4" x14ac:dyDescent="0.25">
      <c r="A2237" t="str">
        <f t="shared" si="93"/>
        <v>S/2024/91</v>
      </c>
      <c r="B2237" t="s">
        <v>2048</v>
      </c>
      <c r="C2237" t="s">
        <v>2098</v>
      </c>
      <c r="D2237" t="s">
        <v>2099</v>
      </c>
    </row>
    <row r="2238" spans="1:4" x14ac:dyDescent="0.25">
      <c r="A2238" t="str">
        <f t="shared" si="93"/>
        <v>S/2024/91</v>
      </c>
      <c r="B2238" t="s">
        <v>2048</v>
      </c>
      <c r="C2238" t="s">
        <v>2100</v>
      </c>
      <c r="D2238" t="s">
        <v>2099</v>
      </c>
    </row>
    <row r="2239" spans="1:4" x14ac:dyDescent="0.25">
      <c r="A2239" t="str">
        <f t="shared" si="93"/>
        <v>S/2024/91</v>
      </c>
      <c r="B2239" t="s">
        <v>2048</v>
      </c>
      <c r="C2239" t="s">
        <v>2101</v>
      </c>
      <c r="D2239" t="s">
        <v>2099</v>
      </c>
    </row>
    <row r="2240" spans="1:4" x14ac:dyDescent="0.25">
      <c r="A2240" t="str">
        <f t="shared" si="93"/>
        <v>S/2024/91</v>
      </c>
      <c r="B2240" t="s">
        <v>2048</v>
      </c>
      <c r="C2240" t="s">
        <v>2102</v>
      </c>
      <c r="D2240" t="s">
        <v>2099</v>
      </c>
    </row>
    <row r="2241" spans="1:4" x14ac:dyDescent="0.25">
      <c r="A2241" t="str">
        <f t="shared" si="93"/>
        <v>S/2024/91</v>
      </c>
      <c r="B2241" t="s">
        <v>2048</v>
      </c>
      <c r="C2241" t="s">
        <v>2103</v>
      </c>
      <c r="D2241" t="s">
        <v>2104</v>
      </c>
    </row>
    <row r="2242" spans="1:4" x14ac:dyDescent="0.25">
      <c r="A2242" t="str">
        <f t="shared" si="93"/>
        <v>S/2024/91</v>
      </c>
      <c r="B2242" t="s">
        <v>2048</v>
      </c>
      <c r="C2242" t="s">
        <v>2105</v>
      </c>
      <c r="D2242" t="s">
        <v>2106</v>
      </c>
    </row>
    <row r="2243" spans="1:4" x14ac:dyDescent="0.25">
      <c r="A2243" t="str">
        <f t="shared" si="93"/>
        <v>S/2024/91</v>
      </c>
      <c r="B2243" t="s">
        <v>2048</v>
      </c>
      <c r="C2243" t="s">
        <v>2107</v>
      </c>
      <c r="D2243" t="s">
        <v>2108</v>
      </c>
    </row>
    <row r="2244" spans="1:4" x14ac:dyDescent="0.25">
      <c r="A2244" t="str">
        <f t="shared" si="93"/>
        <v>S/2024/91</v>
      </c>
      <c r="B2244" t="s">
        <v>2048</v>
      </c>
      <c r="C2244" t="s">
        <v>2109</v>
      </c>
      <c r="D2244" t="s">
        <v>2110</v>
      </c>
    </row>
    <row r="2245" spans="1:4" x14ac:dyDescent="0.25">
      <c r="A2245" t="str">
        <f t="shared" si="93"/>
        <v>S/2024/91</v>
      </c>
      <c r="B2245" t="s">
        <v>2048</v>
      </c>
      <c r="C2245" t="s">
        <v>2111</v>
      </c>
      <c r="D2245" t="s">
        <v>2112</v>
      </c>
    </row>
    <row r="2246" spans="1:4" x14ac:dyDescent="0.25">
      <c r="A2246" t="str">
        <f t="shared" si="93"/>
        <v>S/2024/91</v>
      </c>
      <c r="B2246" t="s">
        <v>2048</v>
      </c>
      <c r="C2246" t="s">
        <v>2113</v>
      </c>
      <c r="D2246" t="s">
        <v>2114</v>
      </c>
    </row>
    <row r="2247" spans="1:4" x14ac:dyDescent="0.25">
      <c r="A2247" t="str">
        <f t="shared" si="93"/>
        <v>S/2024/91</v>
      </c>
      <c r="B2247" t="s">
        <v>2048</v>
      </c>
      <c r="C2247" t="s">
        <v>2115</v>
      </c>
      <c r="D2247" t="s">
        <v>2116</v>
      </c>
    </row>
    <row r="2248" spans="1:4" x14ac:dyDescent="0.25">
      <c r="A2248" t="str">
        <f t="shared" si="93"/>
        <v>S/2024/91</v>
      </c>
      <c r="B2248" t="s">
        <v>2048</v>
      </c>
      <c r="C2248" t="s">
        <v>2117</v>
      </c>
      <c r="D2248" t="s">
        <v>2118</v>
      </c>
    </row>
    <row r="2249" spans="1:4" x14ac:dyDescent="0.25">
      <c r="A2249" t="str">
        <f t="shared" si="93"/>
        <v>S/2024/91</v>
      </c>
      <c r="B2249" t="s">
        <v>2048</v>
      </c>
      <c r="C2249" t="s">
        <v>2119</v>
      </c>
      <c r="D2249" t="s">
        <v>2120</v>
      </c>
    </row>
    <row r="2250" spans="1:4" x14ac:dyDescent="0.25">
      <c r="A2250" t="str">
        <f t="shared" si="93"/>
        <v>S/2024/91</v>
      </c>
      <c r="B2250" t="s">
        <v>2048</v>
      </c>
      <c r="C2250" t="s">
        <v>2121</v>
      </c>
      <c r="D2250" t="s">
        <v>2122</v>
      </c>
    </row>
    <row r="2251" spans="1:4" x14ac:dyDescent="0.25">
      <c r="A2251" t="str">
        <f t="shared" ref="A2251:A2259" si="94">HYPERLINK("https://docs.un.org/S/2024/91", "S/2024/91")</f>
        <v>S/2024/91</v>
      </c>
      <c r="B2251" t="s">
        <v>2048</v>
      </c>
      <c r="C2251" t="s">
        <v>2123</v>
      </c>
      <c r="D2251" t="s">
        <v>2124</v>
      </c>
    </row>
    <row r="2252" spans="1:4" x14ac:dyDescent="0.25">
      <c r="A2252" t="str">
        <f t="shared" si="94"/>
        <v>S/2024/91</v>
      </c>
      <c r="B2252" t="s">
        <v>2048</v>
      </c>
      <c r="C2252" t="s">
        <v>2125</v>
      </c>
      <c r="D2252" t="s">
        <v>2126</v>
      </c>
    </row>
    <row r="2253" spans="1:4" x14ac:dyDescent="0.25">
      <c r="A2253" t="str">
        <f t="shared" si="94"/>
        <v>S/2024/91</v>
      </c>
      <c r="B2253" t="s">
        <v>2048</v>
      </c>
      <c r="C2253" t="s">
        <v>2127</v>
      </c>
      <c r="D2253" t="s">
        <v>2128</v>
      </c>
    </row>
    <row r="2254" spans="1:4" x14ac:dyDescent="0.25">
      <c r="A2254" t="str">
        <f t="shared" si="94"/>
        <v>S/2024/91</v>
      </c>
      <c r="B2254" t="s">
        <v>2048</v>
      </c>
      <c r="C2254" t="s">
        <v>2129</v>
      </c>
      <c r="D2254" t="s">
        <v>2130</v>
      </c>
    </row>
    <row r="2255" spans="1:4" x14ac:dyDescent="0.25">
      <c r="A2255" t="str">
        <f t="shared" si="94"/>
        <v>S/2024/91</v>
      </c>
      <c r="B2255" t="s">
        <v>2048</v>
      </c>
      <c r="C2255" t="s">
        <v>2131</v>
      </c>
      <c r="D2255" t="s">
        <v>2132</v>
      </c>
    </row>
    <row r="2256" spans="1:4" x14ac:dyDescent="0.25">
      <c r="A2256" t="str">
        <f t="shared" si="94"/>
        <v>S/2024/91</v>
      </c>
      <c r="B2256" t="s">
        <v>2048</v>
      </c>
      <c r="C2256" t="s">
        <v>2133</v>
      </c>
      <c r="D2256" t="s">
        <v>2134</v>
      </c>
    </row>
    <row r="2257" spans="1:4" x14ac:dyDescent="0.25">
      <c r="A2257" t="str">
        <f t="shared" si="94"/>
        <v>S/2024/91</v>
      </c>
      <c r="B2257" t="s">
        <v>2048</v>
      </c>
      <c r="C2257" t="s">
        <v>2135</v>
      </c>
      <c r="D2257" t="s">
        <v>2136</v>
      </c>
    </row>
    <row r="2258" spans="1:4" x14ac:dyDescent="0.25">
      <c r="A2258" t="str">
        <f t="shared" si="94"/>
        <v>S/2024/91</v>
      </c>
      <c r="B2258" t="s">
        <v>2048</v>
      </c>
      <c r="C2258" t="s">
        <v>2137</v>
      </c>
      <c r="D2258" t="s">
        <v>2138</v>
      </c>
    </row>
    <row r="2259" spans="1:4" x14ac:dyDescent="0.25">
      <c r="A2259" t="str">
        <f t="shared" si="94"/>
        <v>S/2024/91</v>
      </c>
      <c r="B2259" t="s">
        <v>2048</v>
      </c>
      <c r="C2259" t="s">
        <v>2139</v>
      </c>
      <c r="D2259" t="s">
        <v>2140</v>
      </c>
    </row>
    <row r="2260" spans="1:4" x14ac:dyDescent="0.25">
      <c r="A2260" t="str">
        <f t="shared" ref="A2260:A2270" si="95">HYPERLINK("https://docs.un.org/S/2024/89", "S/2024/89")</f>
        <v>S/2024/89</v>
      </c>
      <c r="B2260" t="s">
        <v>2141</v>
      </c>
      <c r="C2260" t="s">
        <v>2142</v>
      </c>
      <c r="D2260">
        <v>1</v>
      </c>
    </row>
    <row r="2261" spans="1:4" x14ac:dyDescent="0.25">
      <c r="A2261" t="str">
        <f t="shared" si="95"/>
        <v>S/2024/89</v>
      </c>
      <c r="B2261" t="s">
        <v>2141</v>
      </c>
      <c r="C2261" t="s">
        <v>2143</v>
      </c>
      <c r="D2261">
        <v>1</v>
      </c>
    </row>
    <row r="2262" spans="1:4" x14ac:dyDescent="0.25">
      <c r="A2262" t="str">
        <f t="shared" si="95"/>
        <v>S/2024/89</v>
      </c>
      <c r="B2262" t="s">
        <v>2141</v>
      </c>
      <c r="C2262" t="s">
        <v>341</v>
      </c>
      <c r="D2262">
        <v>1</v>
      </c>
    </row>
    <row r="2263" spans="1:4" x14ac:dyDescent="0.25">
      <c r="A2263" t="str">
        <f t="shared" si="95"/>
        <v>S/2024/89</v>
      </c>
      <c r="B2263" t="s">
        <v>2141</v>
      </c>
      <c r="C2263" t="s">
        <v>2144</v>
      </c>
      <c r="D2263" t="s">
        <v>160</v>
      </c>
    </row>
    <row r="2264" spans="1:4" x14ac:dyDescent="0.25">
      <c r="A2264" t="str">
        <f t="shared" si="95"/>
        <v>S/2024/89</v>
      </c>
      <c r="B2264" t="s">
        <v>2141</v>
      </c>
      <c r="C2264" t="s">
        <v>2145</v>
      </c>
      <c r="D2264" t="s">
        <v>160</v>
      </c>
    </row>
    <row r="2265" spans="1:4" x14ac:dyDescent="0.25">
      <c r="A2265" t="str">
        <f t="shared" si="95"/>
        <v>S/2024/89</v>
      </c>
      <c r="B2265" t="s">
        <v>2141</v>
      </c>
      <c r="C2265" t="s">
        <v>2146</v>
      </c>
      <c r="D2265" t="s">
        <v>160</v>
      </c>
    </row>
    <row r="2266" spans="1:4" x14ac:dyDescent="0.25">
      <c r="A2266" t="str">
        <f t="shared" si="95"/>
        <v>S/2024/89</v>
      </c>
      <c r="B2266" t="s">
        <v>2141</v>
      </c>
      <c r="C2266" t="s">
        <v>2147</v>
      </c>
      <c r="D2266" t="s">
        <v>160</v>
      </c>
    </row>
    <row r="2267" spans="1:4" x14ac:dyDescent="0.25">
      <c r="A2267" t="str">
        <f t="shared" si="95"/>
        <v>S/2024/89</v>
      </c>
      <c r="B2267" t="s">
        <v>2141</v>
      </c>
      <c r="C2267" t="s">
        <v>2148</v>
      </c>
      <c r="D2267" t="s">
        <v>160</v>
      </c>
    </row>
    <row r="2268" spans="1:4" x14ac:dyDescent="0.25">
      <c r="A2268" t="str">
        <f t="shared" si="95"/>
        <v>S/2024/89</v>
      </c>
      <c r="B2268" t="s">
        <v>2141</v>
      </c>
      <c r="C2268" t="s">
        <v>2149</v>
      </c>
      <c r="D2268" t="s">
        <v>160</v>
      </c>
    </row>
    <row r="2269" spans="1:4" x14ac:dyDescent="0.25">
      <c r="A2269" t="str">
        <f t="shared" si="95"/>
        <v>S/2024/89</v>
      </c>
      <c r="B2269" t="s">
        <v>2141</v>
      </c>
      <c r="C2269" t="s">
        <v>2150</v>
      </c>
      <c r="D2269" t="s">
        <v>160</v>
      </c>
    </row>
    <row r="2270" spans="1:4" x14ac:dyDescent="0.25">
      <c r="A2270" t="str">
        <f t="shared" si="95"/>
        <v>S/2024/89</v>
      </c>
      <c r="B2270" t="s">
        <v>2141</v>
      </c>
      <c r="C2270" t="s">
        <v>2151</v>
      </c>
      <c r="D2270" t="s">
        <v>160</v>
      </c>
    </row>
    <row r="2271" spans="1:4" x14ac:dyDescent="0.25">
      <c r="A2271" t="str">
        <f>HYPERLINK("https://docs.un.org/S/2024/86", "S/2024/86")</f>
        <v>S/2024/86</v>
      </c>
      <c r="B2271" t="s">
        <v>2152</v>
      </c>
      <c r="C2271" t="s">
        <v>2153</v>
      </c>
      <c r="D2271">
        <v>1</v>
      </c>
    </row>
    <row r="2272" spans="1:4" x14ac:dyDescent="0.25">
      <c r="A2272" t="str">
        <f>HYPERLINK("https://docs.un.org/S/2024/86", "S/2024/86")</f>
        <v>S/2024/86</v>
      </c>
      <c r="B2272" t="s">
        <v>2152</v>
      </c>
      <c r="C2272" t="s">
        <v>743</v>
      </c>
      <c r="D2272">
        <v>1</v>
      </c>
    </row>
    <row r="2273" spans="1:4" x14ac:dyDescent="0.25">
      <c r="A2273" t="str">
        <f>HYPERLINK("https://docs.un.org/S/2024/74", "S/2024/74")</f>
        <v>S/2024/74</v>
      </c>
      <c r="B2273" t="s">
        <v>2154</v>
      </c>
      <c r="C2273" t="s">
        <v>1903</v>
      </c>
      <c r="D2273">
        <v>1</v>
      </c>
    </row>
    <row r="2274" spans="1:4" x14ac:dyDescent="0.25">
      <c r="A2274" t="str">
        <f>HYPERLINK("https://docs.un.org/S/2024/74", "S/2024/74")</f>
        <v>S/2024/74</v>
      </c>
      <c r="B2274" t="s">
        <v>2154</v>
      </c>
      <c r="C2274" t="s">
        <v>2155</v>
      </c>
      <c r="D2274">
        <v>1</v>
      </c>
    </row>
    <row r="2275" spans="1:4" x14ac:dyDescent="0.25">
      <c r="A2275" t="str">
        <f>HYPERLINK("https://docs.un.org/S/2024/74", "S/2024/74")</f>
        <v>S/2024/74</v>
      </c>
      <c r="B2275" t="s">
        <v>2154</v>
      </c>
      <c r="C2275" t="s">
        <v>743</v>
      </c>
      <c r="D2275">
        <v>1</v>
      </c>
    </row>
    <row r="2276" spans="1:4" x14ac:dyDescent="0.25">
      <c r="A2276" t="str">
        <f>HYPERLINK("https://docs.un.org/S/2024/88", "S/2024/88")</f>
        <v>S/2024/88</v>
      </c>
      <c r="B2276" t="s">
        <v>2156</v>
      </c>
      <c r="C2276" t="s">
        <v>2157</v>
      </c>
      <c r="D2276">
        <v>1</v>
      </c>
    </row>
    <row r="2277" spans="1:4" x14ac:dyDescent="0.25">
      <c r="A2277" t="str">
        <f>HYPERLINK("https://docs.un.org/S/2024/88", "S/2024/88")</f>
        <v>S/2024/88</v>
      </c>
      <c r="B2277" t="s">
        <v>2156</v>
      </c>
      <c r="C2277" t="s">
        <v>1898</v>
      </c>
      <c r="D2277">
        <v>1</v>
      </c>
    </row>
    <row r="2278" spans="1:4" x14ac:dyDescent="0.25">
      <c r="A2278" t="str">
        <f>HYPERLINK("https://docs.un.org/S/2024/88", "S/2024/88")</f>
        <v>S/2024/88</v>
      </c>
      <c r="B2278" t="s">
        <v>2156</v>
      </c>
      <c r="C2278" t="s">
        <v>1899</v>
      </c>
      <c r="D2278">
        <v>1</v>
      </c>
    </row>
    <row r="2279" spans="1:4" x14ac:dyDescent="0.25">
      <c r="A2279" t="str">
        <f>HYPERLINK("https://docs.un.org/S/2024/88", "S/2024/88")</f>
        <v>S/2024/88</v>
      </c>
      <c r="B2279" t="s">
        <v>2156</v>
      </c>
      <c r="C2279" t="s">
        <v>2158</v>
      </c>
      <c r="D2279" t="s">
        <v>160</v>
      </c>
    </row>
    <row r="2280" spans="1:4" x14ac:dyDescent="0.25">
      <c r="A2280" t="str">
        <f>HYPERLINK("https://docs.un.org/S/2024/88", "S/2024/88")</f>
        <v>S/2024/88</v>
      </c>
      <c r="B2280" t="s">
        <v>2156</v>
      </c>
      <c r="C2280" t="s">
        <v>1901</v>
      </c>
      <c r="D2280" t="s">
        <v>160</v>
      </c>
    </row>
    <row r="2281" spans="1:4" x14ac:dyDescent="0.25">
      <c r="A2281" t="str">
        <f>HYPERLINK("https://docs.un.org/S/2024/83", "S/2024/83")</f>
        <v>S/2024/83</v>
      </c>
      <c r="B2281" t="s">
        <v>2159</v>
      </c>
      <c r="C2281" t="s">
        <v>2160</v>
      </c>
      <c r="D2281">
        <v>1</v>
      </c>
    </row>
    <row r="2282" spans="1:4" x14ac:dyDescent="0.25">
      <c r="A2282" t="str">
        <f>HYPERLINK("https://docs.un.org/S/2024/83", "S/2024/83")</f>
        <v>S/2024/83</v>
      </c>
      <c r="B2282" t="s">
        <v>2159</v>
      </c>
      <c r="C2282" t="s">
        <v>2161</v>
      </c>
      <c r="D2282">
        <v>1</v>
      </c>
    </row>
    <row r="2283" spans="1:4" x14ac:dyDescent="0.25">
      <c r="A2283" t="str">
        <f>HYPERLINK("https://docs.un.org/S/2024/83", "S/2024/83")</f>
        <v>S/2024/83</v>
      </c>
      <c r="B2283" t="s">
        <v>2159</v>
      </c>
      <c r="C2283" t="s">
        <v>1045</v>
      </c>
      <c r="D2283">
        <v>1</v>
      </c>
    </row>
    <row r="2284" spans="1:4" x14ac:dyDescent="0.25">
      <c r="A2284" t="str">
        <f>HYPERLINK("https://docs.un.org/S/2024/99", "S/2024/99")</f>
        <v>S/2024/99</v>
      </c>
      <c r="B2284" t="s">
        <v>2162</v>
      </c>
      <c r="C2284" t="s">
        <v>2163</v>
      </c>
      <c r="D2284">
        <v>1</v>
      </c>
    </row>
    <row r="2285" spans="1:4" x14ac:dyDescent="0.25">
      <c r="A2285" t="str">
        <f>HYPERLINK("https://docs.un.org/S/2024/99", "S/2024/99")</f>
        <v>S/2024/99</v>
      </c>
      <c r="B2285" t="s">
        <v>2162</v>
      </c>
      <c r="C2285" t="s">
        <v>1898</v>
      </c>
      <c r="D2285">
        <v>1</v>
      </c>
    </row>
    <row r="2286" spans="1:4" x14ac:dyDescent="0.25">
      <c r="A2286" t="str">
        <f>HYPERLINK("https://docs.un.org/S/2024/99", "S/2024/99")</f>
        <v>S/2024/99</v>
      </c>
      <c r="B2286" t="s">
        <v>2162</v>
      </c>
      <c r="C2286" t="s">
        <v>1899</v>
      </c>
      <c r="D2286">
        <v>1</v>
      </c>
    </row>
    <row r="2287" spans="1:4" x14ac:dyDescent="0.25">
      <c r="A2287" t="str">
        <f>HYPERLINK("https://docs.un.org/S/2024/99", "S/2024/99")</f>
        <v>S/2024/99</v>
      </c>
      <c r="B2287" t="s">
        <v>2162</v>
      </c>
      <c r="C2287" t="s">
        <v>2164</v>
      </c>
      <c r="D2287" t="s">
        <v>160</v>
      </c>
    </row>
    <row r="2288" spans="1:4" x14ac:dyDescent="0.25">
      <c r="A2288" t="str">
        <f>HYPERLINK("https://docs.un.org/S/2024/99", "S/2024/99")</f>
        <v>S/2024/99</v>
      </c>
      <c r="B2288" t="s">
        <v>2162</v>
      </c>
      <c r="C2288" t="s">
        <v>1901</v>
      </c>
      <c r="D2288" t="s">
        <v>160</v>
      </c>
    </row>
    <row r="2289" spans="1:4" x14ac:dyDescent="0.25">
      <c r="A2289" t="str">
        <f t="shared" ref="A2289:A2329" si="96">HYPERLINK("https://docs.un.org/S/2024/96", "S/2024/96")</f>
        <v>S/2024/96</v>
      </c>
      <c r="B2289" t="s">
        <v>2165</v>
      </c>
      <c r="C2289" t="s">
        <v>346</v>
      </c>
      <c r="D2289">
        <v>1</v>
      </c>
    </row>
    <row r="2290" spans="1:4" x14ac:dyDescent="0.25">
      <c r="A2290" t="str">
        <f t="shared" si="96"/>
        <v>S/2024/96</v>
      </c>
      <c r="B2290" t="s">
        <v>2165</v>
      </c>
      <c r="C2290" t="s">
        <v>2166</v>
      </c>
      <c r="D2290">
        <v>1</v>
      </c>
    </row>
    <row r="2291" spans="1:4" x14ac:dyDescent="0.25">
      <c r="A2291" t="str">
        <f t="shared" si="96"/>
        <v>S/2024/96</v>
      </c>
      <c r="B2291" t="s">
        <v>2165</v>
      </c>
      <c r="C2291" t="s">
        <v>2167</v>
      </c>
      <c r="D2291">
        <v>1</v>
      </c>
    </row>
    <row r="2292" spans="1:4" x14ac:dyDescent="0.25">
      <c r="A2292" t="str">
        <f t="shared" si="96"/>
        <v>S/2024/96</v>
      </c>
      <c r="B2292" t="s">
        <v>2165</v>
      </c>
      <c r="C2292" t="s">
        <v>2168</v>
      </c>
      <c r="D2292">
        <v>1</v>
      </c>
    </row>
    <row r="2293" spans="1:4" x14ac:dyDescent="0.25">
      <c r="A2293" t="str">
        <f t="shared" si="96"/>
        <v>S/2024/96</v>
      </c>
      <c r="B2293" t="s">
        <v>2165</v>
      </c>
      <c r="C2293" t="s">
        <v>2169</v>
      </c>
      <c r="D2293">
        <v>1</v>
      </c>
    </row>
    <row r="2294" spans="1:4" x14ac:dyDescent="0.25">
      <c r="A2294" t="str">
        <f t="shared" si="96"/>
        <v>S/2024/96</v>
      </c>
      <c r="B2294" t="s">
        <v>2165</v>
      </c>
      <c r="C2294" t="s">
        <v>2170</v>
      </c>
      <c r="D2294">
        <v>2</v>
      </c>
    </row>
    <row r="2295" spans="1:4" x14ac:dyDescent="0.25">
      <c r="A2295" t="str">
        <f t="shared" si="96"/>
        <v>S/2024/96</v>
      </c>
      <c r="B2295" t="s">
        <v>2165</v>
      </c>
      <c r="C2295" t="s">
        <v>2171</v>
      </c>
      <c r="D2295">
        <v>3</v>
      </c>
    </row>
    <row r="2296" spans="1:4" x14ac:dyDescent="0.25">
      <c r="A2296" t="str">
        <f t="shared" si="96"/>
        <v>S/2024/96</v>
      </c>
      <c r="B2296" t="s">
        <v>2165</v>
      </c>
      <c r="C2296" t="s">
        <v>2172</v>
      </c>
      <c r="D2296">
        <v>4</v>
      </c>
    </row>
    <row r="2297" spans="1:4" x14ac:dyDescent="0.25">
      <c r="A2297" t="str">
        <f t="shared" si="96"/>
        <v>S/2024/96</v>
      </c>
      <c r="B2297" t="s">
        <v>2165</v>
      </c>
      <c r="C2297" t="s">
        <v>2173</v>
      </c>
      <c r="D2297">
        <v>4</v>
      </c>
    </row>
    <row r="2298" spans="1:4" x14ac:dyDescent="0.25">
      <c r="A2298" t="str">
        <f t="shared" si="96"/>
        <v>S/2024/96</v>
      </c>
      <c r="B2298" t="s">
        <v>2165</v>
      </c>
      <c r="C2298" t="s">
        <v>2174</v>
      </c>
      <c r="D2298">
        <v>4</v>
      </c>
    </row>
    <row r="2299" spans="1:4" x14ac:dyDescent="0.25">
      <c r="A2299" t="str">
        <f t="shared" si="96"/>
        <v>S/2024/96</v>
      </c>
      <c r="B2299" t="s">
        <v>2165</v>
      </c>
      <c r="C2299" t="s">
        <v>2175</v>
      </c>
      <c r="D2299">
        <v>4</v>
      </c>
    </row>
    <row r="2300" spans="1:4" x14ac:dyDescent="0.25">
      <c r="A2300" t="str">
        <f t="shared" si="96"/>
        <v>S/2024/96</v>
      </c>
      <c r="B2300" t="s">
        <v>2165</v>
      </c>
      <c r="C2300" t="s">
        <v>2176</v>
      </c>
      <c r="D2300">
        <v>5</v>
      </c>
    </row>
    <row r="2301" spans="1:4" x14ac:dyDescent="0.25">
      <c r="A2301" t="str">
        <f t="shared" si="96"/>
        <v>S/2024/96</v>
      </c>
      <c r="B2301" t="s">
        <v>2165</v>
      </c>
      <c r="C2301" t="s">
        <v>2177</v>
      </c>
      <c r="D2301">
        <v>6</v>
      </c>
    </row>
    <row r="2302" spans="1:4" x14ac:dyDescent="0.25">
      <c r="A2302" t="str">
        <f t="shared" si="96"/>
        <v>S/2024/96</v>
      </c>
      <c r="B2302" t="s">
        <v>2165</v>
      </c>
      <c r="C2302" t="s">
        <v>2178</v>
      </c>
      <c r="D2302">
        <v>7</v>
      </c>
    </row>
    <row r="2303" spans="1:4" x14ac:dyDescent="0.25">
      <c r="A2303" t="str">
        <f t="shared" si="96"/>
        <v>S/2024/96</v>
      </c>
      <c r="B2303" t="s">
        <v>2165</v>
      </c>
      <c r="C2303" t="s">
        <v>2179</v>
      </c>
      <c r="D2303">
        <v>7</v>
      </c>
    </row>
    <row r="2304" spans="1:4" x14ac:dyDescent="0.25">
      <c r="A2304" t="str">
        <f t="shared" si="96"/>
        <v>S/2024/96</v>
      </c>
      <c r="B2304" t="s">
        <v>2165</v>
      </c>
      <c r="C2304" t="s">
        <v>2180</v>
      </c>
      <c r="D2304">
        <v>7</v>
      </c>
    </row>
    <row r="2305" spans="1:4" x14ac:dyDescent="0.25">
      <c r="A2305" t="str">
        <f t="shared" si="96"/>
        <v>S/2024/96</v>
      </c>
      <c r="B2305" t="s">
        <v>2165</v>
      </c>
      <c r="C2305" t="s">
        <v>2181</v>
      </c>
      <c r="D2305">
        <v>8</v>
      </c>
    </row>
    <row r="2306" spans="1:4" x14ac:dyDescent="0.25">
      <c r="A2306" t="str">
        <f t="shared" si="96"/>
        <v>S/2024/96</v>
      </c>
      <c r="B2306" t="s">
        <v>2165</v>
      </c>
      <c r="C2306" t="s">
        <v>2182</v>
      </c>
      <c r="D2306">
        <v>9</v>
      </c>
    </row>
    <row r="2307" spans="1:4" x14ac:dyDescent="0.25">
      <c r="A2307" t="str">
        <f t="shared" si="96"/>
        <v>S/2024/96</v>
      </c>
      <c r="B2307" t="s">
        <v>2165</v>
      </c>
      <c r="C2307" t="s">
        <v>2183</v>
      </c>
      <c r="D2307">
        <v>9</v>
      </c>
    </row>
    <row r="2308" spans="1:4" x14ac:dyDescent="0.25">
      <c r="A2308" t="str">
        <f t="shared" si="96"/>
        <v>S/2024/96</v>
      </c>
      <c r="B2308" t="s">
        <v>2165</v>
      </c>
      <c r="C2308" t="s">
        <v>2184</v>
      </c>
      <c r="D2308">
        <v>9</v>
      </c>
    </row>
    <row r="2309" spans="1:4" x14ac:dyDescent="0.25">
      <c r="A2309" t="str">
        <f t="shared" si="96"/>
        <v>S/2024/96</v>
      </c>
      <c r="B2309" t="s">
        <v>2165</v>
      </c>
      <c r="C2309" t="s">
        <v>2185</v>
      </c>
      <c r="D2309">
        <v>9</v>
      </c>
    </row>
    <row r="2310" spans="1:4" x14ac:dyDescent="0.25">
      <c r="A2310" t="str">
        <f t="shared" si="96"/>
        <v>S/2024/96</v>
      </c>
      <c r="B2310" t="s">
        <v>2165</v>
      </c>
      <c r="C2310" t="s">
        <v>2186</v>
      </c>
      <c r="D2310">
        <v>10</v>
      </c>
    </row>
    <row r="2311" spans="1:4" x14ac:dyDescent="0.25">
      <c r="A2311" t="str">
        <f t="shared" si="96"/>
        <v>S/2024/96</v>
      </c>
      <c r="B2311" t="s">
        <v>2165</v>
      </c>
      <c r="C2311" t="s">
        <v>2187</v>
      </c>
      <c r="D2311">
        <v>10</v>
      </c>
    </row>
    <row r="2312" spans="1:4" x14ac:dyDescent="0.25">
      <c r="A2312" t="str">
        <f t="shared" si="96"/>
        <v>S/2024/96</v>
      </c>
      <c r="B2312" t="s">
        <v>2165</v>
      </c>
      <c r="C2312" t="s">
        <v>2188</v>
      </c>
      <c r="D2312">
        <v>10</v>
      </c>
    </row>
    <row r="2313" spans="1:4" x14ac:dyDescent="0.25">
      <c r="A2313" t="str">
        <f t="shared" si="96"/>
        <v>S/2024/96</v>
      </c>
      <c r="B2313" t="s">
        <v>2165</v>
      </c>
      <c r="C2313" t="s">
        <v>2189</v>
      </c>
      <c r="D2313">
        <v>11</v>
      </c>
    </row>
    <row r="2314" spans="1:4" x14ac:dyDescent="0.25">
      <c r="A2314" t="str">
        <f t="shared" si="96"/>
        <v>S/2024/96</v>
      </c>
      <c r="B2314" t="s">
        <v>2165</v>
      </c>
      <c r="C2314" t="s">
        <v>2190</v>
      </c>
      <c r="D2314">
        <v>11</v>
      </c>
    </row>
    <row r="2315" spans="1:4" x14ac:dyDescent="0.25">
      <c r="A2315" t="str">
        <f t="shared" si="96"/>
        <v>S/2024/96</v>
      </c>
      <c r="B2315" t="s">
        <v>2165</v>
      </c>
      <c r="C2315" t="s">
        <v>2191</v>
      </c>
      <c r="D2315">
        <v>11</v>
      </c>
    </row>
    <row r="2316" spans="1:4" x14ac:dyDescent="0.25">
      <c r="A2316" t="str">
        <f t="shared" si="96"/>
        <v>S/2024/96</v>
      </c>
      <c r="B2316" t="s">
        <v>2165</v>
      </c>
      <c r="C2316" t="s">
        <v>2192</v>
      </c>
      <c r="D2316">
        <v>12</v>
      </c>
    </row>
    <row r="2317" spans="1:4" x14ac:dyDescent="0.25">
      <c r="A2317" t="str">
        <f t="shared" si="96"/>
        <v>S/2024/96</v>
      </c>
      <c r="B2317" t="s">
        <v>2165</v>
      </c>
      <c r="C2317" t="s">
        <v>2193</v>
      </c>
      <c r="D2317">
        <v>12</v>
      </c>
    </row>
    <row r="2318" spans="1:4" x14ac:dyDescent="0.25">
      <c r="A2318" t="str">
        <f t="shared" si="96"/>
        <v>S/2024/96</v>
      </c>
      <c r="B2318" t="s">
        <v>2165</v>
      </c>
      <c r="C2318" t="s">
        <v>2194</v>
      </c>
      <c r="D2318">
        <v>12</v>
      </c>
    </row>
    <row r="2319" spans="1:4" x14ac:dyDescent="0.25">
      <c r="A2319" t="str">
        <f t="shared" si="96"/>
        <v>S/2024/96</v>
      </c>
      <c r="B2319" t="s">
        <v>2165</v>
      </c>
      <c r="C2319" t="s">
        <v>2195</v>
      </c>
      <c r="D2319">
        <v>13</v>
      </c>
    </row>
    <row r="2320" spans="1:4" x14ac:dyDescent="0.25">
      <c r="A2320" t="str">
        <f t="shared" si="96"/>
        <v>S/2024/96</v>
      </c>
      <c r="B2320" t="s">
        <v>2165</v>
      </c>
      <c r="C2320" t="s">
        <v>2196</v>
      </c>
      <c r="D2320">
        <v>14</v>
      </c>
    </row>
    <row r="2321" spans="1:4" x14ac:dyDescent="0.25">
      <c r="A2321" t="str">
        <f t="shared" si="96"/>
        <v>S/2024/96</v>
      </c>
      <c r="B2321" t="s">
        <v>2165</v>
      </c>
      <c r="C2321" t="s">
        <v>2197</v>
      </c>
      <c r="D2321">
        <v>15</v>
      </c>
    </row>
    <row r="2322" spans="1:4" x14ac:dyDescent="0.25">
      <c r="A2322" t="str">
        <f t="shared" si="96"/>
        <v>S/2024/96</v>
      </c>
      <c r="B2322" t="s">
        <v>2165</v>
      </c>
      <c r="C2322" t="s">
        <v>2198</v>
      </c>
      <c r="D2322">
        <v>15</v>
      </c>
    </row>
    <row r="2323" spans="1:4" x14ac:dyDescent="0.25">
      <c r="A2323" t="str">
        <f t="shared" si="96"/>
        <v>S/2024/96</v>
      </c>
      <c r="B2323" t="s">
        <v>2165</v>
      </c>
      <c r="C2323" t="s">
        <v>2199</v>
      </c>
      <c r="D2323">
        <v>15</v>
      </c>
    </row>
    <row r="2324" spans="1:4" x14ac:dyDescent="0.25">
      <c r="A2324" t="str">
        <f t="shared" si="96"/>
        <v>S/2024/96</v>
      </c>
      <c r="B2324" t="s">
        <v>2165</v>
      </c>
      <c r="C2324" t="s">
        <v>2200</v>
      </c>
      <c r="D2324">
        <v>15</v>
      </c>
    </row>
    <row r="2325" spans="1:4" x14ac:dyDescent="0.25">
      <c r="A2325" t="str">
        <f t="shared" si="96"/>
        <v>S/2024/96</v>
      </c>
      <c r="B2325" t="s">
        <v>2165</v>
      </c>
      <c r="C2325" t="s">
        <v>2201</v>
      </c>
      <c r="D2325">
        <v>15</v>
      </c>
    </row>
    <row r="2326" spans="1:4" x14ac:dyDescent="0.25">
      <c r="A2326" t="str">
        <f t="shared" si="96"/>
        <v>S/2024/96</v>
      </c>
      <c r="B2326" t="s">
        <v>2165</v>
      </c>
      <c r="C2326" t="s">
        <v>2202</v>
      </c>
      <c r="D2326">
        <v>15</v>
      </c>
    </row>
    <row r="2327" spans="1:4" x14ac:dyDescent="0.25">
      <c r="A2327" t="str">
        <f t="shared" si="96"/>
        <v>S/2024/96</v>
      </c>
      <c r="B2327" t="s">
        <v>2165</v>
      </c>
      <c r="C2327" t="s">
        <v>360</v>
      </c>
      <c r="D2327">
        <v>15</v>
      </c>
    </row>
    <row r="2328" spans="1:4" x14ac:dyDescent="0.25">
      <c r="A2328" t="str">
        <f t="shared" si="96"/>
        <v>S/2024/96</v>
      </c>
      <c r="B2328" t="s">
        <v>2165</v>
      </c>
      <c r="C2328" t="s">
        <v>2203</v>
      </c>
      <c r="D2328">
        <v>15</v>
      </c>
    </row>
    <row r="2329" spans="1:4" x14ac:dyDescent="0.25">
      <c r="A2329" t="str">
        <f t="shared" si="96"/>
        <v>S/2024/96</v>
      </c>
      <c r="B2329" t="s">
        <v>2165</v>
      </c>
      <c r="C2329" t="s">
        <v>2204</v>
      </c>
      <c r="D2329">
        <v>16</v>
      </c>
    </row>
    <row r="2330" spans="1:4" x14ac:dyDescent="0.25">
      <c r="A2330" t="str">
        <f t="shared" ref="A2330:A2361" si="97">HYPERLINK("https://docs.un.org/S/2024/97", "S/2024/97")</f>
        <v>S/2024/97</v>
      </c>
      <c r="B2330" t="s">
        <v>2205</v>
      </c>
      <c r="C2330" t="s">
        <v>2206</v>
      </c>
      <c r="D2330">
        <v>1</v>
      </c>
    </row>
    <row r="2331" spans="1:4" x14ac:dyDescent="0.25">
      <c r="A2331" t="str">
        <f t="shared" si="97"/>
        <v>S/2024/97</v>
      </c>
      <c r="B2331" t="s">
        <v>2205</v>
      </c>
      <c r="C2331" t="s">
        <v>2207</v>
      </c>
      <c r="D2331">
        <v>1</v>
      </c>
    </row>
    <row r="2332" spans="1:4" x14ac:dyDescent="0.25">
      <c r="A2332" t="str">
        <f t="shared" si="97"/>
        <v>S/2024/97</v>
      </c>
      <c r="B2332" t="s">
        <v>2205</v>
      </c>
      <c r="C2332" t="s">
        <v>341</v>
      </c>
      <c r="D2332">
        <v>1</v>
      </c>
    </row>
    <row r="2333" spans="1:4" x14ac:dyDescent="0.25">
      <c r="A2333" t="str">
        <f t="shared" si="97"/>
        <v>S/2024/97</v>
      </c>
      <c r="B2333" t="s">
        <v>2205</v>
      </c>
      <c r="C2333" t="s">
        <v>2208</v>
      </c>
      <c r="D2333" t="s">
        <v>160</v>
      </c>
    </row>
    <row r="2334" spans="1:4" x14ac:dyDescent="0.25">
      <c r="A2334" t="str">
        <f t="shared" si="97"/>
        <v>S/2024/97</v>
      </c>
      <c r="B2334" t="s">
        <v>2205</v>
      </c>
      <c r="C2334" t="s">
        <v>1507</v>
      </c>
      <c r="D2334" t="s">
        <v>160</v>
      </c>
    </row>
    <row r="2335" spans="1:4" x14ac:dyDescent="0.25">
      <c r="A2335" t="str">
        <f t="shared" si="97"/>
        <v>S/2024/97</v>
      </c>
      <c r="B2335" t="s">
        <v>2205</v>
      </c>
      <c r="C2335" t="s">
        <v>2209</v>
      </c>
      <c r="D2335" t="s">
        <v>160</v>
      </c>
    </row>
    <row r="2336" spans="1:4" x14ac:dyDescent="0.25">
      <c r="A2336" t="str">
        <f t="shared" si="97"/>
        <v>S/2024/97</v>
      </c>
      <c r="B2336" t="s">
        <v>2205</v>
      </c>
      <c r="C2336" t="s">
        <v>2210</v>
      </c>
      <c r="D2336" t="s">
        <v>160</v>
      </c>
    </row>
    <row r="2337" spans="1:4" x14ac:dyDescent="0.25">
      <c r="A2337" t="str">
        <f t="shared" si="97"/>
        <v>S/2024/97</v>
      </c>
      <c r="B2337" t="s">
        <v>2205</v>
      </c>
      <c r="C2337" t="s">
        <v>2211</v>
      </c>
      <c r="D2337" t="s">
        <v>160</v>
      </c>
    </row>
    <row r="2338" spans="1:4" x14ac:dyDescent="0.25">
      <c r="A2338" t="str">
        <f t="shared" si="97"/>
        <v>S/2024/97</v>
      </c>
      <c r="B2338" t="s">
        <v>2205</v>
      </c>
      <c r="C2338" t="s">
        <v>2212</v>
      </c>
      <c r="D2338" t="s">
        <v>160</v>
      </c>
    </row>
    <row r="2339" spans="1:4" x14ac:dyDescent="0.25">
      <c r="A2339" t="str">
        <f t="shared" si="97"/>
        <v>S/2024/97</v>
      </c>
      <c r="B2339" t="s">
        <v>2205</v>
      </c>
      <c r="C2339" t="s">
        <v>2213</v>
      </c>
      <c r="D2339" t="s">
        <v>164</v>
      </c>
    </row>
    <row r="2340" spans="1:4" x14ac:dyDescent="0.25">
      <c r="A2340" t="str">
        <f t="shared" si="97"/>
        <v>S/2024/97</v>
      </c>
      <c r="B2340" t="s">
        <v>2205</v>
      </c>
      <c r="C2340" t="s">
        <v>2214</v>
      </c>
      <c r="D2340" t="s">
        <v>164</v>
      </c>
    </row>
    <row r="2341" spans="1:4" x14ac:dyDescent="0.25">
      <c r="A2341" t="str">
        <f t="shared" si="97"/>
        <v>S/2024/97</v>
      </c>
      <c r="B2341" t="s">
        <v>2205</v>
      </c>
      <c r="C2341" t="s">
        <v>2215</v>
      </c>
      <c r="D2341" t="s">
        <v>164</v>
      </c>
    </row>
    <row r="2342" spans="1:4" x14ac:dyDescent="0.25">
      <c r="A2342" t="str">
        <f t="shared" si="97"/>
        <v>S/2024/97</v>
      </c>
      <c r="B2342" t="s">
        <v>2205</v>
      </c>
      <c r="C2342" t="s">
        <v>2216</v>
      </c>
      <c r="D2342" t="s">
        <v>164</v>
      </c>
    </row>
    <row r="2343" spans="1:4" x14ac:dyDescent="0.25">
      <c r="A2343" t="str">
        <f t="shared" si="97"/>
        <v>S/2024/97</v>
      </c>
      <c r="B2343" t="s">
        <v>2205</v>
      </c>
      <c r="C2343" t="s">
        <v>2217</v>
      </c>
      <c r="D2343" t="s">
        <v>164</v>
      </c>
    </row>
    <row r="2344" spans="1:4" x14ac:dyDescent="0.25">
      <c r="A2344" t="str">
        <f t="shared" si="97"/>
        <v>S/2024/97</v>
      </c>
      <c r="B2344" t="s">
        <v>2205</v>
      </c>
      <c r="C2344" t="s">
        <v>2218</v>
      </c>
      <c r="D2344" t="s">
        <v>164</v>
      </c>
    </row>
    <row r="2345" spans="1:4" x14ac:dyDescent="0.25">
      <c r="A2345" t="str">
        <f t="shared" si="97"/>
        <v>S/2024/97</v>
      </c>
      <c r="B2345" t="s">
        <v>2205</v>
      </c>
      <c r="C2345" t="s">
        <v>2219</v>
      </c>
      <c r="D2345" t="s">
        <v>164</v>
      </c>
    </row>
    <row r="2346" spans="1:4" x14ac:dyDescent="0.25">
      <c r="A2346" t="str">
        <f t="shared" si="97"/>
        <v>S/2024/97</v>
      </c>
      <c r="B2346" t="s">
        <v>2205</v>
      </c>
      <c r="C2346" t="s">
        <v>2220</v>
      </c>
      <c r="D2346" t="s">
        <v>164</v>
      </c>
    </row>
    <row r="2347" spans="1:4" x14ac:dyDescent="0.25">
      <c r="A2347" t="str">
        <f t="shared" si="97"/>
        <v>S/2024/97</v>
      </c>
      <c r="B2347" t="s">
        <v>2205</v>
      </c>
      <c r="C2347" t="s">
        <v>2221</v>
      </c>
      <c r="D2347" t="s">
        <v>164</v>
      </c>
    </row>
    <row r="2348" spans="1:4" x14ac:dyDescent="0.25">
      <c r="A2348" t="str">
        <f t="shared" si="97"/>
        <v>S/2024/97</v>
      </c>
      <c r="B2348" t="s">
        <v>2205</v>
      </c>
      <c r="C2348" t="s">
        <v>2222</v>
      </c>
      <c r="D2348" t="s">
        <v>164</v>
      </c>
    </row>
    <row r="2349" spans="1:4" x14ac:dyDescent="0.25">
      <c r="A2349" t="str">
        <f t="shared" si="97"/>
        <v>S/2024/97</v>
      </c>
      <c r="B2349" t="s">
        <v>2205</v>
      </c>
      <c r="C2349" t="s">
        <v>2223</v>
      </c>
      <c r="D2349" t="s">
        <v>164</v>
      </c>
    </row>
    <row r="2350" spans="1:4" x14ac:dyDescent="0.25">
      <c r="A2350" t="str">
        <f t="shared" si="97"/>
        <v>S/2024/97</v>
      </c>
      <c r="B2350" t="s">
        <v>2205</v>
      </c>
      <c r="C2350" t="s">
        <v>2224</v>
      </c>
      <c r="D2350" t="s">
        <v>164</v>
      </c>
    </row>
    <row r="2351" spans="1:4" x14ac:dyDescent="0.25">
      <c r="A2351" t="str">
        <f t="shared" si="97"/>
        <v>S/2024/97</v>
      </c>
      <c r="B2351" t="s">
        <v>2205</v>
      </c>
      <c r="C2351" t="s">
        <v>2225</v>
      </c>
      <c r="D2351" t="s">
        <v>164</v>
      </c>
    </row>
    <row r="2352" spans="1:4" x14ac:dyDescent="0.25">
      <c r="A2352" t="str">
        <f t="shared" si="97"/>
        <v>S/2024/97</v>
      </c>
      <c r="B2352" t="s">
        <v>2205</v>
      </c>
      <c r="C2352" t="s">
        <v>2226</v>
      </c>
      <c r="D2352" t="s">
        <v>164</v>
      </c>
    </row>
    <row r="2353" spans="1:4" x14ac:dyDescent="0.25">
      <c r="A2353" t="str">
        <f t="shared" si="97"/>
        <v>S/2024/97</v>
      </c>
      <c r="B2353" t="s">
        <v>2205</v>
      </c>
      <c r="C2353" t="s">
        <v>2227</v>
      </c>
      <c r="D2353" t="s">
        <v>166</v>
      </c>
    </row>
    <row r="2354" spans="1:4" x14ac:dyDescent="0.25">
      <c r="A2354" t="str">
        <f t="shared" si="97"/>
        <v>S/2024/97</v>
      </c>
      <c r="B2354" t="s">
        <v>2205</v>
      </c>
      <c r="C2354" t="s">
        <v>2228</v>
      </c>
      <c r="D2354" t="s">
        <v>166</v>
      </c>
    </row>
    <row r="2355" spans="1:4" x14ac:dyDescent="0.25">
      <c r="A2355" t="str">
        <f t="shared" si="97"/>
        <v>S/2024/97</v>
      </c>
      <c r="B2355" t="s">
        <v>2205</v>
      </c>
      <c r="C2355" t="s">
        <v>2229</v>
      </c>
      <c r="D2355" t="s">
        <v>166</v>
      </c>
    </row>
    <row r="2356" spans="1:4" x14ac:dyDescent="0.25">
      <c r="A2356" t="str">
        <f t="shared" si="97"/>
        <v>S/2024/97</v>
      </c>
      <c r="B2356" t="s">
        <v>2205</v>
      </c>
      <c r="C2356" t="s">
        <v>2230</v>
      </c>
      <c r="D2356" t="s">
        <v>166</v>
      </c>
    </row>
    <row r="2357" spans="1:4" x14ac:dyDescent="0.25">
      <c r="A2357" t="str">
        <f t="shared" si="97"/>
        <v>S/2024/97</v>
      </c>
      <c r="B2357" t="s">
        <v>2205</v>
      </c>
      <c r="C2357" t="s">
        <v>2231</v>
      </c>
      <c r="D2357" t="s">
        <v>166</v>
      </c>
    </row>
    <row r="2358" spans="1:4" x14ac:dyDescent="0.25">
      <c r="A2358" t="str">
        <f t="shared" si="97"/>
        <v>S/2024/97</v>
      </c>
      <c r="B2358" t="s">
        <v>2205</v>
      </c>
      <c r="C2358" t="s">
        <v>2232</v>
      </c>
      <c r="D2358" t="s">
        <v>166</v>
      </c>
    </row>
    <row r="2359" spans="1:4" x14ac:dyDescent="0.25">
      <c r="A2359" t="str">
        <f t="shared" si="97"/>
        <v>S/2024/97</v>
      </c>
      <c r="B2359" t="s">
        <v>2205</v>
      </c>
      <c r="C2359" t="s">
        <v>2233</v>
      </c>
      <c r="D2359" t="s">
        <v>166</v>
      </c>
    </row>
    <row r="2360" spans="1:4" x14ac:dyDescent="0.25">
      <c r="A2360" t="str">
        <f t="shared" si="97"/>
        <v>S/2024/97</v>
      </c>
      <c r="B2360" t="s">
        <v>2205</v>
      </c>
      <c r="C2360" t="s">
        <v>2234</v>
      </c>
      <c r="D2360" t="s">
        <v>166</v>
      </c>
    </row>
    <row r="2361" spans="1:4" x14ac:dyDescent="0.25">
      <c r="A2361" t="str">
        <f t="shared" si="97"/>
        <v>S/2024/97</v>
      </c>
      <c r="B2361" t="s">
        <v>2205</v>
      </c>
      <c r="C2361" t="s">
        <v>2235</v>
      </c>
      <c r="D2361" t="s">
        <v>166</v>
      </c>
    </row>
    <row r="2362" spans="1:4" x14ac:dyDescent="0.25">
      <c r="A2362" t="str">
        <f t="shared" ref="A2362:A2382" si="98">HYPERLINK("https://docs.un.org/S/2024/97", "S/2024/97")</f>
        <v>S/2024/97</v>
      </c>
      <c r="B2362" t="s">
        <v>2205</v>
      </c>
      <c r="C2362" t="s">
        <v>2236</v>
      </c>
      <c r="D2362" t="s">
        <v>168</v>
      </c>
    </row>
    <row r="2363" spans="1:4" x14ac:dyDescent="0.25">
      <c r="A2363" t="str">
        <f t="shared" si="98"/>
        <v>S/2024/97</v>
      </c>
      <c r="B2363" t="s">
        <v>2205</v>
      </c>
      <c r="C2363" t="s">
        <v>2237</v>
      </c>
      <c r="D2363" t="s">
        <v>168</v>
      </c>
    </row>
    <row r="2364" spans="1:4" x14ac:dyDescent="0.25">
      <c r="A2364" t="str">
        <f t="shared" si="98"/>
        <v>S/2024/97</v>
      </c>
      <c r="B2364" t="s">
        <v>2205</v>
      </c>
      <c r="C2364" t="s">
        <v>2238</v>
      </c>
      <c r="D2364" t="s">
        <v>168</v>
      </c>
    </row>
    <row r="2365" spans="1:4" x14ac:dyDescent="0.25">
      <c r="A2365" t="str">
        <f t="shared" si="98"/>
        <v>S/2024/97</v>
      </c>
      <c r="B2365" t="s">
        <v>2205</v>
      </c>
      <c r="C2365" t="s">
        <v>2216</v>
      </c>
      <c r="D2365" t="s">
        <v>168</v>
      </c>
    </row>
    <row r="2366" spans="1:4" x14ac:dyDescent="0.25">
      <c r="A2366" t="str">
        <f t="shared" si="98"/>
        <v>S/2024/97</v>
      </c>
      <c r="B2366" t="s">
        <v>2205</v>
      </c>
      <c r="C2366" t="s">
        <v>2217</v>
      </c>
      <c r="D2366" t="s">
        <v>168</v>
      </c>
    </row>
    <row r="2367" spans="1:4" x14ac:dyDescent="0.25">
      <c r="A2367" t="str">
        <f t="shared" si="98"/>
        <v>S/2024/97</v>
      </c>
      <c r="B2367" t="s">
        <v>2205</v>
      </c>
      <c r="C2367" t="s">
        <v>2239</v>
      </c>
      <c r="D2367" t="s">
        <v>168</v>
      </c>
    </row>
    <row r="2368" spans="1:4" x14ac:dyDescent="0.25">
      <c r="A2368" t="str">
        <f t="shared" si="98"/>
        <v>S/2024/97</v>
      </c>
      <c r="B2368" t="s">
        <v>2205</v>
      </c>
      <c r="C2368" t="s">
        <v>2219</v>
      </c>
      <c r="D2368" t="s">
        <v>168</v>
      </c>
    </row>
    <row r="2369" spans="1:4" x14ac:dyDescent="0.25">
      <c r="A2369" t="str">
        <f t="shared" si="98"/>
        <v>S/2024/97</v>
      </c>
      <c r="B2369" t="s">
        <v>2205</v>
      </c>
      <c r="C2369" t="s">
        <v>2240</v>
      </c>
      <c r="D2369" t="s">
        <v>168</v>
      </c>
    </row>
    <row r="2370" spans="1:4" x14ac:dyDescent="0.25">
      <c r="A2370" t="str">
        <f t="shared" si="98"/>
        <v>S/2024/97</v>
      </c>
      <c r="B2370" t="s">
        <v>2205</v>
      </c>
      <c r="C2370" t="s">
        <v>2241</v>
      </c>
      <c r="D2370" t="s">
        <v>168</v>
      </c>
    </row>
    <row r="2371" spans="1:4" x14ac:dyDescent="0.25">
      <c r="A2371" t="str">
        <f t="shared" si="98"/>
        <v>S/2024/97</v>
      </c>
      <c r="B2371" t="s">
        <v>2205</v>
      </c>
      <c r="C2371" t="s">
        <v>2242</v>
      </c>
      <c r="D2371" t="s">
        <v>168</v>
      </c>
    </row>
    <row r="2372" spans="1:4" x14ac:dyDescent="0.25">
      <c r="A2372" t="str">
        <f t="shared" si="98"/>
        <v>S/2024/97</v>
      </c>
      <c r="B2372" t="s">
        <v>2205</v>
      </c>
      <c r="C2372" t="s">
        <v>2243</v>
      </c>
      <c r="D2372" t="s">
        <v>168</v>
      </c>
    </row>
    <row r="2373" spans="1:4" x14ac:dyDescent="0.25">
      <c r="A2373" t="str">
        <f t="shared" si="98"/>
        <v>S/2024/97</v>
      </c>
      <c r="B2373" t="s">
        <v>2205</v>
      </c>
      <c r="C2373" t="s">
        <v>2244</v>
      </c>
      <c r="D2373" t="s">
        <v>168</v>
      </c>
    </row>
    <row r="2374" spans="1:4" x14ac:dyDescent="0.25">
      <c r="A2374" t="str">
        <f t="shared" si="98"/>
        <v>S/2024/97</v>
      </c>
      <c r="B2374" t="s">
        <v>2205</v>
      </c>
      <c r="C2374" t="s">
        <v>2245</v>
      </c>
      <c r="D2374" t="s">
        <v>168</v>
      </c>
    </row>
    <row r="2375" spans="1:4" x14ac:dyDescent="0.25">
      <c r="A2375" t="str">
        <f t="shared" si="98"/>
        <v>S/2024/97</v>
      </c>
      <c r="B2375" t="s">
        <v>2205</v>
      </c>
      <c r="C2375" t="s">
        <v>2246</v>
      </c>
      <c r="D2375" t="s">
        <v>168</v>
      </c>
    </row>
    <row r="2376" spans="1:4" x14ac:dyDescent="0.25">
      <c r="A2376" t="str">
        <f t="shared" si="98"/>
        <v>S/2024/97</v>
      </c>
      <c r="B2376" t="s">
        <v>2205</v>
      </c>
      <c r="C2376" t="s">
        <v>2247</v>
      </c>
      <c r="D2376" t="s">
        <v>168</v>
      </c>
    </row>
    <row r="2377" spans="1:4" x14ac:dyDescent="0.25">
      <c r="A2377" t="str">
        <f t="shared" si="98"/>
        <v>S/2024/97</v>
      </c>
      <c r="B2377" t="s">
        <v>2205</v>
      </c>
      <c r="C2377" t="s">
        <v>2248</v>
      </c>
      <c r="D2377" t="s">
        <v>168</v>
      </c>
    </row>
    <row r="2378" spans="1:4" x14ac:dyDescent="0.25">
      <c r="A2378" t="str">
        <f t="shared" si="98"/>
        <v>S/2024/97</v>
      </c>
      <c r="B2378" t="s">
        <v>2205</v>
      </c>
      <c r="C2378" t="s">
        <v>2249</v>
      </c>
      <c r="D2378" t="s">
        <v>170</v>
      </c>
    </row>
    <row r="2379" spans="1:4" x14ac:dyDescent="0.25">
      <c r="A2379" t="str">
        <f t="shared" si="98"/>
        <v>S/2024/97</v>
      </c>
      <c r="B2379" t="s">
        <v>2205</v>
      </c>
      <c r="C2379" t="s">
        <v>2250</v>
      </c>
      <c r="D2379" t="s">
        <v>170</v>
      </c>
    </row>
    <row r="2380" spans="1:4" x14ac:dyDescent="0.25">
      <c r="A2380" t="str">
        <f t="shared" si="98"/>
        <v>S/2024/97</v>
      </c>
      <c r="B2380" t="s">
        <v>2205</v>
      </c>
      <c r="C2380" t="s">
        <v>2251</v>
      </c>
      <c r="D2380" t="s">
        <v>170</v>
      </c>
    </row>
    <row r="2381" spans="1:4" x14ac:dyDescent="0.25">
      <c r="A2381" t="str">
        <f t="shared" si="98"/>
        <v>S/2024/97</v>
      </c>
      <c r="B2381" t="s">
        <v>2205</v>
      </c>
      <c r="C2381" t="s">
        <v>2252</v>
      </c>
      <c r="D2381" t="s">
        <v>170</v>
      </c>
    </row>
    <row r="2382" spans="1:4" x14ac:dyDescent="0.25">
      <c r="A2382" t="str">
        <f t="shared" si="98"/>
        <v>S/2024/97</v>
      </c>
      <c r="B2382" t="s">
        <v>2205</v>
      </c>
      <c r="C2382" t="s">
        <v>2253</v>
      </c>
      <c r="D2382" t="s">
        <v>170</v>
      </c>
    </row>
    <row r="2383" spans="1:4" x14ac:dyDescent="0.25">
      <c r="A2383" t="str">
        <f t="shared" ref="A2383:A2427" si="99">HYPERLINK("https://docs.un.org/S/2024/98", "S/2024/98")</f>
        <v>S/2024/98</v>
      </c>
      <c r="B2383" t="s">
        <v>2254</v>
      </c>
      <c r="C2383" t="s">
        <v>2255</v>
      </c>
      <c r="D2383">
        <v>1</v>
      </c>
    </row>
    <row r="2384" spans="1:4" x14ac:dyDescent="0.25">
      <c r="A2384" t="str">
        <f t="shared" si="99"/>
        <v>S/2024/98</v>
      </c>
      <c r="B2384" t="s">
        <v>2254</v>
      </c>
      <c r="C2384" t="s">
        <v>2256</v>
      </c>
      <c r="D2384">
        <v>1</v>
      </c>
    </row>
    <row r="2385" spans="1:4" x14ac:dyDescent="0.25">
      <c r="A2385" t="str">
        <f t="shared" si="99"/>
        <v>S/2024/98</v>
      </c>
      <c r="B2385" t="s">
        <v>2254</v>
      </c>
      <c r="C2385" t="s">
        <v>2257</v>
      </c>
      <c r="D2385">
        <v>1</v>
      </c>
    </row>
    <row r="2386" spans="1:4" x14ac:dyDescent="0.25">
      <c r="A2386" t="str">
        <f t="shared" si="99"/>
        <v>S/2024/98</v>
      </c>
      <c r="B2386" t="s">
        <v>2254</v>
      </c>
      <c r="C2386" t="s">
        <v>2258</v>
      </c>
      <c r="D2386">
        <v>1</v>
      </c>
    </row>
    <row r="2387" spans="1:4" x14ac:dyDescent="0.25">
      <c r="A2387" t="str">
        <f t="shared" si="99"/>
        <v>S/2024/98</v>
      </c>
      <c r="B2387" t="s">
        <v>2254</v>
      </c>
      <c r="C2387" t="s">
        <v>2259</v>
      </c>
      <c r="D2387">
        <v>1</v>
      </c>
    </row>
    <row r="2388" spans="1:4" x14ac:dyDescent="0.25">
      <c r="A2388" t="str">
        <f t="shared" si="99"/>
        <v>S/2024/98</v>
      </c>
      <c r="B2388" t="s">
        <v>2254</v>
      </c>
      <c r="C2388" t="s">
        <v>341</v>
      </c>
      <c r="D2388">
        <v>1</v>
      </c>
    </row>
    <row r="2389" spans="1:4" x14ac:dyDescent="0.25">
      <c r="A2389" t="str">
        <f t="shared" si="99"/>
        <v>S/2024/98</v>
      </c>
      <c r="B2389" t="s">
        <v>2254</v>
      </c>
      <c r="C2389" t="s">
        <v>2260</v>
      </c>
      <c r="D2389">
        <v>2</v>
      </c>
    </row>
    <row r="2390" spans="1:4" x14ac:dyDescent="0.25">
      <c r="A2390" t="str">
        <f t="shared" si="99"/>
        <v>S/2024/98</v>
      </c>
      <c r="B2390" t="s">
        <v>2254</v>
      </c>
      <c r="C2390" t="s">
        <v>2261</v>
      </c>
      <c r="D2390">
        <v>2</v>
      </c>
    </row>
    <row r="2391" spans="1:4" x14ac:dyDescent="0.25">
      <c r="A2391" t="str">
        <f t="shared" si="99"/>
        <v>S/2024/98</v>
      </c>
      <c r="B2391" t="s">
        <v>2254</v>
      </c>
      <c r="C2391" t="s">
        <v>2262</v>
      </c>
      <c r="D2391">
        <v>2</v>
      </c>
    </row>
    <row r="2392" spans="1:4" x14ac:dyDescent="0.25">
      <c r="A2392" t="str">
        <f t="shared" si="99"/>
        <v>S/2024/98</v>
      </c>
      <c r="B2392" t="s">
        <v>2254</v>
      </c>
      <c r="C2392" t="s">
        <v>2263</v>
      </c>
      <c r="D2392">
        <v>2</v>
      </c>
    </row>
    <row r="2393" spans="1:4" x14ac:dyDescent="0.25">
      <c r="A2393" t="str">
        <f t="shared" si="99"/>
        <v>S/2024/98</v>
      </c>
      <c r="B2393" t="s">
        <v>2254</v>
      </c>
      <c r="C2393" t="s">
        <v>2264</v>
      </c>
      <c r="D2393">
        <v>2</v>
      </c>
    </row>
    <row r="2394" spans="1:4" x14ac:dyDescent="0.25">
      <c r="A2394" t="str">
        <f t="shared" si="99"/>
        <v>S/2024/98</v>
      </c>
      <c r="B2394" t="s">
        <v>2254</v>
      </c>
      <c r="C2394" t="s">
        <v>2265</v>
      </c>
      <c r="D2394">
        <v>2</v>
      </c>
    </row>
    <row r="2395" spans="1:4" x14ac:dyDescent="0.25">
      <c r="A2395" t="str">
        <f t="shared" si="99"/>
        <v>S/2024/98</v>
      </c>
      <c r="B2395" t="s">
        <v>2254</v>
      </c>
      <c r="C2395" t="s">
        <v>2266</v>
      </c>
      <c r="D2395">
        <v>2</v>
      </c>
    </row>
    <row r="2396" spans="1:4" x14ac:dyDescent="0.25">
      <c r="A2396" t="str">
        <f t="shared" si="99"/>
        <v>S/2024/98</v>
      </c>
      <c r="B2396" t="s">
        <v>2254</v>
      </c>
      <c r="C2396" t="s">
        <v>2267</v>
      </c>
      <c r="D2396">
        <v>2</v>
      </c>
    </row>
    <row r="2397" spans="1:4" x14ac:dyDescent="0.25">
      <c r="A2397" t="str">
        <f t="shared" si="99"/>
        <v>S/2024/98</v>
      </c>
      <c r="B2397" t="s">
        <v>2254</v>
      </c>
      <c r="C2397" t="s">
        <v>2268</v>
      </c>
      <c r="D2397">
        <v>2</v>
      </c>
    </row>
    <row r="2398" spans="1:4" x14ac:dyDescent="0.25">
      <c r="A2398" t="str">
        <f t="shared" si="99"/>
        <v>S/2024/98</v>
      </c>
      <c r="B2398" t="s">
        <v>2254</v>
      </c>
      <c r="C2398" t="s">
        <v>2269</v>
      </c>
      <c r="D2398">
        <v>2</v>
      </c>
    </row>
    <row r="2399" spans="1:4" x14ac:dyDescent="0.25">
      <c r="A2399" t="str">
        <f t="shared" si="99"/>
        <v>S/2024/98</v>
      </c>
      <c r="B2399" t="s">
        <v>2254</v>
      </c>
      <c r="C2399" t="s">
        <v>2270</v>
      </c>
      <c r="D2399">
        <v>2</v>
      </c>
    </row>
    <row r="2400" spans="1:4" x14ac:dyDescent="0.25">
      <c r="A2400" t="str">
        <f t="shared" si="99"/>
        <v>S/2024/98</v>
      </c>
      <c r="B2400" t="s">
        <v>2254</v>
      </c>
      <c r="C2400" t="s">
        <v>2271</v>
      </c>
      <c r="D2400">
        <v>2</v>
      </c>
    </row>
    <row r="2401" spans="1:4" x14ac:dyDescent="0.25">
      <c r="A2401" t="str">
        <f t="shared" si="99"/>
        <v>S/2024/98</v>
      </c>
      <c r="B2401" t="s">
        <v>2254</v>
      </c>
      <c r="C2401" t="s">
        <v>2272</v>
      </c>
      <c r="D2401">
        <v>2</v>
      </c>
    </row>
    <row r="2402" spans="1:4" x14ac:dyDescent="0.25">
      <c r="A2402" t="str">
        <f t="shared" si="99"/>
        <v>S/2024/98</v>
      </c>
      <c r="B2402" t="s">
        <v>2254</v>
      </c>
      <c r="C2402" t="s">
        <v>2273</v>
      </c>
      <c r="D2402">
        <v>2</v>
      </c>
    </row>
    <row r="2403" spans="1:4" x14ac:dyDescent="0.25">
      <c r="A2403" t="str">
        <f t="shared" si="99"/>
        <v>S/2024/98</v>
      </c>
      <c r="B2403" t="s">
        <v>2254</v>
      </c>
      <c r="C2403" t="s">
        <v>2274</v>
      </c>
      <c r="D2403">
        <v>2</v>
      </c>
    </row>
    <row r="2404" spans="1:4" x14ac:dyDescent="0.25">
      <c r="A2404" t="str">
        <f t="shared" si="99"/>
        <v>S/2024/98</v>
      </c>
      <c r="B2404" t="s">
        <v>2254</v>
      </c>
      <c r="C2404" t="s">
        <v>2275</v>
      </c>
      <c r="D2404">
        <v>2</v>
      </c>
    </row>
    <row r="2405" spans="1:4" x14ac:dyDescent="0.25">
      <c r="A2405" t="str">
        <f t="shared" si="99"/>
        <v>S/2024/98</v>
      </c>
      <c r="B2405" t="s">
        <v>2254</v>
      </c>
      <c r="C2405" t="s">
        <v>2276</v>
      </c>
      <c r="D2405">
        <v>3</v>
      </c>
    </row>
    <row r="2406" spans="1:4" x14ac:dyDescent="0.25">
      <c r="A2406" t="str">
        <f t="shared" si="99"/>
        <v>S/2024/98</v>
      </c>
      <c r="B2406" t="s">
        <v>2254</v>
      </c>
      <c r="C2406" t="s">
        <v>2277</v>
      </c>
      <c r="D2406">
        <v>3</v>
      </c>
    </row>
    <row r="2407" spans="1:4" x14ac:dyDescent="0.25">
      <c r="A2407" t="str">
        <f t="shared" si="99"/>
        <v>S/2024/98</v>
      </c>
      <c r="B2407" t="s">
        <v>2254</v>
      </c>
      <c r="C2407" t="s">
        <v>2278</v>
      </c>
      <c r="D2407">
        <v>3</v>
      </c>
    </row>
    <row r="2408" spans="1:4" x14ac:dyDescent="0.25">
      <c r="A2408" t="str">
        <f t="shared" si="99"/>
        <v>S/2024/98</v>
      </c>
      <c r="B2408" t="s">
        <v>2254</v>
      </c>
      <c r="C2408" t="s">
        <v>2279</v>
      </c>
      <c r="D2408">
        <v>3</v>
      </c>
    </row>
    <row r="2409" spans="1:4" x14ac:dyDescent="0.25">
      <c r="A2409" t="str">
        <f t="shared" si="99"/>
        <v>S/2024/98</v>
      </c>
      <c r="B2409" t="s">
        <v>2254</v>
      </c>
      <c r="C2409" t="s">
        <v>2280</v>
      </c>
      <c r="D2409">
        <v>3</v>
      </c>
    </row>
    <row r="2410" spans="1:4" x14ac:dyDescent="0.25">
      <c r="A2410" t="str">
        <f t="shared" si="99"/>
        <v>S/2024/98</v>
      </c>
      <c r="B2410" t="s">
        <v>2254</v>
      </c>
      <c r="C2410" t="s">
        <v>2281</v>
      </c>
      <c r="D2410">
        <v>3</v>
      </c>
    </row>
    <row r="2411" spans="1:4" x14ac:dyDescent="0.25">
      <c r="A2411" t="str">
        <f t="shared" si="99"/>
        <v>S/2024/98</v>
      </c>
      <c r="B2411" t="s">
        <v>2254</v>
      </c>
      <c r="C2411" t="s">
        <v>2282</v>
      </c>
      <c r="D2411">
        <v>3</v>
      </c>
    </row>
    <row r="2412" spans="1:4" x14ac:dyDescent="0.25">
      <c r="A2412" t="str">
        <f t="shared" si="99"/>
        <v>S/2024/98</v>
      </c>
      <c r="B2412" t="s">
        <v>2254</v>
      </c>
      <c r="C2412" t="s">
        <v>2283</v>
      </c>
      <c r="D2412">
        <v>3</v>
      </c>
    </row>
    <row r="2413" spans="1:4" x14ac:dyDescent="0.25">
      <c r="A2413" t="str">
        <f t="shared" si="99"/>
        <v>S/2024/98</v>
      </c>
      <c r="B2413" t="s">
        <v>2254</v>
      </c>
      <c r="C2413" t="s">
        <v>2284</v>
      </c>
      <c r="D2413">
        <v>3</v>
      </c>
    </row>
    <row r="2414" spans="1:4" x14ac:dyDescent="0.25">
      <c r="A2414" t="str">
        <f t="shared" si="99"/>
        <v>S/2024/98</v>
      </c>
      <c r="B2414" t="s">
        <v>2254</v>
      </c>
      <c r="C2414" t="s">
        <v>2285</v>
      </c>
      <c r="D2414">
        <v>3</v>
      </c>
    </row>
    <row r="2415" spans="1:4" x14ac:dyDescent="0.25">
      <c r="A2415" t="str">
        <f t="shared" si="99"/>
        <v>S/2024/98</v>
      </c>
      <c r="B2415" t="s">
        <v>2254</v>
      </c>
      <c r="C2415" t="s">
        <v>2286</v>
      </c>
      <c r="D2415">
        <v>3</v>
      </c>
    </row>
    <row r="2416" spans="1:4" x14ac:dyDescent="0.25">
      <c r="A2416" t="str">
        <f t="shared" si="99"/>
        <v>S/2024/98</v>
      </c>
      <c r="B2416" t="s">
        <v>2254</v>
      </c>
      <c r="C2416" t="s">
        <v>2287</v>
      </c>
      <c r="D2416">
        <v>4</v>
      </c>
    </row>
    <row r="2417" spans="1:4" x14ac:dyDescent="0.25">
      <c r="A2417" t="str">
        <f t="shared" si="99"/>
        <v>S/2024/98</v>
      </c>
      <c r="B2417" t="s">
        <v>2254</v>
      </c>
      <c r="C2417" t="s">
        <v>2288</v>
      </c>
      <c r="D2417">
        <v>4</v>
      </c>
    </row>
    <row r="2418" spans="1:4" x14ac:dyDescent="0.25">
      <c r="A2418" t="str">
        <f t="shared" si="99"/>
        <v>S/2024/98</v>
      </c>
      <c r="B2418" t="s">
        <v>2254</v>
      </c>
      <c r="C2418" t="s">
        <v>2289</v>
      </c>
      <c r="D2418">
        <v>4</v>
      </c>
    </row>
    <row r="2419" spans="1:4" x14ac:dyDescent="0.25">
      <c r="A2419" t="str">
        <f t="shared" si="99"/>
        <v>S/2024/98</v>
      </c>
      <c r="B2419" t="s">
        <v>2254</v>
      </c>
      <c r="C2419" t="s">
        <v>2290</v>
      </c>
      <c r="D2419">
        <v>4</v>
      </c>
    </row>
    <row r="2420" spans="1:4" x14ac:dyDescent="0.25">
      <c r="A2420" t="str">
        <f t="shared" si="99"/>
        <v>S/2024/98</v>
      </c>
      <c r="B2420" t="s">
        <v>2254</v>
      </c>
      <c r="C2420" t="s">
        <v>2291</v>
      </c>
      <c r="D2420">
        <v>4</v>
      </c>
    </row>
    <row r="2421" spans="1:4" x14ac:dyDescent="0.25">
      <c r="A2421" t="str">
        <f t="shared" si="99"/>
        <v>S/2024/98</v>
      </c>
      <c r="B2421" t="s">
        <v>2254</v>
      </c>
      <c r="C2421" t="s">
        <v>2292</v>
      </c>
      <c r="D2421">
        <v>4</v>
      </c>
    </row>
    <row r="2422" spans="1:4" x14ac:dyDescent="0.25">
      <c r="A2422" t="str">
        <f t="shared" si="99"/>
        <v>S/2024/98</v>
      </c>
      <c r="B2422" t="s">
        <v>2254</v>
      </c>
      <c r="C2422" t="s">
        <v>2293</v>
      </c>
      <c r="D2422">
        <v>4</v>
      </c>
    </row>
    <row r="2423" spans="1:4" x14ac:dyDescent="0.25">
      <c r="A2423" t="str">
        <f t="shared" si="99"/>
        <v>S/2024/98</v>
      </c>
      <c r="B2423" t="s">
        <v>2254</v>
      </c>
      <c r="C2423" t="s">
        <v>2294</v>
      </c>
      <c r="D2423">
        <v>4</v>
      </c>
    </row>
    <row r="2424" spans="1:4" x14ac:dyDescent="0.25">
      <c r="A2424" t="str">
        <f t="shared" si="99"/>
        <v>S/2024/98</v>
      </c>
      <c r="B2424" t="s">
        <v>2254</v>
      </c>
      <c r="C2424" t="s">
        <v>2295</v>
      </c>
      <c r="D2424">
        <v>4</v>
      </c>
    </row>
    <row r="2425" spans="1:4" x14ac:dyDescent="0.25">
      <c r="A2425" t="str">
        <f t="shared" si="99"/>
        <v>S/2024/98</v>
      </c>
      <c r="B2425" t="s">
        <v>2254</v>
      </c>
      <c r="C2425" t="s">
        <v>2296</v>
      </c>
      <c r="D2425">
        <v>4</v>
      </c>
    </row>
    <row r="2426" spans="1:4" x14ac:dyDescent="0.25">
      <c r="A2426" t="str">
        <f t="shared" si="99"/>
        <v>S/2024/98</v>
      </c>
      <c r="B2426" t="s">
        <v>2254</v>
      </c>
      <c r="C2426" t="s">
        <v>2285</v>
      </c>
      <c r="D2426">
        <v>4</v>
      </c>
    </row>
    <row r="2427" spans="1:4" x14ac:dyDescent="0.25">
      <c r="A2427" t="str">
        <f t="shared" si="99"/>
        <v>S/2024/98</v>
      </c>
      <c r="B2427" t="s">
        <v>2254</v>
      </c>
      <c r="C2427" t="s">
        <v>2286</v>
      </c>
      <c r="D2427">
        <v>4</v>
      </c>
    </row>
    <row r="2428" spans="1:4" x14ac:dyDescent="0.25">
      <c r="A2428" t="str">
        <f t="shared" ref="A2428:A2439" si="100">HYPERLINK("https://docs.un.org/S/2024/95", "S/2024/95")</f>
        <v>S/2024/95</v>
      </c>
      <c r="B2428" t="s">
        <v>2297</v>
      </c>
      <c r="C2428" t="s">
        <v>346</v>
      </c>
      <c r="D2428">
        <v>1</v>
      </c>
    </row>
    <row r="2429" spans="1:4" x14ac:dyDescent="0.25">
      <c r="A2429" t="str">
        <f t="shared" si="100"/>
        <v>S/2024/95</v>
      </c>
      <c r="B2429" t="s">
        <v>2297</v>
      </c>
      <c r="C2429" t="s">
        <v>2298</v>
      </c>
      <c r="D2429">
        <v>1</v>
      </c>
    </row>
    <row r="2430" spans="1:4" x14ac:dyDescent="0.25">
      <c r="A2430" t="str">
        <f t="shared" si="100"/>
        <v>S/2024/95</v>
      </c>
      <c r="B2430" t="s">
        <v>2297</v>
      </c>
      <c r="C2430" t="s">
        <v>2299</v>
      </c>
      <c r="D2430">
        <v>1</v>
      </c>
    </row>
    <row r="2431" spans="1:4" x14ac:dyDescent="0.25">
      <c r="A2431" t="str">
        <f t="shared" si="100"/>
        <v>S/2024/95</v>
      </c>
      <c r="B2431" t="s">
        <v>2297</v>
      </c>
      <c r="C2431" t="s">
        <v>2300</v>
      </c>
      <c r="D2431">
        <v>1</v>
      </c>
    </row>
    <row r="2432" spans="1:4" x14ac:dyDescent="0.25">
      <c r="A2432" t="str">
        <f t="shared" si="100"/>
        <v>S/2024/95</v>
      </c>
      <c r="B2432" t="s">
        <v>2297</v>
      </c>
      <c r="C2432" t="s">
        <v>2301</v>
      </c>
      <c r="D2432">
        <v>2</v>
      </c>
    </row>
    <row r="2433" spans="1:4" x14ac:dyDescent="0.25">
      <c r="A2433" t="str">
        <f t="shared" si="100"/>
        <v>S/2024/95</v>
      </c>
      <c r="B2433" t="s">
        <v>2297</v>
      </c>
      <c r="C2433" t="s">
        <v>2302</v>
      </c>
      <c r="D2433">
        <v>3</v>
      </c>
    </row>
    <row r="2434" spans="1:4" x14ac:dyDescent="0.25">
      <c r="A2434" t="str">
        <f t="shared" si="100"/>
        <v>S/2024/95</v>
      </c>
      <c r="B2434" t="s">
        <v>2297</v>
      </c>
      <c r="C2434" t="s">
        <v>2303</v>
      </c>
      <c r="D2434">
        <v>4</v>
      </c>
    </row>
    <row r="2435" spans="1:4" x14ac:dyDescent="0.25">
      <c r="A2435" t="str">
        <f t="shared" si="100"/>
        <v>S/2024/95</v>
      </c>
      <c r="B2435" t="s">
        <v>2297</v>
      </c>
      <c r="C2435" t="s">
        <v>2304</v>
      </c>
      <c r="D2435">
        <v>4</v>
      </c>
    </row>
    <row r="2436" spans="1:4" x14ac:dyDescent="0.25">
      <c r="A2436" t="str">
        <f t="shared" si="100"/>
        <v>S/2024/95</v>
      </c>
      <c r="B2436" t="s">
        <v>2297</v>
      </c>
      <c r="C2436" t="s">
        <v>2305</v>
      </c>
      <c r="D2436">
        <v>4</v>
      </c>
    </row>
    <row r="2437" spans="1:4" x14ac:dyDescent="0.25">
      <c r="A2437" t="str">
        <f t="shared" si="100"/>
        <v>S/2024/95</v>
      </c>
      <c r="B2437" t="s">
        <v>2297</v>
      </c>
      <c r="C2437" t="s">
        <v>2306</v>
      </c>
      <c r="D2437">
        <v>4</v>
      </c>
    </row>
    <row r="2438" spans="1:4" x14ac:dyDescent="0.25">
      <c r="A2438" t="str">
        <f t="shared" si="100"/>
        <v>S/2024/95</v>
      </c>
      <c r="B2438" t="s">
        <v>2297</v>
      </c>
      <c r="C2438" t="s">
        <v>2307</v>
      </c>
      <c r="D2438">
        <v>4</v>
      </c>
    </row>
    <row r="2439" spans="1:4" x14ac:dyDescent="0.25">
      <c r="A2439" t="str">
        <f t="shared" si="100"/>
        <v>S/2024/95</v>
      </c>
      <c r="B2439" t="s">
        <v>2297</v>
      </c>
      <c r="C2439" t="s">
        <v>2308</v>
      </c>
      <c r="D2439">
        <v>5</v>
      </c>
    </row>
  </sheetData>
  <autoFilter ref="A1:D2439"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Oliver Unverdorben</cp:lastModifiedBy>
  <dcterms:created xsi:type="dcterms:W3CDTF">2025-05-07T20:14:08Z</dcterms:created>
  <dcterms:modified xsi:type="dcterms:W3CDTF">2025-05-07T20:17:57Z</dcterms:modified>
</cp:coreProperties>
</file>