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3a64d526390b27/Email attachments/"/>
    </mc:Choice>
  </mc:AlternateContent>
  <xr:revisionPtr revIDLastSave="509" documentId="8_{A796E950-FF51-41AD-B38A-B7000986D272}" xr6:coauthVersionLast="47" xr6:coauthVersionMax="47" xr10:uidLastSave="{25821BEB-46A4-493F-8A80-07AAF3283ECA}"/>
  <bookViews>
    <workbookView xWindow="-120" yWindow="-120" windowWidth="20730" windowHeight="11160" xr2:uid="{00000000-000D-0000-FFFF-FFFF00000000}"/>
  </bookViews>
  <sheets>
    <sheet name="January" sheetId="1" r:id="rId1"/>
    <sheet name="Feburary" sheetId="2" r:id="rId2"/>
    <sheet name="March" sheetId="3" r:id="rId3"/>
    <sheet name="April" sheetId="5" r:id="rId4"/>
    <sheet name="May" sheetId="6" r:id="rId5"/>
    <sheet name="June" sheetId="7" r:id="rId6"/>
    <sheet name="July" sheetId="4" r:id="rId7"/>
    <sheet name="August" sheetId="10" r:id="rId8"/>
    <sheet name="September" sheetId="11" r:id="rId9"/>
    <sheet name="October" sheetId="12" r:id="rId10"/>
    <sheet name="November" sheetId="13" r:id="rId11"/>
    <sheet name="December" sheetId="9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3" l="1"/>
  <c r="K6" i="13"/>
  <c r="G22" i="13"/>
  <c r="K18" i="12"/>
  <c r="L30" i="12"/>
  <c r="L29" i="9"/>
  <c r="O4" i="9"/>
  <c r="K32" i="9"/>
  <c r="K18" i="11"/>
  <c r="K18" i="10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K18" i="7"/>
  <c r="F2" i="7"/>
  <c r="F2" i="2"/>
  <c r="G4" i="6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" i="5"/>
  <c r="G4" i="5" s="1"/>
  <c r="G5" i="5" s="1"/>
  <c r="G6" i="5" s="1"/>
  <c r="G7" i="5" s="1"/>
  <c r="G8" i="5" s="1"/>
  <c r="G9" i="5" s="1"/>
  <c r="G10" i="5" s="1"/>
  <c r="G11" i="5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K18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K33" i="11"/>
  <c r="K31" i="3"/>
  <c r="K5" i="3"/>
  <c r="K34" i="3" s="1"/>
  <c r="K4" i="3"/>
  <c r="K6" i="3"/>
  <c r="K7" i="3"/>
  <c r="K8" i="3"/>
  <c r="K9" i="3"/>
  <c r="K10" i="3"/>
  <c r="K30" i="10"/>
  <c r="L30" i="10"/>
  <c r="K30" i="4"/>
  <c r="L30" i="4"/>
  <c r="K30" i="7"/>
  <c r="L30" i="7"/>
  <c r="K30" i="6"/>
  <c r="L30" i="6"/>
  <c r="K30" i="5"/>
  <c r="L30" i="5"/>
  <c r="L31" i="3"/>
  <c r="K30" i="2"/>
  <c r="L30" i="2"/>
  <c r="K30" i="1"/>
  <c r="L30" i="1"/>
  <c r="K29" i="9"/>
  <c r="K30" i="13"/>
  <c r="L30" i="13"/>
  <c r="K30" i="12"/>
  <c r="K30" i="11"/>
  <c r="L30" i="11"/>
  <c r="K10" i="1"/>
  <c r="K9" i="1"/>
  <c r="K8" i="1"/>
  <c r="K7" i="1"/>
  <c r="K6" i="1"/>
  <c r="M24" i="1" s="1"/>
  <c r="K5" i="1"/>
  <c r="K4" i="1"/>
  <c r="K13" i="1" s="1"/>
  <c r="K10" i="4"/>
  <c r="K9" i="4"/>
  <c r="K8" i="4"/>
  <c r="K7" i="4"/>
  <c r="K6" i="4"/>
  <c r="K5" i="4"/>
  <c r="K4" i="4"/>
  <c r="K33" i="4" s="1"/>
  <c r="K10" i="7"/>
  <c r="K9" i="7"/>
  <c r="K8" i="7"/>
  <c r="K7" i="7"/>
  <c r="K6" i="7"/>
  <c r="K5" i="7"/>
  <c r="K4" i="7"/>
  <c r="K10" i="6"/>
  <c r="K9" i="6"/>
  <c r="K8" i="6"/>
  <c r="K7" i="6"/>
  <c r="K6" i="6"/>
  <c r="K5" i="6"/>
  <c r="K4" i="6"/>
  <c r="K10" i="5"/>
  <c r="K9" i="5"/>
  <c r="K8" i="5"/>
  <c r="K7" i="5"/>
  <c r="K6" i="5"/>
  <c r="K5" i="5"/>
  <c r="K4" i="5"/>
  <c r="L28" i="5" s="1"/>
  <c r="K10" i="2"/>
  <c r="K9" i="2"/>
  <c r="K8" i="2"/>
  <c r="K7" i="2"/>
  <c r="K6" i="2"/>
  <c r="K5" i="2"/>
  <c r="K4" i="2"/>
  <c r="K13" i="2" s="1"/>
  <c r="G2" i="1"/>
  <c r="G3" i="1"/>
  <c r="J3" i="9"/>
  <c r="J3" i="13"/>
  <c r="J3" i="12"/>
  <c r="J3" i="11"/>
  <c r="J3" i="10"/>
  <c r="G3" i="6"/>
  <c r="K10" i="13"/>
  <c r="K9" i="13"/>
  <c r="K8" i="13"/>
  <c r="K5" i="13"/>
  <c r="K4" i="13"/>
  <c r="K33" i="13" s="1"/>
  <c r="K10" i="11"/>
  <c r="K9" i="11"/>
  <c r="K8" i="11"/>
  <c r="K7" i="11"/>
  <c r="K6" i="11"/>
  <c r="K5" i="11"/>
  <c r="K4" i="11"/>
  <c r="K10" i="10"/>
  <c r="K9" i="10"/>
  <c r="K8" i="10"/>
  <c r="K7" i="10"/>
  <c r="K6" i="10"/>
  <c r="K5" i="10"/>
  <c r="K4" i="10"/>
  <c r="M28" i="10" s="1"/>
  <c r="K13" i="7"/>
  <c r="K33" i="7"/>
  <c r="M28" i="7"/>
  <c r="L28" i="7"/>
  <c r="L27" i="7"/>
  <c r="L26" i="7"/>
  <c r="L25" i="7"/>
  <c r="L24" i="7"/>
  <c r="L23" i="7"/>
  <c r="M24" i="7"/>
  <c r="M26" i="7"/>
  <c r="K33" i="6"/>
  <c r="L28" i="6"/>
  <c r="L26" i="6"/>
  <c r="L24" i="6"/>
  <c r="M24" i="6"/>
  <c r="L28" i="1"/>
  <c r="L24" i="1"/>
  <c r="K10" i="12"/>
  <c r="K9" i="12"/>
  <c r="K8" i="12"/>
  <c r="K7" i="12"/>
  <c r="K6" i="12"/>
  <c r="K5" i="12"/>
  <c r="K4" i="12"/>
  <c r="M28" i="12" s="1"/>
  <c r="K10" i="9"/>
  <c r="M27" i="9" s="1"/>
  <c r="K9" i="9"/>
  <c r="M26" i="9" s="1"/>
  <c r="K8" i="9"/>
  <c r="M25" i="9" s="1"/>
  <c r="K7" i="9"/>
  <c r="L24" i="9" s="1"/>
  <c r="K6" i="9"/>
  <c r="M23" i="9" s="1"/>
  <c r="K5" i="9"/>
  <c r="M22" i="9" s="1"/>
  <c r="K4" i="9"/>
  <c r="L23" i="13"/>
  <c r="K33" i="10"/>
  <c r="L22" i="9" l="1"/>
  <c r="L26" i="9"/>
  <c r="M24" i="9"/>
  <c r="M29" i="9" s="1"/>
  <c r="K13" i="9"/>
  <c r="L23" i="9"/>
  <c r="L25" i="9"/>
  <c r="L27" i="9"/>
  <c r="L24" i="12"/>
  <c r="L26" i="12"/>
  <c r="L28" i="12"/>
  <c r="K33" i="12"/>
  <c r="L23" i="12"/>
  <c r="L25" i="12"/>
  <c r="L27" i="12"/>
  <c r="M27" i="12"/>
  <c r="M24" i="12"/>
  <c r="K13" i="12"/>
  <c r="K18" i="4"/>
  <c r="M25" i="7"/>
  <c r="G2" i="7"/>
  <c r="G3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K19" i="3"/>
  <c r="F2" i="5" s="1"/>
  <c r="G12" i="5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M24" i="5"/>
  <c r="K33" i="5"/>
  <c r="L26" i="5"/>
  <c r="K18" i="5"/>
  <c r="F2" i="6" s="1"/>
  <c r="K18" i="6"/>
  <c r="K13" i="6"/>
  <c r="L23" i="6"/>
  <c r="L25" i="6"/>
  <c r="L27" i="6"/>
  <c r="M28" i="6"/>
  <c r="L24" i="5"/>
  <c r="K13" i="5"/>
  <c r="L23" i="5"/>
  <c r="L25" i="5"/>
  <c r="L27" i="5"/>
  <c r="M28" i="5"/>
  <c r="M25" i="5"/>
  <c r="M27" i="5"/>
  <c r="K18" i="2"/>
  <c r="F2" i="3" s="1"/>
  <c r="K33" i="2"/>
  <c r="M26" i="5"/>
  <c r="L27" i="13"/>
  <c r="L25" i="13"/>
  <c r="M28" i="13"/>
  <c r="L24" i="13"/>
  <c r="L26" i="13"/>
  <c r="L28" i="13"/>
  <c r="K13" i="13"/>
  <c r="M23" i="13"/>
  <c r="M25" i="13"/>
  <c r="M27" i="13"/>
  <c r="M24" i="13"/>
  <c r="M26" i="13"/>
  <c r="M26" i="1"/>
  <c r="L26" i="1"/>
  <c r="K33" i="1"/>
  <c r="L23" i="1"/>
  <c r="L25" i="1"/>
  <c r="L27" i="1"/>
  <c r="M28" i="1"/>
  <c r="M25" i="1"/>
  <c r="M27" i="1"/>
  <c r="K14" i="1"/>
  <c r="M23" i="1"/>
  <c r="M24" i="2"/>
  <c r="L26" i="2"/>
  <c r="M26" i="2"/>
  <c r="L24" i="2"/>
  <c r="L28" i="2"/>
  <c r="L23" i="2"/>
  <c r="L25" i="2"/>
  <c r="L27" i="2"/>
  <c r="M28" i="2"/>
  <c r="M23" i="2"/>
  <c r="M25" i="2"/>
  <c r="M27" i="2"/>
  <c r="K14" i="3"/>
  <c r="M23" i="5"/>
  <c r="M26" i="6"/>
  <c r="M25" i="6"/>
  <c r="M27" i="6"/>
  <c r="M23" i="6"/>
  <c r="F2" i="4"/>
  <c r="G2" i="4" s="1"/>
  <c r="M27" i="7"/>
  <c r="M23" i="7"/>
  <c r="M30" i="7" s="1"/>
  <c r="L25" i="4"/>
  <c r="M24" i="4"/>
  <c r="M26" i="4"/>
  <c r="L23" i="4"/>
  <c r="L27" i="4"/>
  <c r="M28" i="4"/>
  <c r="K13" i="4"/>
  <c r="L24" i="4"/>
  <c r="L26" i="4"/>
  <c r="L28" i="4"/>
  <c r="M23" i="4"/>
  <c r="M25" i="4"/>
  <c r="M27" i="4"/>
  <c r="K13" i="11"/>
  <c r="M26" i="11"/>
  <c r="L24" i="11"/>
  <c r="L28" i="11"/>
  <c r="M24" i="11"/>
  <c r="M23" i="11"/>
  <c r="L26" i="11"/>
  <c r="L23" i="11"/>
  <c r="L25" i="11"/>
  <c r="L27" i="11"/>
  <c r="M28" i="11"/>
  <c r="M25" i="11"/>
  <c r="M27" i="11"/>
  <c r="M23" i="10"/>
  <c r="M27" i="10"/>
  <c r="L26" i="10"/>
  <c r="M24" i="10"/>
  <c r="M26" i="10"/>
  <c r="M25" i="10"/>
  <c r="L24" i="10"/>
  <c r="L28" i="10"/>
  <c r="L23" i="10"/>
  <c r="L25" i="10"/>
  <c r="L27" i="10"/>
  <c r="K13" i="10"/>
  <c r="M26" i="12"/>
  <c r="O5" i="9"/>
  <c r="M25" i="12"/>
  <c r="M23" i="12"/>
  <c r="M27" i="3"/>
  <c r="M25" i="3"/>
  <c r="L24" i="3"/>
  <c r="L26" i="3"/>
  <c r="L28" i="3"/>
  <c r="M29" i="3"/>
  <c r="M28" i="3"/>
  <c r="M26" i="3"/>
  <c r="M24" i="3"/>
  <c r="L25" i="3"/>
  <c r="L27" i="3"/>
  <c r="L29" i="3"/>
  <c r="M30" i="13" l="1"/>
  <c r="M30" i="5"/>
  <c r="M30" i="1"/>
  <c r="M30" i="2"/>
  <c r="M31" i="3"/>
  <c r="M30" i="6"/>
  <c r="G3" i="4"/>
  <c r="F2" i="10" s="1"/>
  <c r="G2" i="10" s="1"/>
  <c r="M30" i="4"/>
  <c r="M30" i="12"/>
  <c r="M30" i="11"/>
  <c r="M30" i="10"/>
  <c r="G3" i="10" l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F2" i="11" s="1"/>
  <c r="G2" i="11" s="1"/>
  <c r="G3" i="11" l="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F2" i="12" l="1"/>
  <c r="G2" i="12" s="1"/>
  <c r="G3" i="12" l="1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F2" i="13"/>
  <c r="G2" i="13" s="1"/>
  <c r="K18" i="13" s="1"/>
  <c r="F2" i="9" s="1"/>
  <c r="G2" i="9" s="1"/>
  <c r="G3" i="9" l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K17" i="9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3" i="13" s="1"/>
  <c r="G24" i="13" s="1"/>
  <c r="G25" i="13" s="1"/>
  <c r="G26" i="13" s="1"/>
  <c r="G27" i="13" s="1"/>
  <c r="G28" i="13" s="1"/>
  <c r="G29" i="13" s="1"/>
  <c r="G30" i="13" s="1"/>
  <c r="G31" i="13" s="1"/>
</calcChain>
</file>

<file path=xl/sharedStrings.xml><?xml version="1.0" encoding="utf-8"?>
<sst xmlns="http://schemas.openxmlformats.org/spreadsheetml/2006/main" count="933" uniqueCount="73">
  <si>
    <t>Month</t>
  </si>
  <si>
    <t>Date</t>
  </si>
  <si>
    <t>Description</t>
  </si>
  <si>
    <t>Category</t>
  </si>
  <si>
    <t>Income</t>
  </si>
  <si>
    <t>Debits</t>
  </si>
  <si>
    <t>Balance</t>
  </si>
  <si>
    <t>January Overview</t>
  </si>
  <si>
    <t>October</t>
  </si>
  <si>
    <t>Starting Balance</t>
  </si>
  <si>
    <t>Road tax</t>
  </si>
  <si>
    <t>Bills</t>
  </si>
  <si>
    <t>January</t>
  </si>
  <si>
    <t>Total</t>
  </si>
  <si>
    <t>Car insurance</t>
  </si>
  <si>
    <t>Clear Pay</t>
  </si>
  <si>
    <t>Food</t>
  </si>
  <si>
    <t>Ebay Sales</t>
  </si>
  <si>
    <t>Extras</t>
  </si>
  <si>
    <t>Savings</t>
  </si>
  <si>
    <t>Debt Repayment</t>
  </si>
  <si>
    <t>Rent</t>
  </si>
  <si>
    <t>Fun</t>
  </si>
  <si>
    <t>Net Income</t>
  </si>
  <si>
    <t>Net Business Revenue</t>
  </si>
  <si>
    <t>Roll Over Tracker</t>
  </si>
  <si>
    <t>Left Over From The Month</t>
  </si>
  <si>
    <t>BUDGET</t>
  </si>
  <si>
    <t>Goal Budget Allocation</t>
  </si>
  <si>
    <t>% Goal of Monthly Income</t>
  </si>
  <si>
    <t>Actual % of Monthly Income</t>
  </si>
  <si>
    <t>Est. Total Income</t>
  </si>
  <si>
    <t>Ac. Total Income</t>
  </si>
  <si>
    <t>Feburary Overview</t>
  </si>
  <si>
    <t>Feburary</t>
  </si>
  <si>
    <t>Prime</t>
  </si>
  <si>
    <t>Netflix</t>
  </si>
  <si>
    <t>Eating Out</t>
  </si>
  <si>
    <t>Cashback</t>
  </si>
  <si>
    <t>Commission</t>
  </si>
  <si>
    <t>Car Insurance</t>
  </si>
  <si>
    <t>November Overview</t>
  </si>
  <si>
    <t>November</t>
  </si>
  <si>
    <t>20/10/2021</t>
  </si>
  <si>
    <t>March</t>
  </si>
  <si>
    <t>April Overview</t>
  </si>
  <si>
    <t>April</t>
  </si>
  <si>
    <t>Drive to North</t>
  </si>
  <si>
    <t>Parking ticker</t>
  </si>
  <si>
    <t>May Overview</t>
  </si>
  <si>
    <t>May</t>
  </si>
  <si>
    <t>Parking ticket</t>
  </si>
  <si>
    <t>June Overview</t>
  </si>
  <si>
    <t>June</t>
  </si>
  <si>
    <t>July Overview</t>
  </si>
  <si>
    <t>July</t>
  </si>
  <si>
    <t>August Overview</t>
  </si>
  <si>
    <t>August</t>
  </si>
  <si>
    <t>Uber Eats</t>
  </si>
  <si>
    <t>September Overview</t>
  </si>
  <si>
    <t>September</t>
  </si>
  <si>
    <t>Affiliate income</t>
  </si>
  <si>
    <t>October Overview</t>
  </si>
  <si>
    <t>Google Adsense</t>
  </si>
  <si>
    <t>December Overview</t>
  </si>
  <si>
    <t>December</t>
  </si>
  <si>
    <t>12 Month Overview</t>
  </si>
  <si>
    <t>12 Month Gross Income</t>
  </si>
  <si>
    <t>12 Month Net Income</t>
  </si>
  <si>
    <t>Parking Ticket</t>
  </si>
  <si>
    <t>Nandos</t>
  </si>
  <si>
    <t xml:space="preserve">Credit Card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</si>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</sst>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6FF4D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left"/>
    </xf>
    <xf numFmtId="164" fontId="1" fillId="2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0" fontId="1" fillId="4" borderId="0" xfId="0" applyFont="1" applyFill="1"/>
    <xf numFmtId="0" fontId="4" fillId="4" borderId="1" xfId="0" applyFont="1" applyFill="1" applyBorder="1" applyAlignment="1">
      <alignment horizontal="center"/>
    </xf>
    <xf numFmtId="0" fontId="1" fillId="0" borderId="1" xfId="0" applyFont="1" applyBorder="1"/>
    <xf numFmtId="164" fontId="1" fillId="0" borderId="2" xfId="0" applyNumberFormat="1" applyFont="1" applyBorder="1"/>
    <xf numFmtId="165" fontId="1" fillId="0" borderId="2" xfId="0" applyNumberFormat="1" applyFont="1" applyBorder="1"/>
    <xf numFmtId="10" fontId="1" fillId="0" borderId="4" xfId="0" applyNumberFormat="1" applyFont="1" applyBorder="1"/>
    <xf numFmtId="9" fontId="1" fillId="0" borderId="1" xfId="0" applyNumberFormat="1" applyFont="1" applyBorder="1"/>
    <xf numFmtId="164" fontId="0" fillId="0" borderId="2" xfId="0" applyNumberFormat="1" applyBorder="1"/>
    <xf numFmtId="0" fontId="0" fillId="0" borderId="3" xfId="0" applyBorder="1"/>
    <xf numFmtId="0" fontId="1" fillId="0" borderId="0" xfId="0" applyFont="1"/>
    <xf numFmtId="164" fontId="6" fillId="0" borderId="2" xfId="0" applyNumberFormat="1" applyFont="1" applyBorder="1"/>
    <xf numFmtId="9" fontId="6" fillId="0" borderId="2" xfId="0" applyNumberFormat="1" applyFont="1" applyBorder="1"/>
    <xf numFmtId="10" fontId="1" fillId="0" borderId="1" xfId="0" applyNumberFormat="1" applyFont="1" applyBorder="1"/>
    <xf numFmtId="0" fontId="6" fillId="5" borderId="5" xfId="0" applyFont="1" applyFill="1" applyBorder="1"/>
    <xf numFmtId="164" fontId="6" fillId="5" borderId="5" xfId="0" applyNumberFormat="1" applyFont="1" applyFill="1" applyBorder="1"/>
    <xf numFmtId="0" fontId="6" fillId="6" borderId="1" xfId="0" applyFont="1" applyFill="1" applyBorder="1"/>
    <xf numFmtId="164" fontId="6" fillId="6" borderId="1" xfId="0" applyNumberFormat="1" applyFont="1" applyFill="1" applyBorder="1"/>
    <xf numFmtId="10" fontId="1" fillId="0" borderId="7" xfId="0" applyNumberFormat="1" applyFont="1" applyBorder="1"/>
    <xf numFmtId="10" fontId="1" fillId="0" borderId="6" xfId="0" applyNumberFormat="1" applyFont="1" applyBorder="1"/>
    <xf numFmtId="0" fontId="5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164" fontId="1" fillId="0" borderId="6" xfId="0" applyNumberFormat="1" applyFont="1" applyBorder="1"/>
    <xf numFmtId="0" fontId="4" fillId="4" borderId="2" xfId="0" applyFont="1" applyFill="1" applyBorder="1" applyAlignment="1">
      <alignment horizontal="center"/>
    </xf>
    <xf numFmtId="164" fontId="1" fillId="0" borderId="7" xfId="0" applyNumberFormat="1" applyFont="1" applyBorder="1"/>
    <xf numFmtId="165" fontId="1" fillId="0" borderId="7" xfId="0" applyNumberFormat="1" applyFont="1" applyBorder="1"/>
    <xf numFmtId="0" fontId="7" fillId="4" borderId="6" xfId="0" applyFont="1" applyFill="1" applyBorder="1" applyAlignment="1">
      <alignment horizontal="center"/>
    </xf>
    <xf numFmtId="0" fontId="0" fillId="0" borderId="0" xfId="0" applyFont="1"/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8" fillId="4" borderId="2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1" fillId="4" borderId="0" xfId="0" applyFont="1" applyFill="1" applyProtection="1"/>
    <xf numFmtId="0" fontId="1" fillId="2" borderId="0" xfId="0" applyFont="1" applyFill="1" applyProtection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7" borderId="0" xfId="0" applyFont="1" applyFill="1"/>
    <xf numFmtId="164" fontId="1" fillId="7" borderId="0" xfId="0" applyNumberFormat="1" applyFont="1" applyFill="1"/>
    <xf numFmtId="0" fontId="0" fillId="0" borderId="0" xfId="0" applyFont="1" applyBorder="1"/>
    <xf numFmtId="164" fontId="1" fillId="7" borderId="0" xfId="0" applyNumberFormat="1" applyFont="1" applyFill="1" applyBorder="1"/>
    <xf numFmtId="0" fontId="6" fillId="6" borderId="5" xfId="0" applyFont="1" applyFill="1" applyBorder="1"/>
    <xf numFmtId="164" fontId="6" fillId="6" borderId="5" xfId="0" applyNumberFormat="1" applyFont="1" applyFill="1" applyBorder="1"/>
    <xf numFmtId="0" fontId="6" fillId="7" borderId="0" xfId="0" applyFont="1" applyFill="1" applyBorder="1"/>
    <xf numFmtId="164" fontId="6" fillId="7" borderId="0" xfId="0" applyNumberFormat="1" applyFont="1" applyFill="1" applyBorder="1"/>
    <xf numFmtId="0" fontId="8" fillId="4" borderId="5" xfId="0" applyFont="1" applyFill="1" applyBorder="1" applyAlignment="1">
      <alignment horizontal="center"/>
    </xf>
    <xf numFmtId="164" fontId="1" fillId="0" borderId="8" xfId="0" applyNumberFormat="1" applyFont="1" applyBorder="1"/>
    <xf numFmtId="164" fontId="1" fillId="0" borderId="0" xfId="0" applyNumberFormat="1" applyFont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0" fillId="0" borderId="0" xfId="0" applyFill="1"/>
    <xf numFmtId="0" fontId="8" fillId="4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/>
    <xf numFmtId="164" fontId="1" fillId="0" borderId="8" xfId="0" applyNumberFormat="1" applyFont="1" applyBorder="1" applyProtection="1"/>
    <xf numFmtId="164" fontId="1" fillId="0" borderId="9" xfId="0" applyNumberFormat="1" applyFont="1" applyBorder="1" applyProtection="1"/>
    <xf numFmtId="164" fontId="1" fillId="0" borderId="9" xfId="0" applyNumberFormat="1" applyFont="1" applyBorder="1"/>
    <xf numFmtId="0" fontId="4" fillId="4" borderId="1" xfId="0" applyFont="1" applyFill="1" applyBorder="1" applyAlignment="1" applyProtection="1">
      <alignment horizontal="center"/>
    </xf>
    <xf numFmtId="0" fontId="1" fillId="0" borderId="1" xfId="0" applyFont="1" applyBorder="1" applyProtection="1"/>
    <xf numFmtId="0" fontId="8" fillId="4" borderId="2" xfId="0" applyFont="1" applyFill="1" applyBorder="1" applyAlignment="1" applyProtection="1">
      <alignment horizontal="center"/>
      <protection locked="0"/>
    </xf>
    <xf numFmtId="164" fontId="1" fillId="0" borderId="2" xfId="0" applyNumberFormat="1" applyFont="1" applyBorder="1" applyProtection="1"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164" fontId="1" fillId="0" borderId="7" xfId="0" applyNumberFormat="1" applyFont="1" applyBorder="1" applyProtection="1">
      <protection locked="0"/>
    </xf>
    <xf numFmtId="0" fontId="0" fillId="0" borderId="0" xfId="0" applyBorder="1"/>
    <xf numFmtId="0" fontId="0" fillId="0" borderId="0" xfId="0" applyFill="1" applyBorder="1"/>
    <xf numFmtId="0" fontId="8" fillId="4" borderId="6" xfId="0" applyFont="1" applyFill="1" applyBorder="1" applyAlignment="1" applyProtection="1">
      <alignment horizontal="center"/>
      <protection locked="0"/>
    </xf>
    <xf numFmtId="0" fontId="1" fillId="0" borderId="5" xfId="0" applyFont="1" applyBorder="1"/>
    <xf numFmtId="164" fontId="1" fillId="0" borderId="3" xfId="0" applyNumberFormat="1" applyFont="1" applyBorder="1"/>
    <xf numFmtId="165" fontId="1" fillId="0" borderId="3" xfId="0" applyNumberFormat="1" applyFont="1" applyBorder="1"/>
    <xf numFmtId="164" fontId="0" fillId="0" borderId="0" xfId="0" applyNumberForma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164" fontId="6" fillId="0" borderId="6" xfId="0" applyNumberFormat="1" applyFont="1" applyBorder="1"/>
    <xf numFmtId="0" fontId="1" fillId="0" borderId="6" xfId="0" applyFont="1" applyBorder="1"/>
    <xf numFmtId="165" fontId="1" fillId="0" borderId="6" xfId="0" applyNumberFormat="1" applyFont="1" applyBorder="1"/>
    <xf numFmtId="0" fontId="1" fillId="3" borderId="6" xfId="0" applyFont="1" applyFill="1" applyBorder="1"/>
    <xf numFmtId="164" fontId="1" fillId="3" borderId="6" xfId="0" applyNumberFormat="1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0" fontId="6" fillId="6" borderId="6" xfId="0" applyFont="1" applyFill="1" applyBorder="1"/>
    <xf numFmtId="164" fontId="6" fillId="6" borderId="6" xfId="0" applyNumberFormat="1" applyFont="1" applyFill="1" applyBorder="1"/>
    <xf numFmtId="164" fontId="1" fillId="0" borderId="3" xfId="0" applyNumberFormat="1" applyFont="1" applyBorder="1" applyProtection="1">
      <protection locked="0"/>
    </xf>
    <xf numFmtId="9" fontId="1" fillId="0" borderId="5" xfId="0" applyNumberFormat="1" applyFont="1" applyBorder="1"/>
    <xf numFmtId="0" fontId="0" fillId="0" borderId="10" xfId="0" applyBorder="1"/>
    <xf numFmtId="164" fontId="0" fillId="0" borderId="10" xfId="0" applyNumberFormat="1" applyBorder="1"/>
    <xf numFmtId="0" fontId="1" fillId="0" borderId="10" xfId="0" applyFont="1" applyBorder="1"/>
    <xf numFmtId="9" fontId="6" fillId="0" borderId="6" xfId="0" applyNumberFormat="1" applyFont="1" applyBorder="1"/>
  </cellXfs>
  <cellStyles count="1">
    <cellStyle name="Normal" xfId="0" builtinId="0"/>
  </cellStyles>
  <dxfs count="72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  <protection locked="0" hidden="0"/>
    </dxf>
    <dxf>
      <numFmt numFmtId="164" formatCode="_-[$£-809]* #,##0.00_-;\-[$£-809]* #,##0.00_-;_-[$£-809]* &quot;-&quot;??_-;_-@_-"/>
      <protection locked="0" hidden="0"/>
    </dxf>
    <dxf>
      <protection locked="0" hidden="0"/>
    </dxf>
    <dxf>
      <protection locked="0" hidden="0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  <protection locked="0" hidden="0"/>
    </dxf>
    <dxf>
      <numFmt numFmtId="164" formatCode="_-[$£-809]* #,##0.00_-;\-[$£-809]* #,##0.00_-;_-[$£-809]* &quot;-&quot;??_-;_-@_-"/>
      <protection locked="0" hidden="0"/>
    </dxf>
    <dxf>
      <protection locked="0" hidden="0"/>
    </dxf>
    <dxf>
      <protection locked="0" hidden="0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  <protection locked="0" hidden="0"/>
    </dxf>
    <dxf>
      <numFmt numFmtId="164" formatCode="_-[$£-809]* #,##0.00_-;\-[$£-809]* #,##0.00_-;_-[$£-809]* &quot;-&quot;??_-;_-@_-"/>
      <protection locked="0" hidden="0"/>
    </dxf>
    <dxf>
      <protection locked="0" hidden="0"/>
    </dxf>
    <dxf>
      <protection locked="0" hidden="0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  <protection locked="0" hidden="0"/>
    </dxf>
    <dxf>
      <numFmt numFmtId="164" formatCode="_-[$£-809]* #,##0.00_-;\-[$£-809]* #,##0.00_-;_-[$£-809]* &quot;-&quot;??_-;_-@_-"/>
      <protection locked="0" hidden="0"/>
    </dxf>
    <dxf>
      <protection locked="0" hidden="0"/>
    </dxf>
    <dxf>
      <protection locked="0" hidden="0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  <protection locked="0" hidden="0"/>
    </dxf>
    <dxf>
      <numFmt numFmtId="164" formatCode="_-[$£-809]* #,##0.00_-;\-[$£-809]* #,##0.00_-;_-[$£-809]* &quot;-&quot;??_-;_-@_-"/>
      <protection locked="0" hidden="0"/>
    </dxf>
    <dxf>
      <protection locked="0" hidden="0"/>
    </dxf>
    <dxf>
      <protection locked="0" hidden="0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  <protection locked="0" hidden="0"/>
    </dxf>
    <dxf>
      <numFmt numFmtId="164" formatCode="_-[$£-809]* #,##0.00_-;\-[$£-809]* #,##0.00_-;_-[$£-809]* &quot;-&quot;??_-;_-@_-"/>
      <protection locked="0" hidden="0"/>
    </dxf>
    <dxf>
      <numFmt numFmtId="164" formatCode="_-[$£-809]* #,##0.00_-;\-[$£-809]* #,##0.00_-;_-[$£-809]* &quot;-&quot;??_-;_-@_-"/>
      <protection locked="0" hidden="0"/>
    </dxf>
    <dxf>
      <protection locked="0" hidden="0"/>
    </dxf>
    <dxf>
      <protection locked="0" hidden="0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9" formatCode="dd/mm/yyyy"/>
    </dxf>
    <dxf>
      <numFmt numFmtId="0" formatCode="General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9" formatCode="dd/mm/yyyy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53143E-E30B-4B54-B213-982A770766E9}" name="Table4" displayName="Table4" ref="A1:G32" totalsRowShown="0">
  <autoFilter ref="A1:G32" xr:uid="{247D0CA2-EB9E-4A99-963F-65EF672148B8}"/>
  <tableColumns count="7">
    <tableColumn id="1" xr3:uid="{15EB6E69-28D3-4F53-9E05-F5DE88E9E51C}" name="Month" dataDxfId="71">
      <calculatedColumnFormula array="1">MONTH</calculatedColumnFormula>
    </tableColumn>
    <tableColumn id="2" xr3:uid="{05A724BD-D42F-460A-8C2E-32150C5FEEFC}" name="Date" dataDxfId="70"/>
    <tableColumn id="3" xr3:uid="{0186194A-CAEC-4D08-B659-97EEF16278C5}" name="Description"/>
    <tableColumn id="4" xr3:uid="{9B7AA322-A386-46A4-9238-58DD85A90EB3}" name="Category"/>
    <tableColumn id="5" xr3:uid="{4DB0A144-A67F-424D-9756-642260F065BE}" name="Income" dataDxfId="69"/>
    <tableColumn id="6" xr3:uid="{56E6C28A-C257-4B97-8A94-4A8497B7236F}" name="Debits" dataDxfId="68"/>
    <tableColumn id="7" xr3:uid="{C5C78D94-B8B9-4EC4-BA8C-92CBCBF80A85}" name="Balance" dataDxfId="67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DFD254-9BFF-4DBE-BD97-CDC95B5DBC2B}" name="Table46782313" displayName="Table46782313" ref="A1:G31" totalsRowShown="0">
  <autoFilter ref="A1:G31" xr:uid="{6990B92E-8AC9-4490-A128-0F0D0DBA9518}"/>
  <tableColumns count="7">
    <tableColumn id="1" xr3:uid="{D32072B4-2F46-42D5-99AA-33809256F9A0}" name="Month" dataDxfId="18">
      <calculatedColumnFormula array="1">MONTH</calculatedColumnFormula>
    </tableColumn>
    <tableColumn id="2" xr3:uid="{D178961E-2ABD-4BA7-AEDB-F00F8B64471B}" name="Date" dataDxfId="17"/>
    <tableColumn id="3" xr3:uid="{8D697044-9C1F-4ED9-9CDC-F56A9F2B997A}" name="Description" dataDxfId="16"/>
    <tableColumn id="4" xr3:uid="{0E0831C2-01D1-4306-B5D5-57A3498A8279}" name="Category" dataDxfId="15"/>
    <tableColumn id="5" xr3:uid="{EE9C31D9-6C4D-4EAF-B770-79EAA6A40085}" name="Income" dataDxfId="14"/>
    <tableColumn id="6" xr3:uid="{B82056E6-3C27-4D84-88E1-81D6A908E0D9}" name="Debits" dataDxfId="13"/>
    <tableColumn id="7" xr3:uid="{99A77172-C7D8-4709-8965-1A667D986D38}" name="Balance" dataDxfId="12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3D5DF1-1240-47E4-9C7C-EBA6B4F3D1C1}" name="Table46782314" displayName="Table46782314" ref="A1:G31" totalsRowShown="0">
  <autoFilter ref="A1:G31" xr:uid="{6990B92E-8AC9-4490-A128-0F0D0DBA9518}"/>
  <tableColumns count="7">
    <tableColumn id="1" xr3:uid="{52BB5BF5-9F2E-40A3-BAC8-C9B4060BA725}" name="Month" dataDxfId="11">
      <calculatedColumnFormula array="1">MONTH</calculatedColumnFormula>
    </tableColumn>
    <tableColumn id="2" xr3:uid="{A99D7F17-D548-4A85-93C3-59AC96C56F1E}" name="Date" dataDxfId="10"/>
    <tableColumn id="3" xr3:uid="{4EB0A811-5945-47AB-8261-2E2FFBFDC8A8}" name="Description"/>
    <tableColumn id="4" xr3:uid="{34A77772-BA42-4866-A526-6CAA1B3B47F9}" name="Category"/>
    <tableColumn id="5" xr3:uid="{9EC69E8D-B5CC-4C55-AD89-2470CF596B7C}" name="Income" dataDxfId="9"/>
    <tableColumn id="6" xr3:uid="{18BD35B7-2E42-498D-B8A0-ED50052C9195}" name="Debits" dataDxfId="8"/>
    <tableColumn id="7" xr3:uid="{A6328A06-DB68-4405-AFAD-32E72E8A967B}" name="Balance" dataDxfId="7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AF689C-83F7-4D9B-9967-AEF7C64D0384}" name="Table467823" displayName="Table467823" ref="A1:G31" totalsRowShown="0">
  <autoFilter ref="A1:G31" xr:uid="{6990B92E-8AC9-4490-A128-0F0D0DBA9518}"/>
  <tableColumns count="7">
    <tableColumn id="1" xr3:uid="{1BA3C139-4D56-4F16-9992-B1BC25F16CF5}" name="Month" dataDxfId="6">
      <calculatedColumnFormula array="1">MONTH</calculatedColumnFormula>
    </tableColumn>
    <tableColumn id="2" xr3:uid="{4C1C1A2F-C187-4E3F-9053-7FE4E3AD0F0C}" name="Date" dataDxfId="5"/>
    <tableColumn id="3" xr3:uid="{F909EE02-2E6B-40C0-92B8-BB1FCD3B1645}" name="Description" dataDxfId="4"/>
    <tableColumn id="4" xr3:uid="{30BD3FAF-F45F-4B3C-A2AA-2D49F59B01CF}" name="Category" dataDxfId="3"/>
    <tableColumn id="5" xr3:uid="{ABF72C27-872B-4024-B48D-76898432D316}" name="Income" dataDxfId="2"/>
    <tableColumn id="6" xr3:uid="{9295CB19-DCCE-4DD1-99ED-F93789B0F2A8}" name="Debits" dataDxfId="1"/>
    <tableColumn id="7" xr3:uid="{DACEA4A3-E4A5-47D1-86F8-A5F68A1D04EF}" name="Balance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8AA5CB-72FE-4F06-AA23-DABA0BD545E2}" name="Table46" displayName="Table46" ref="A1:G29" totalsRowShown="0">
  <autoFilter ref="A1:G29" xr:uid="{6990B92E-8AC9-4490-A128-0F0D0DBA9518}"/>
  <tableColumns count="7">
    <tableColumn id="1" xr3:uid="{AE47F44E-9B16-4AFC-974D-0CBBC25F9437}" name="Month" dataDxfId="66">
      <calculatedColumnFormula array="1">MONTH</calculatedColumnFormula>
    </tableColumn>
    <tableColumn id="2" xr3:uid="{51080ACC-379F-4C00-864D-B3E2B5C34AE4}" name="Date" dataDxfId="65"/>
    <tableColumn id="3" xr3:uid="{967091F7-8D8D-4606-BB31-B82A2A5D26A7}" name="Description"/>
    <tableColumn id="4" xr3:uid="{E4D4B043-166C-433D-8EA6-BECB506C214A}" name="Category"/>
    <tableColumn id="5" xr3:uid="{788A0D66-D7DF-415D-91BC-1197C51A1D2A}" name="Income" dataDxfId="64"/>
    <tableColumn id="6" xr3:uid="{76258C3B-58AF-4CBE-8943-17549A4E8AC6}" name="Debits" dataDxfId="63"/>
    <tableColumn id="7" xr3:uid="{36152F2F-7E01-456B-AB92-70F8D6A4C1F4}" name="Balance" dataDxfId="62">
      <calculatedColumnFormula>SUM(G1+Table46[[#This Row],[Income]]-Table46[[#This Row],[Debits]])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47D402-AAD2-4E61-B59A-285C657D7B8E}" name="Table467" displayName="Table467" ref="A1:G30" totalsRowShown="0">
  <autoFilter ref="A1:G30" xr:uid="{6990B92E-8AC9-4490-A128-0F0D0DBA9518}"/>
  <tableColumns count="7">
    <tableColumn id="1" xr3:uid="{1B9FD91D-D098-4002-8362-87FD30213B0A}" name="Month" dataDxfId="61">
      <calculatedColumnFormula array="1">MONTH</calculatedColumnFormula>
    </tableColumn>
    <tableColumn id="2" xr3:uid="{75CDA998-666C-4CCB-8D43-D73E925E4363}" name="Date" dataDxfId="60"/>
    <tableColumn id="3" xr3:uid="{5D668BA3-5151-4A29-A2BE-553EDC9220B8}" name="Description"/>
    <tableColumn id="4" xr3:uid="{DF71771F-86CB-425C-BA2A-8E26E9F241EC}" name="Category"/>
    <tableColumn id="5" xr3:uid="{7C68ECCB-DD22-4988-81E4-157D38955F3B}" name="Income" dataDxfId="59"/>
    <tableColumn id="6" xr3:uid="{36FEA9A1-D0D8-487C-986B-4450C5D976D7}" name="Debits" dataDxfId="58"/>
    <tableColumn id="7" xr3:uid="{3275AA00-7538-4F75-8B74-2A41C6AC9E2B}" name="Balance" dataDxfId="57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504B22-27B8-4D60-ADF8-44B93F48FACB}" name="Table46789" displayName="Table46789" ref="A1:G30" totalsRowShown="0">
  <autoFilter ref="A1:G30" xr:uid="{6990B92E-8AC9-4490-A128-0F0D0DBA9518}"/>
  <tableColumns count="7">
    <tableColumn id="1" xr3:uid="{941A9D39-D81C-41F5-929E-BB76B71F9000}" name="Month" dataDxfId="56">
      <calculatedColumnFormula array="1">MONTH</calculatedColumnFormula>
    </tableColumn>
    <tableColumn id="2" xr3:uid="{C362B170-432F-4758-A0F1-A9F7B7C98AD3}" name="Date" dataDxfId="55"/>
    <tableColumn id="3" xr3:uid="{A6A62A90-75A6-4CF8-B18E-5C9FB92419D0}" name="Description"/>
    <tableColumn id="4" xr3:uid="{C786E8A5-3F9B-470A-87AE-6E975AA2EB6E}" name="Category"/>
    <tableColumn id="5" xr3:uid="{5E1ABE77-3B83-49DE-85B2-8A94636A5614}" name="Income" dataDxfId="54"/>
    <tableColumn id="6" xr3:uid="{A8636EE5-5E22-42C1-923F-C59CFC710F34}" name="Debits" dataDxfId="53"/>
    <tableColumn id="7" xr3:uid="{8EB67643-C618-4AC8-A537-7441D519A9A0}" name="Balance" dataDxfId="52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BFB4C6-2FED-4750-B8DB-31EB96BB48AC}" name="Table467810" displayName="Table467810" ref="A1:G30" totalsRowShown="0">
  <autoFilter ref="A1:G30" xr:uid="{6990B92E-8AC9-4490-A128-0F0D0DBA9518}"/>
  <tableColumns count="7">
    <tableColumn id="1" xr3:uid="{6BA3EA51-8A22-49D0-89F3-784D94AA38D5}" name="Month" dataDxfId="51">
      <calculatedColumnFormula array="1">MONTH</calculatedColumnFormula>
    </tableColumn>
    <tableColumn id="2" xr3:uid="{D4BF4F0B-0FC6-44BB-A0E0-1E64C2B9D254}" name="Date" dataDxfId="50"/>
    <tableColumn id="3" xr3:uid="{ECEC4175-98C6-445E-967B-B89005B4BA7E}" name="Description"/>
    <tableColumn id="4" xr3:uid="{87B334AD-2EB7-4ED0-80C4-8CA2D874FAD3}" name="Category"/>
    <tableColumn id="5" xr3:uid="{B136AD69-22F5-4BAB-B913-70546ADAD109}" name="Income" dataDxfId="49"/>
    <tableColumn id="6" xr3:uid="{C594504B-762D-4E58-B366-A35048D133B3}" name="Debits" dataDxfId="48"/>
    <tableColumn id="7" xr3:uid="{487C57BB-EAA2-4475-9443-C49F2DA0C7E2}" name="Balance" dataDxfId="47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412B58-347B-4304-9343-C4D65C954DD4}" name="Table467811" displayName="Table467811" ref="A1:G30" totalsRowShown="0">
  <autoFilter ref="A1:G30" xr:uid="{6990B92E-8AC9-4490-A128-0F0D0DBA9518}"/>
  <tableColumns count="7">
    <tableColumn id="1" xr3:uid="{F9563DAB-A453-4AF3-A8C2-759A897D76AA}" name="Month" dataDxfId="46">
      <calculatedColumnFormula array="1">MONTH</calculatedColumnFormula>
    </tableColumn>
    <tableColumn id="2" xr3:uid="{E2CC9233-1F68-4B03-88A1-CC2C245F3BCD}" name="Date" dataDxfId="45"/>
    <tableColumn id="3" xr3:uid="{F09CC2E5-5A14-4AD2-97EF-87292789460E}" name="Description" dataDxfId="44"/>
    <tableColumn id="4" xr3:uid="{4BCE8451-2427-40C4-B03E-2DBB07ED3905}" name="Category" dataDxfId="43"/>
    <tableColumn id="5" xr3:uid="{B9437CF2-E23B-466C-AF5A-B52EF45F16CF}" name="Income" dataDxfId="42"/>
    <tableColumn id="6" xr3:uid="{E6A27897-C196-4450-BA6E-FE36CF0D3900}" name="Debits" dataDxfId="41"/>
    <tableColumn id="7" xr3:uid="{171A38F5-111F-4049-BD4F-30133D8B7EDC}" name="Balance" dataDxfId="40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288350-4578-402F-9DEE-21D7C8346A80}" name="Table4678" displayName="Table4678" ref="A1:G31" totalsRowShown="0">
  <autoFilter ref="A1:G31" xr:uid="{6990B92E-8AC9-4490-A128-0F0D0DBA9518}"/>
  <tableColumns count="7">
    <tableColumn id="1" xr3:uid="{2E3F8718-AB1D-49BB-90A9-F04383DF92A9}" name="Month" dataDxfId="39">
      <calculatedColumnFormula array="1">MONTH</calculatedColumnFormula>
    </tableColumn>
    <tableColumn id="2" xr3:uid="{CF2FDCF3-800B-4F8B-81F8-37D120944C78}" name="Date" dataDxfId="38"/>
    <tableColumn id="3" xr3:uid="{FC350FB3-EB72-41D0-AE52-68124D208D60}" name="Description" dataDxfId="37"/>
    <tableColumn id="4" xr3:uid="{96F877F4-9C12-457E-93C7-A7365F201F0A}" name="Category" dataDxfId="36"/>
    <tableColumn id="5" xr3:uid="{142F869E-1308-4AB7-8A5B-40BE58AC36AC}" name="Income" dataDxfId="35"/>
    <tableColumn id="6" xr3:uid="{D600B23A-D88A-42AB-BC90-AD2B0F005685}" name="Debits" dataDxfId="34"/>
    <tableColumn id="7" xr3:uid="{D7D7B4C4-C4FE-42FC-B74F-2D9116D62F56}" name="Balance" dataDxfId="33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689C4A-03B6-40BA-AD08-60F562FE676C}" name="Table4678234" displayName="Table4678234" ref="A1:G31" totalsRowShown="0">
  <autoFilter ref="A1:G31" xr:uid="{6990B92E-8AC9-4490-A128-0F0D0DBA9518}"/>
  <tableColumns count="7">
    <tableColumn id="1" xr3:uid="{CF167782-0A2D-4DAC-A398-F3B83B1AE75C}" name="Month" dataDxfId="32">
      <calculatedColumnFormula array="1">MONTH</calculatedColumnFormula>
    </tableColumn>
    <tableColumn id="2" xr3:uid="{6F51B8EA-016D-4B7E-97BD-25A459545864}" name="Date" dataDxfId="31"/>
    <tableColumn id="3" xr3:uid="{8E5115B5-9FD6-4D48-AADE-A0348DA8C8C5}" name="Description" dataDxfId="30"/>
    <tableColumn id="4" xr3:uid="{925883A9-6E71-4B17-BA80-40CF488E1BF0}" name="Category" dataDxfId="29"/>
    <tableColumn id="5" xr3:uid="{9D933FF4-2F4A-4646-9FE6-5874455267DE}" name="Income" dataDxfId="28"/>
    <tableColumn id="6" xr3:uid="{B1D38993-BF8C-4A2B-9C95-282E1F5F12A0}" name="Debits" dataDxfId="27"/>
    <tableColumn id="7" xr3:uid="{6836C1CA-2A19-4F39-BA08-D8256C634149}" name="Balance" dataDxfId="26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694549-52D6-47D7-BFF0-ECF3F3B592FD}" name="Table46782312" displayName="Table46782312" ref="A1:G31" totalsRowShown="0">
  <autoFilter ref="A1:G31" xr:uid="{6990B92E-8AC9-4490-A128-0F0D0DBA9518}"/>
  <tableColumns count="7">
    <tableColumn id="1" xr3:uid="{02F7CD53-C95D-4B03-BF68-B4F798BDC71B}" name="Month" dataDxfId="25">
      <calculatedColumnFormula array="1">MONTH</calculatedColumnFormula>
    </tableColumn>
    <tableColumn id="2" xr3:uid="{1B8506A4-9DC7-466C-94C7-EF675D9AFD2E}" name="Date" dataDxfId="24"/>
    <tableColumn id="3" xr3:uid="{74E42EFE-F8C8-4374-B359-29F7EF7CB2C2}" name="Description" dataDxfId="23"/>
    <tableColumn id="4" xr3:uid="{CC8BACAB-0265-4296-8EA4-66703706A3AE}" name="Category" dataDxfId="22"/>
    <tableColumn id="5" xr3:uid="{B604A236-071C-4AF9-B5F3-D6C46681DCD3}" name="Income" dataDxfId="21"/>
    <tableColumn id="6" xr3:uid="{90136AB2-6BC8-488A-A466-882876ACF403}" name="Debits" dataDxfId="20"/>
    <tableColumn id="7" xr3:uid="{B48875FE-C889-4E1B-8004-4D54986A1BC0}" name="Balance" dataDxfId="19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13" workbookViewId="0">
      <selection activeCell="H23" sqref="H23"/>
    </sheetView>
  </sheetViews>
  <sheetFormatPr defaultRowHeight="15" x14ac:dyDescent="0.25"/>
  <cols>
    <col min="1" max="1" width="9.42578125" bestFit="1" customWidth="1"/>
    <col min="2" max="2" width="10.85546875" bestFit="1" customWidth="1"/>
    <col min="3" max="3" width="16" customWidth="1"/>
    <col min="4" max="4" width="16.28515625" customWidth="1"/>
    <col min="5" max="5" width="14" style="2" customWidth="1"/>
    <col min="6" max="6" width="11.140625" style="2" customWidth="1"/>
    <col min="7" max="7" width="13" style="2" customWidth="1"/>
    <col min="10" max="10" width="26.28515625" customWidth="1"/>
    <col min="11" max="11" width="26.85546875" customWidth="1"/>
    <col min="12" max="12" width="28.7109375" customWidth="1"/>
    <col min="13" max="13" width="31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J1" s="4" t="s">
        <v>7</v>
      </c>
    </row>
    <row r="2" spans="1:11" x14ac:dyDescent="0.25">
      <c r="A2" t="s">
        <v>12</v>
      </c>
      <c r="B2" s="1">
        <v>44197</v>
      </c>
      <c r="C2" t="s">
        <v>9</v>
      </c>
      <c r="D2" t="s">
        <v>4</v>
      </c>
      <c r="F2" s="2">
        <v>2668</v>
      </c>
      <c r="G2" s="2">
        <f>F2</f>
        <v>2668</v>
      </c>
    </row>
    <row r="3" spans="1:11" x14ac:dyDescent="0.25">
      <c r="A3" t="s">
        <v>12</v>
      </c>
      <c r="B3" s="1">
        <v>44198</v>
      </c>
      <c r="C3" t="s">
        <v>10</v>
      </c>
      <c r="D3" t="s">
        <v>11</v>
      </c>
      <c r="F3" s="2">
        <v>11.37</v>
      </c>
      <c r="G3" s="2">
        <f>SUM(G2+E3-F3)</f>
        <v>2656.63</v>
      </c>
      <c r="J3" s="3" t="s">
        <v>12</v>
      </c>
      <c r="K3" s="3" t="s">
        <v>13</v>
      </c>
    </row>
    <row r="4" spans="1:11" x14ac:dyDescent="0.25">
      <c r="A4" t="s">
        <v>12</v>
      </c>
      <c r="B4" s="1">
        <v>44199</v>
      </c>
      <c r="C4" t="s">
        <v>14</v>
      </c>
      <c r="D4" t="s">
        <v>11</v>
      </c>
      <c r="G4" s="2">
        <f t="shared" ref="G4:G32" si="0">SUM(G3+E4-F4)</f>
        <v>2656.63</v>
      </c>
      <c r="J4" s="7" t="s">
        <v>4</v>
      </c>
      <c r="K4" s="8">
        <f>SUMIFS(E:E,A:A,J3,D:D,J4)</f>
        <v>148.69999999999999</v>
      </c>
    </row>
    <row r="5" spans="1:11" x14ac:dyDescent="0.25">
      <c r="A5" t="s">
        <v>12</v>
      </c>
      <c r="B5" s="1">
        <v>44200</v>
      </c>
      <c r="C5" t="s">
        <v>15</v>
      </c>
      <c r="D5" t="s">
        <v>16</v>
      </c>
      <c r="F5" s="2">
        <v>28.35</v>
      </c>
      <c r="G5" s="2">
        <f t="shared" si="0"/>
        <v>2628.28</v>
      </c>
      <c r="J5" s="7" t="s">
        <v>11</v>
      </c>
      <c r="K5" s="8">
        <f>SUMIFS(F:F,A:A,J3,D:D,J5)</f>
        <v>736.37</v>
      </c>
    </row>
    <row r="6" spans="1:11" x14ac:dyDescent="0.25">
      <c r="A6" t="s">
        <v>12</v>
      </c>
      <c r="B6" s="1">
        <v>44201</v>
      </c>
      <c r="C6" t="s">
        <v>17</v>
      </c>
      <c r="D6" t="s">
        <v>18</v>
      </c>
      <c r="F6" s="2">
        <v>200</v>
      </c>
      <c r="G6" s="2">
        <f t="shared" si="0"/>
        <v>2428.2800000000002</v>
      </c>
      <c r="J6" s="7" t="s">
        <v>19</v>
      </c>
      <c r="K6" s="8">
        <f>SUMIFS(F:F,A:A,J3,D:D,J6)</f>
        <v>0</v>
      </c>
    </row>
    <row r="7" spans="1:11" x14ac:dyDescent="0.25">
      <c r="A7" t="s">
        <v>12</v>
      </c>
      <c r="B7" s="1">
        <v>44202</v>
      </c>
      <c r="C7" t="s">
        <v>17</v>
      </c>
      <c r="D7" t="s">
        <v>4</v>
      </c>
      <c r="E7" s="2">
        <v>148.69999999999999</v>
      </c>
      <c r="G7" s="2">
        <f t="shared" si="0"/>
        <v>2576.98</v>
      </c>
      <c r="J7" s="7" t="s">
        <v>20</v>
      </c>
      <c r="K7" s="8">
        <f>SUMIFS(F:F,A:A,J3,D:D,J7)</f>
        <v>0</v>
      </c>
    </row>
    <row r="8" spans="1:11" x14ac:dyDescent="0.25">
      <c r="A8" t="s">
        <v>12</v>
      </c>
      <c r="B8" s="1">
        <v>44203</v>
      </c>
      <c r="C8" t="s">
        <v>21</v>
      </c>
      <c r="D8" t="s">
        <v>11</v>
      </c>
      <c r="F8" s="2">
        <v>725</v>
      </c>
      <c r="G8" s="2">
        <f t="shared" si="0"/>
        <v>1851.98</v>
      </c>
      <c r="J8" s="7" t="s">
        <v>22</v>
      </c>
      <c r="K8" s="8">
        <f>SUMIFS(F:F,A:A,J3,D:D,J8)</f>
        <v>0</v>
      </c>
    </row>
    <row r="9" spans="1:11" x14ac:dyDescent="0.25">
      <c r="A9" t="s">
        <v>12</v>
      </c>
      <c r="B9" s="1">
        <v>44204</v>
      </c>
      <c r="G9" s="2">
        <f t="shared" si="0"/>
        <v>1851.98</v>
      </c>
      <c r="J9" s="7" t="s">
        <v>16</v>
      </c>
      <c r="K9" s="8">
        <f>SUMIFS(F:F,A:A,J3,D:D,J9)</f>
        <v>28.35</v>
      </c>
    </row>
    <row r="10" spans="1:11" x14ac:dyDescent="0.25">
      <c r="A10" t="s">
        <v>12</v>
      </c>
      <c r="B10" s="1">
        <v>44205</v>
      </c>
      <c r="G10" s="2">
        <f t="shared" si="0"/>
        <v>1851.98</v>
      </c>
      <c r="J10" s="7" t="s">
        <v>18</v>
      </c>
      <c r="K10" s="8">
        <f>SUMIFS(F:F,A:A,J3,D:D,J10)</f>
        <v>200</v>
      </c>
    </row>
    <row r="11" spans="1:11" x14ac:dyDescent="0.25">
      <c r="A11" t="s">
        <v>12</v>
      </c>
      <c r="B11" s="1">
        <v>44206</v>
      </c>
      <c r="G11" s="2">
        <f t="shared" si="0"/>
        <v>1851.98</v>
      </c>
    </row>
    <row r="12" spans="1:11" x14ac:dyDescent="0.25">
      <c r="A12" t="s">
        <v>12</v>
      </c>
      <c r="B12" s="1">
        <v>44207</v>
      </c>
      <c r="G12" s="2">
        <f t="shared" si="0"/>
        <v>1851.98</v>
      </c>
    </row>
    <row r="13" spans="1:11" x14ac:dyDescent="0.25">
      <c r="A13" t="s">
        <v>12</v>
      </c>
      <c r="B13" s="1">
        <v>44208</v>
      </c>
      <c r="G13" s="2">
        <f t="shared" si="0"/>
        <v>1851.98</v>
      </c>
      <c r="J13" s="3" t="s">
        <v>23</v>
      </c>
      <c r="K13" s="6">
        <f>K4-K8</f>
        <v>148.69999999999999</v>
      </c>
    </row>
    <row r="14" spans="1:11" x14ac:dyDescent="0.25">
      <c r="A14" t="s">
        <v>12</v>
      </c>
      <c r="B14" s="1">
        <v>44209</v>
      </c>
      <c r="G14" s="2">
        <f t="shared" si="0"/>
        <v>1851.98</v>
      </c>
      <c r="J14" s="3" t="s">
        <v>24</v>
      </c>
      <c r="K14" s="6">
        <f>K5-K6</f>
        <v>736.37</v>
      </c>
    </row>
    <row r="15" spans="1:11" x14ac:dyDescent="0.25">
      <c r="A15" t="s">
        <v>12</v>
      </c>
      <c r="B15" s="1">
        <v>44210</v>
      </c>
      <c r="G15" s="2">
        <f t="shared" si="0"/>
        <v>1851.98</v>
      </c>
    </row>
    <row r="16" spans="1:11" x14ac:dyDescent="0.25">
      <c r="A16" t="s">
        <v>12</v>
      </c>
      <c r="B16" s="1">
        <v>44211</v>
      </c>
      <c r="G16" s="2">
        <f t="shared" si="0"/>
        <v>1851.98</v>
      </c>
    </row>
    <row r="17" spans="1:13" x14ac:dyDescent="0.25">
      <c r="A17" t="s">
        <v>12</v>
      </c>
      <c r="B17" s="1">
        <v>44212</v>
      </c>
      <c r="G17" s="2">
        <f t="shared" si="0"/>
        <v>1851.98</v>
      </c>
      <c r="J17" s="9" t="s">
        <v>25</v>
      </c>
      <c r="K17" s="55"/>
    </row>
    <row r="18" spans="1:13" x14ac:dyDescent="0.25">
      <c r="A18" t="s">
        <v>12</v>
      </c>
      <c r="B18" s="1">
        <v>44213</v>
      </c>
      <c r="G18" s="2">
        <f t="shared" si="0"/>
        <v>1851.98</v>
      </c>
      <c r="J18" s="3" t="s">
        <v>26</v>
      </c>
      <c r="K18" s="30">
        <f>G2+K4-K5-K6-K7-K8-K9-K10</f>
        <v>1851.98</v>
      </c>
    </row>
    <row r="19" spans="1:13" x14ac:dyDescent="0.25">
      <c r="A19" t="s">
        <v>12</v>
      </c>
      <c r="B19" s="1">
        <v>44214</v>
      </c>
      <c r="G19" s="2">
        <f t="shared" si="0"/>
        <v>1851.98</v>
      </c>
    </row>
    <row r="20" spans="1:13" x14ac:dyDescent="0.25">
      <c r="A20" t="s">
        <v>12</v>
      </c>
      <c r="B20" s="1">
        <v>44215</v>
      </c>
      <c r="G20" s="2">
        <f t="shared" si="0"/>
        <v>1851.98</v>
      </c>
    </row>
    <row r="21" spans="1:13" x14ac:dyDescent="0.25">
      <c r="A21" t="s">
        <v>12</v>
      </c>
      <c r="B21" s="1">
        <v>44216</v>
      </c>
      <c r="G21" s="2">
        <f t="shared" si="0"/>
        <v>1851.98</v>
      </c>
    </row>
    <row r="22" spans="1:13" ht="23.25" x14ac:dyDescent="0.35">
      <c r="A22" t="s">
        <v>12</v>
      </c>
      <c r="B22" s="1">
        <v>44217</v>
      </c>
      <c r="G22" s="2">
        <f t="shared" si="0"/>
        <v>1851.98</v>
      </c>
      <c r="J22" s="10" t="s">
        <v>27</v>
      </c>
      <c r="K22" s="39" t="s">
        <v>28</v>
      </c>
      <c r="L22" s="39" t="s">
        <v>29</v>
      </c>
      <c r="M22" s="59" t="s">
        <v>30</v>
      </c>
    </row>
    <row r="23" spans="1:13" x14ac:dyDescent="0.25">
      <c r="A23" t="s">
        <v>12</v>
      </c>
      <c r="B23" s="1">
        <v>44218</v>
      </c>
      <c r="G23" s="2">
        <f t="shared" si="0"/>
        <v>1851.98</v>
      </c>
      <c r="J23" s="11" t="s">
        <v>11</v>
      </c>
      <c r="K23" s="12">
        <v>894.33</v>
      </c>
      <c r="L23" s="13">
        <f>K23/K4</f>
        <v>6.0143241425689311</v>
      </c>
      <c r="M23" s="21">
        <f>K5/K4</f>
        <v>4.9520511096166784</v>
      </c>
    </row>
    <row r="24" spans="1:13" x14ac:dyDescent="0.25">
      <c r="A24" t="s">
        <v>12</v>
      </c>
      <c r="B24" s="1">
        <v>44219</v>
      </c>
      <c r="G24" s="2">
        <f t="shared" si="0"/>
        <v>1851.98</v>
      </c>
      <c r="J24" s="11" t="s">
        <v>19</v>
      </c>
      <c r="K24" s="12">
        <v>200</v>
      </c>
      <c r="L24" s="13">
        <f>K24/K4</f>
        <v>1.3449899125756557</v>
      </c>
      <c r="M24" s="14">
        <f>K6/K4</f>
        <v>0</v>
      </c>
    </row>
    <row r="25" spans="1:13" x14ac:dyDescent="0.25">
      <c r="A25" t="s">
        <v>12</v>
      </c>
      <c r="B25" s="1">
        <v>44220</v>
      </c>
      <c r="G25" s="2">
        <f t="shared" si="0"/>
        <v>1851.98</v>
      </c>
      <c r="J25" s="11" t="s">
        <v>20</v>
      </c>
      <c r="K25" s="12">
        <v>500</v>
      </c>
      <c r="L25" s="13">
        <f>K25/K4</f>
        <v>3.3624747814391394</v>
      </c>
      <c r="M25" s="15">
        <f>K7/K4</f>
        <v>0</v>
      </c>
    </row>
    <row r="26" spans="1:13" x14ac:dyDescent="0.25">
      <c r="A26" t="s">
        <v>12</v>
      </c>
      <c r="B26" s="1">
        <v>44221</v>
      </c>
      <c r="G26" s="2">
        <f t="shared" si="0"/>
        <v>1851.98</v>
      </c>
      <c r="J26" s="11" t="s">
        <v>22</v>
      </c>
      <c r="K26" s="12">
        <v>100</v>
      </c>
      <c r="L26" s="13">
        <f>K26/K4</f>
        <v>0.67249495628782785</v>
      </c>
      <c r="M26" s="15">
        <f>K8/K4</f>
        <v>0</v>
      </c>
    </row>
    <row r="27" spans="1:13" x14ac:dyDescent="0.25">
      <c r="A27" t="s">
        <v>12</v>
      </c>
      <c r="B27" s="1">
        <v>44222</v>
      </c>
      <c r="G27" s="2">
        <f t="shared" si="0"/>
        <v>1851.98</v>
      </c>
      <c r="J27" s="11" t="s">
        <v>16</v>
      </c>
      <c r="K27" s="12">
        <v>80</v>
      </c>
      <c r="L27" s="13">
        <f>K27/K4</f>
        <v>0.53799596503026237</v>
      </c>
      <c r="M27" s="15">
        <f>K9/K4</f>
        <v>0.19065232010759922</v>
      </c>
    </row>
    <row r="28" spans="1:13" x14ac:dyDescent="0.25">
      <c r="A28" t="s">
        <v>12</v>
      </c>
      <c r="B28" s="1">
        <v>44223</v>
      </c>
      <c r="G28" s="2">
        <f t="shared" si="0"/>
        <v>1851.98</v>
      </c>
      <c r="J28" s="11" t="s">
        <v>18</v>
      </c>
      <c r="K28" s="12">
        <v>135.85</v>
      </c>
      <c r="L28" s="13">
        <f>K28/K4</f>
        <v>0.9135843981170142</v>
      </c>
      <c r="M28" s="15">
        <f>K11/K4</f>
        <v>0</v>
      </c>
    </row>
    <row r="29" spans="1:13" x14ac:dyDescent="0.25">
      <c r="A29" t="s">
        <v>12</v>
      </c>
      <c r="B29" s="1">
        <v>44224</v>
      </c>
      <c r="G29" s="2">
        <f t="shared" si="0"/>
        <v>1851.98</v>
      </c>
      <c r="J29" s="7"/>
      <c r="K29" s="16"/>
      <c r="L29" s="17"/>
      <c r="M29" s="18"/>
    </row>
    <row r="30" spans="1:13" ht="18.75" x14ac:dyDescent="0.3">
      <c r="A30" t="s">
        <v>12</v>
      </c>
      <c r="B30" s="1">
        <v>44225</v>
      </c>
      <c r="G30" s="2">
        <f t="shared" si="0"/>
        <v>1851.98</v>
      </c>
      <c r="J30" s="8"/>
      <c r="K30" s="19">
        <f>SUM(K23:K28)</f>
        <v>1910.1799999999998</v>
      </c>
      <c r="L30" s="20">
        <f>K30/K32</f>
        <v>0.9622200505747589</v>
      </c>
      <c r="M30" s="21">
        <f>SUM(M23:M28)</f>
        <v>5.1427034297242775</v>
      </c>
    </row>
    <row r="31" spans="1:13" x14ac:dyDescent="0.25">
      <c r="A31" t="s">
        <v>12</v>
      </c>
      <c r="B31" s="1">
        <v>44226</v>
      </c>
      <c r="G31" s="2">
        <f t="shared" si="0"/>
        <v>1851.98</v>
      </c>
    </row>
    <row r="32" spans="1:13" ht="18.75" x14ac:dyDescent="0.3">
      <c r="A32" t="s">
        <v>12</v>
      </c>
      <c r="B32" s="1">
        <v>44227</v>
      </c>
      <c r="G32" s="2">
        <f t="shared" si="0"/>
        <v>1851.98</v>
      </c>
      <c r="J32" s="22" t="s">
        <v>31</v>
      </c>
      <c r="K32" s="23">
        <v>1985.18</v>
      </c>
    </row>
    <row r="33" spans="10:11" ht="18.75" x14ac:dyDescent="0.3">
      <c r="J33" s="24" t="s">
        <v>32</v>
      </c>
      <c r="K33" s="25">
        <f>K4</f>
        <v>148.69999999999999</v>
      </c>
    </row>
  </sheetData>
  <phoneticPr fontId="10" type="noConversion"/>
  <dataValidations count="1">
    <dataValidation type="list" allowBlank="1" showInputMessage="1" showErrorMessage="1" sqref="D1:D1048576" xr:uid="{9F8C6590-749B-4E7C-B32C-434BD6991CC6}">
      <formula1>"Income,Bills,Savings,Debt Repayment,Fun,Food,Extras"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60A2-0C8D-4631-81B8-A9B7396067D6}">
  <dimension ref="A1:M34"/>
  <sheetViews>
    <sheetView topLeftCell="A8" zoomScale="82" zoomScaleNormal="82" workbookViewId="0">
      <selection activeCell="K18" sqref="K18"/>
    </sheetView>
  </sheetViews>
  <sheetFormatPr defaultRowHeight="15" x14ac:dyDescent="0.25"/>
  <cols>
    <col min="2" max="2" width="11.42578125" customWidth="1"/>
    <col min="3" max="3" width="15.5703125" style="43" customWidth="1"/>
    <col min="4" max="4" width="17.28515625" style="43" customWidth="1"/>
    <col min="5" max="5" width="12.7109375" style="43" customWidth="1"/>
    <col min="6" max="6" width="14.28515625" style="43" customWidth="1"/>
    <col min="7" max="7" width="13" customWidth="1"/>
    <col min="10" max="10" width="26.28515625" customWidth="1"/>
    <col min="11" max="11" width="27" customWidth="1"/>
    <col min="12" max="12" width="23.5703125" customWidth="1"/>
    <col min="13" max="13" width="27.5703125" customWidth="1"/>
  </cols>
  <sheetData>
    <row r="1" spans="1:11" x14ac:dyDescent="0.25">
      <c r="A1" t="s">
        <v>0</v>
      </c>
      <c r="B1" t="s">
        <v>1</v>
      </c>
      <c r="C1" s="43" t="s">
        <v>2</v>
      </c>
      <c r="D1" s="43" t="s">
        <v>3</v>
      </c>
      <c r="E1" s="44" t="s">
        <v>4</v>
      </c>
      <c r="F1" s="44" t="s">
        <v>5</v>
      </c>
      <c r="G1" s="2" t="s">
        <v>6</v>
      </c>
      <c r="J1" s="4" t="s">
        <v>62</v>
      </c>
    </row>
    <row r="2" spans="1:11" x14ac:dyDescent="0.25">
      <c r="A2" t="s">
        <v>8</v>
      </c>
      <c r="B2" s="1">
        <v>44470</v>
      </c>
      <c r="C2" s="43" t="s">
        <v>9</v>
      </c>
      <c r="D2" s="43" t="s">
        <v>4</v>
      </c>
      <c r="E2" s="44"/>
      <c r="F2" s="44">
        <f>September!K18</f>
        <v>15160.550000000003</v>
      </c>
      <c r="G2" s="2">
        <f>F2</f>
        <v>15160.550000000003</v>
      </c>
    </row>
    <row r="3" spans="1:11" x14ac:dyDescent="0.25">
      <c r="A3" t="s">
        <v>8</v>
      </c>
      <c r="B3" s="1">
        <v>44471</v>
      </c>
      <c r="C3" s="43" t="s">
        <v>47</v>
      </c>
      <c r="D3" s="43" t="s">
        <v>18</v>
      </c>
      <c r="E3" s="44"/>
      <c r="F3" s="44">
        <v>10</v>
      </c>
      <c r="G3" s="2">
        <f>SUM(G2+E3-F3)</f>
        <v>15150.550000000003</v>
      </c>
      <c r="J3" s="3" t="str">
        <f>A2</f>
        <v>October</v>
      </c>
      <c r="K3" s="3" t="s">
        <v>13</v>
      </c>
    </row>
    <row r="4" spans="1:11" x14ac:dyDescent="0.25">
      <c r="A4" t="s">
        <v>8</v>
      </c>
      <c r="B4" s="1">
        <v>44472</v>
      </c>
      <c r="C4" s="43" t="s">
        <v>35</v>
      </c>
      <c r="D4" s="43" t="s">
        <v>11</v>
      </c>
      <c r="E4" s="44"/>
      <c r="F4" s="44">
        <v>7.9</v>
      </c>
      <c r="G4" s="2">
        <f t="shared" ref="G4:G31" si="0">SUM(G3+E4-F4)</f>
        <v>15142.650000000003</v>
      </c>
      <c r="J4" s="7" t="s">
        <v>4</v>
      </c>
      <c r="K4" s="8">
        <f>SUMIFS(E:E,A:A,J3,D:D,J4)</f>
        <v>3000</v>
      </c>
    </row>
    <row r="5" spans="1:11" x14ac:dyDescent="0.25">
      <c r="A5" t="s">
        <v>8</v>
      </c>
      <c r="B5" s="1">
        <v>44473</v>
      </c>
      <c r="C5" s="43" t="s">
        <v>36</v>
      </c>
      <c r="D5" s="43" t="s">
        <v>22</v>
      </c>
      <c r="E5" s="44"/>
      <c r="F5" s="44">
        <v>5.99</v>
      </c>
      <c r="G5" s="2">
        <f t="shared" si="0"/>
        <v>15136.660000000003</v>
      </c>
      <c r="J5" s="7" t="s">
        <v>11</v>
      </c>
      <c r="K5" s="8">
        <f>SUMIFS(F:F,A:A,J3,D:D,J5)</f>
        <v>7.9</v>
      </c>
    </row>
    <row r="6" spans="1:11" x14ac:dyDescent="0.25">
      <c r="A6" t="s">
        <v>8</v>
      </c>
      <c r="B6" s="1">
        <v>44474</v>
      </c>
      <c r="C6" s="43" t="s">
        <v>37</v>
      </c>
      <c r="D6" s="43" t="s">
        <v>22</v>
      </c>
      <c r="E6" s="44"/>
      <c r="F6" s="44">
        <v>50</v>
      </c>
      <c r="G6" s="2">
        <f t="shared" si="0"/>
        <v>15086.660000000003</v>
      </c>
      <c r="J6" s="7" t="s">
        <v>19</v>
      </c>
      <c r="K6" s="8">
        <f>SUMIFS(F:F,A:A,J3,D:D,J6)</f>
        <v>0</v>
      </c>
    </row>
    <row r="7" spans="1:11" x14ac:dyDescent="0.25">
      <c r="A7" t="s">
        <v>8</v>
      </c>
      <c r="B7" s="1">
        <v>44475</v>
      </c>
      <c r="C7" s="43" t="s">
        <v>38</v>
      </c>
      <c r="D7" s="43" t="s">
        <v>4</v>
      </c>
      <c r="E7" s="44">
        <v>1000</v>
      </c>
      <c r="F7" s="44"/>
      <c r="G7" s="2">
        <f t="shared" si="0"/>
        <v>16086.660000000003</v>
      </c>
      <c r="J7" s="7" t="s">
        <v>20</v>
      </c>
      <c r="K7" s="8">
        <f>SUMIFS(F:F,A:A,J3,D:D,J7)</f>
        <v>0</v>
      </c>
    </row>
    <row r="8" spans="1:11" x14ac:dyDescent="0.25">
      <c r="A8" t="s">
        <v>8</v>
      </c>
      <c r="B8" s="1">
        <v>44476</v>
      </c>
      <c r="C8" s="43" t="s">
        <v>39</v>
      </c>
      <c r="D8" s="43" t="s">
        <v>4</v>
      </c>
      <c r="E8" s="44">
        <v>2000</v>
      </c>
      <c r="F8" s="44"/>
      <c r="G8" s="2">
        <f t="shared" si="0"/>
        <v>18086.660000000003</v>
      </c>
      <c r="J8" s="7" t="s">
        <v>22</v>
      </c>
      <c r="K8" s="8">
        <f>SUMIFS(F:F,A:A,J3,D:D,J8)</f>
        <v>55.99</v>
      </c>
    </row>
    <row r="9" spans="1:11" x14ac:dyDescent="0.25">
      <c r="A9" t="s">
        <v>8</v>
      </c>
      <c r="B9" s="1">
        <v>44477</v>
      </c>
      <c r="C9" s="43" t="s">
        <v>51</v>
      </c>
      <c r="D9" s="43" t="s">
        <v>18</v>
      </c>
      <c r="E9" s="44"/>
      <c r="F9" s="44">
        <v>100</v>
      </c>
      <c r="G9" s="2">
        <f t="shared" si="0"/>
        <v>17986.660000000003</v>
      </c>
      <c r="J9" s="7" t="s">
        <v>16</v>
      </c>
      <c r="K9" s="8">
        <f>SUMIFS(F:F,A:A,J3,D:D,J9)</f>
        <v>0</v>
      </c>
    </row>
    <row r="10" spans="1:11" x14ac:dyDescent="0.25">
      <c r="A10" t="s">
        <v>8</v>
      </c>
      <c r="B10" s="1">
        <v>44478</v>
      </c>
      <c r="E10" s="44"/>
      <c r="F10" s="44"/>
      <c r="G10" s="2">
        <f t="shared" si="0"/>
        <v>17986.660000000003</v>
      </c>
      <c r="J10" s="7" t="s">
        <v>18</v>
      </c>
      <c r="K10" s="8">
        <f>SUMIFS(F:F,A:A,J3,D:D,J10)</f>
        <v>110</v>
      </c>
    </row>
    <row r="11" spans="1:11" x14ac:dyDescent="0.25">
      <c r="A11" t="s">
        <v>8</v>
      </c>
      <c r="B11" s="1">
        <v>44479</v>
      </c>
      <c r="E11" s="44"/>
      <c r="F11" s="44"/>
      <c r="G11" s="2">
        <f t="shared" si="0"/>
        <v>17986.660000000003</v>
      </c>
    </row>
    <row r="12" spans="1:11" x14ac:dyDescent="0.25">
      <c r="A12" t="s">
        <v>8</v>
      </c>
      <c r="B12" s="1">
        <v>44480</v>
      </c>
      <c r="E12" s="44"/>
      <c r="F12" s="44"/>
      <c r="G12" s="2">
        <f t="shared" si="0"/>
        <v>17986.660000000003</v>
      </c>
    </row>
    <row r="13" spans="1:11" x14ac:dyDescent="0.25">
      <c r="A13" t="s">
        <v>8</v>
      </c>
      <c r="B13" s="1">
        <v>44481</v>
      </c>
      <c r="E13" s="44"/>
      <c r="F13" s="44"/>
      <c r="G13" s="2">
        <f t="shared" si="0"/>
        <v>17986.660000000003</v>
      </c>
      <c r="J13" s="3" t="s">
        <v>23</v>
      </c>
      <c r="K13" s="6">
        <f>K4-K8</f>
        <v>2944.01</v>
      </c>
    </row>
    <row r="14" spans="1:11" x14ac:dyDescent="0.25">
      <c r="A14" t="s">
        <v>8</v>
      </c>
      <c r="B14" s="1">
        <v>44482</v>
      </c>
      <c r="E14" s="44"/>
      <c r="F14" s="44"/>
      <c r="G14" s="2">
        <f t="shared" si="0"/>
        <v>17986.660000000003</v>
      </c>
      <c r="J14" s="60"/>
      <c r="K14" s="61"/>
    </row>
    <row r="15" spans="1:11" x14ac:dyDescent="0.25">
      <c r="A15" t="s">
        <v>8</v>
      </c>
      <c r="B15" s="1">
        <v>44483</v>
      </c>
      <c r="E15" s="44"/>
      <c r="F15" s="44"/>
      <c r="G15" s="2">
        <f t="shared" si="0"/>
        <v>17986.660000000003</v>
      </c>
      <c r="J15" s="58"/>
      <c r="K15" s="58"/>
    </row>
    <row r="16" spans="1:11" x14ac:dyDescent="0.25">
      <c r="A16" t="s">
        <v>8</v>
      </c>
      <c r="B16" s="1">
        <v>44484</v>
      </c>
      <c r="E16" s="44"/>
      <c r="F16" s="44"/>
      <c r="G16" s="2">
        <f t="shared" si="0"/>
        <v>17986.660000000003</v>
      </c>
    </row>
    <row r="17" spans="1:13" x14ac:dyDescent="0.25">
      <c r="A17" t="s">
        <v>8</v>
      </c>
      <c r="B17" s="1">
        <v>44485</v>
      </c>
      <c r="E17" s="44"/>
      <c r="F17" s="44"/>
      <c r="G17" s="2">
        <f t="shared" si="0"/>
        <v>17986.660000000003</v>
      </c>
      <c r="J17" s="9" t="s">
        <v>25</v>
      </c>
      <c r="K17" s="55"/>
    </row>
    <row r="18" spans="1:13" x14ac:dyDescent="0.25">
      <c r="A18" t="s">
        <v>8</v>
      </c>
      <c r="B18" s="1">
        <v>44486</v>
      </c>
      <c r="E18" s="44"/>
      <c r="F18" s="44"/>
      <c r="G18" s="2">
        <f t="shared" si="0"/>
        <v>17986.660000000003</v>
      </c>
      <c r="J18" s="3" t="s">
        <v>26</v>
      </c>
      <c r="K18" s="30">
        <f>G2+K4-K5-K6-K7-K8-K9-K10</f>
        <v>17986.66</v>
      </c>
    </row>
    <row r="19" spans="1:13" x14ac:dyDescent="0.25">
      <c r="A19" t="s">
        <v>8</v>
      </c>
      <c r="B19" s="1">
        <v>44487</v>
      </c>
      <c r="E19" s="44"/>
      <c r="F19" s="44"/>
      <c r="G19" s="2">
        <f t="shared" si="0"/>
        <v>17986.660000000003</v>
      </c>
    </row>
    <row r="20" spans="1:13" x14ac:dyDescent="0.25">
      <c r="A20" t="s">
        <v>8</v>
      </c>
      <c r="B20" s="1">
        <v>44488</v>
      </c>
      <c r="E20" s="44"/>
      <c r="F20" s="44"/>
      <c r="G20" s="2">
        <f t="shared" si="0"/>
        <v>17986.660000000003</v>
      </c>
    </row>
    <row r="21" spans="1:13" x14ac:dyDescent="0.25">
      <c r="A21" t="s">
        <v>8</v>
      </c>
      <c r="B21" s="1">
        <v>44489</v>
      </c>
      <c r="E21" s="44"/>
      <c r="F21" s="44"/>
      <c r="G21" s="2">
        <f t="shared" si="0"/>
        <v>17986.660000000003</v>
      </c>
    </row>
    <row r="22" spans="1:13" ht="23.25" x14ac:dyDescent="0.35">
      <c r="A22" t="s">
        <v>8</v>
      </c>
      <c r="B22" s="1">
        <v>44490</v>
      </c>
      <c r="E22" s="44"/>
      <c r="F22" s="44"/>
      <c r="G22" s="2">
        <f t="shared" si="0"/>
        <v>17986.660000000003</v>
      </c>
      <c r="J22" s="10" t="s">
        <v>27</v>
      </c>
      <c r="K22" s="67" t="s">
        <v>28</v>
      </c>
      <c r="L22" s="39" t="s">
        <v>29</v>
      </c>
      <c r="M22" s="53" t="s">
        <v>30</v>
      </c>
    </row>
    <row r="23" spans="1:13" x14ac:dyDescent="0.25">
      <c r="A23" t="s">
        <v>8</v>
      </c>
      <c r="B23" s="1">
        <v>44491</v>
      </c>
      <c r="E23" s="44"/>
      <c r="F23" s="44"/>
      <c r="G23" s="2">
        <f t="shared" si="0"/>
        <v>17986.660000000003</v>
      </c>
      <c r="J23" s="11" t="s">
        <v>11</v>
      </c>
      <c r="K23" s="68">
        <v>894.33</v>
      </c>
      <c r="L23" s="13">
        <f>K23/K4</f>
        <v>0.29810999999999999</v>
      </c>
      <c r="M23" s="21">
        <f>K5/K4</f>
        <v>2.6333333333333334E-3</v>
      </c>
    </row>
    <row r="24" spans="1:13" x14ac:dyDescent="0.25">
      <c r="A24" t="s">
        <v>8</v>
      </c>
      <c r="B24" s="1">
        <v>44492</v>
      </c>
      <c r="E24" s="44"/>
      <c r="F24" s="44"/>
      <c r="G24" s="2">
        <f t="shared" si="0"/>
        <v>17986.660000000003</v>
      </c>
      <c r="J24" s="11" t="s">
        <v>19</v>
      </c>
      <c r="K24" s="68">
        <v>200</v>
      </c>
      <c r="L24" s="13">
        <f>K24/K4</f>
        <v>6.6666666666666666E-2</v>
      </c>
      <c r="M24" s="14">
        <f>K6/K4</f>
        <v>0</v>
      </c>
    </row>
    <row r="25" spans="1:13" x14ac:dyDescent="0.25">
      <c r="A25" t="s">
        <v>8</v>
      </c>
      <c r="B25" s="1">
        <v>44493</v>
      </c>
      <c r="E25" s="44"/>
      <c r="F25" s="44"/>
      <c r="G25" s="2">
        <f t="shared" si="0"/>
        <v>17986.660000000003</v>
      </c>
      <c r="J25" s="11" t="s">
        <v>20</v>
      </c>
      <c r="K25" s="68">
        <v>500</v>
      </c>
      <c r="L25" s="13">
        <f>K25/K4</f>
        <v>0.16666666666666666</v>
      </c>
      <c r="M25" s="15">
        <f>K7/K4</f>
        <v>0</v>
      </c>
    </row>
    <row r="26" spans="1:13" x14ac:dyDescent="0.25">
      <c r="A26" t="s">
        <v>8</v>
      </c>
      <c r="B26" s="1">
        <v>44494</v>
      </c>
      <c r="E26" s="44"/>
      <c r="F26" s="44"/>
      <c r="G26" s="2">
        <f t="shared" si="0"/>
        <v>17986.660000000003</v>
      </c>
      <c r="J26" s="11" t="s">
        <v>22</v>
      </c>
      <c r="K26" s="68">
        <v>100</v>
      </c>
      <c r="L26" s="13">
        <f>K26/K4</f>
        <v>3.3333333333333333E-2</v>
      </c>
      <c r="M26" s="15">
        <f>K8/K4</f>
        <v>1.8663333333333334E-2</v>
      </c>
    </row>
    <row r="27" spans="1:13" x14ac:dyDescent="0.25">
      <c r="A27" t="s">
        <v>8</v>
      </c>
      <c r="B27" s="1">
        <v>44495</v>
      </c>
      <c r="E27" s="44"/>
      <c r="F27" s="44"/>
      <c r="G27" s="2">
        <f t="shared" si="0"/>
        <v>17986.660000000003</v>
      </c>
      <c r="J27" s="11" t="s">
        <v>16</v>
      </c>
      <c r="K27" s="68">
        <v>80</v>
      </c>
      <c r="L27" s="13">
        <f>K27/K4</f>
        <v>2.6666666666666668E-2</v>
      </c>
      <c r="M27" s="15">
        <f>K9/K4</f>
        <v>0</v>
      </c>
    </row>
    <row r="28" spans="1:13" x14ac:dyDescent="0.25">
      <c r="A28" t="s">
        <v>8</v>
      </c>
      <c r="B28" s="1">
        <v>44496</v>
      </c>
      <c r="E28" s="44"/>
      <c r="F28" s="44"/>
      <c r="G28" s="2">
        <f t="shared" si="0"/>
        <v>17986.660000000003</v>
      </c>
      <c r="J28" s="11" t="s">
        <v>18</v>
      </c>
      <c r="K28" s="68">
        <v>135.85</v>
      </c>
      <c r="L28" s="13">
        <f>K28/K4</f>
        <v>4.5283333333333328E-2</v>
      </c>
      <c r="M28" s="15">
        <f>K11/K4</f>
        <v>0</v>
      </c>
    </row>
    <row r="29" spans="1:13" x14ac:dyDescent="0.25">
      <c r="A29" t="s">
        <v>8</v>
      </c>
      <c r="B29" s="1">
        <v>44497</v>
      </c>
      <c r="E29" s="44"/>
      <c r="F29" s="44"/>
      <c r="G29" s="2">
        <f t="shared" si="0"/>
        <v>17986.660000000003</v>
      </c>
      <c r="J29" s="7"/>
      <c r="K29" s="16"/>
      <c r="L29" s="17"/>
      <c r="M29" s="18"/>
    </row>
    <row r="30" spans="1:13" ht="18.75" x14ac:dyDescent="0.3">
      <c r="A30" t="s">
        <v>8</v>
      </c>
      <c r="B30" s="1">
        <v>44498</v>
      </c>
      <c r="E30" s="44"/>
      <c r="F30" s="44"/>
      <c r="G30" s="2">
        <f t="shared" si="0"/>
        <v>17986.660000000003</v>
      </c>
      <c r="J30" s="8"/>
      <c r="K30" s="19">
        <f>SUM(K23:K28)</f>
        <v>1910.1799999999998</v>
      </c>
      <c r="L30" s="20">
        <f>K30/K32</f>
        <v>0.9622200505747589</v>
      </c>
      <c r="M30" s="21">
        <f>SUM(M23:M28)</f>
        <v>2.1296666666666669E-2</v>
      </c>
    </row>
    <row r="31" spans="1:13" x14ac:dyDescent="0.25">
      <c r="A31" t="s">
        <v>8</v>
      </c>
      <c r="B31" s="1">
        <v>44499</v>
      </c>
      <c r="E31" s="44"/>
      <c r="F31" s="44"/>
      <c r="G31" s="2">
        <f t="shared" si="0"/>
        <v>17986.660000000003</v>
      </c>
    </row>
    <row r="32" spans="1:13" ht="18.75" x14ac:dyDescent="0.3">
      <c r="B32" s="1"/>
      <c r="E32" s="44"/>
      <c r="F32" s="44"/>
      <c r="G32" s="2"/>
      <c r="J32" s="22" t="s">
        <v>31</v>
      </c>
      <c r="K32" s="23">
        <v>1985.18</v>
      </c>
    </row>
    <row r="33" spans="2:11" ht="18.75" x14ac:dyDescent="0.3">
      <c r="B33" s="1"/>
      <c r="E33" s="44"/>
      <c r="F33" s="44"/>
      <c r="G33" s="2"/>
      <c r="J33" s="24" t="s">
        <v>32</v>
      </c>
      <c r="K33" s="25">
        <f>K4</f>
        <v>3000</v>
      </c>
    </row>
    <row r="34" spans="2:11" x14ac:dyDescent="0.25">
      <c r="B34" s="1"/>
      <c r="E34" s="44"/>
      <c r="F34" s="44"/>
      <c r="G34" s="2"/>
    </row>
  </sheetData>
  <dataValidations count="1">
    <dataValidation type="list" allowBlank="1" showInputMessage="1" showErrorMessage="1" sqref="D1:D1048576" xr:uid="{5FB01DB8-46FD-4B87-A0B6-1FB13470EEE8}">
      <formula1>"Income,Bills,Savings,Debt Repayment,Fun,Food,Extras"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23C8-9385-4C14-9ECA-3D3141DEAFBF}">
  <dimension ref="A1:M34"/>
  <sheetViews>
    <sheetView workbookViewId="0">
      <selection activeCell="K8" sqref="K8"/>
    </sheetView>
  </sheetViews>
  <sheetFormatPr defaultRowHeight="15" x14ac:dyDescent="0.25"/>
  <cols>
    <col min="1" max="1" width="10.5703125" customWidth="1"/>
    <col min="2" max="2" width="11.42578125" customWidth="1"/>
    <col min="3" max="3" width="15.5703125" customWidth="1"/>
    <col min="4" max="4" width="17.28515625" customWidth="1"/>
    <col min="5" max="5" width="12.7109375" customWidth="1"/>
    <col min="6" max="6" width="11.42578125" customWidth="1"/>
    <col min="7" max="7" width="13" customWidth="1"/>
    <col min="10" max="10" width="25.7109375" customWidth="1"/>
    <col min="11" max="11" width="24.7109375" customWidth="1"/>
    <col min="12" max="12" width="25.85546875" customWidth="1"/>
    <col min="13" max="13" width="2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J1" s="4" t="s">
        <v>41</v>
      </c>
    </row>
    <row r="2" spans="1:11" x14ac:dyDescent="0.25">
      <c r="A2" t="s">
        <v>42</v>
      </c>
      <c r="B2" s="1">
        <v>44501</v>
      </c>
      <c r="C2" t="s">
        <v>9</v>
      </c>
      <c r="D2" t="s">
        <v>4</v>
      </c>
      <c r="E2" s="2"/>
      <c r="F2" s="2">
        <f>October!K18</f>
        <v>17986.66</v>
      </c>
      <c r="G2" s="2">
        <f>F2</f>
        <v>17986.66</v>
      </c>
    </row>
    <row r="3" spans="1:11" x14ac:dyDescent="0.25">
      <c r="A3" t="s">
        <v>42</v>
      </c>
      <c r="B3" s="1">
        <v>44502</v>
      </c>
      <c r="C3" t="s">
        <v>63</v>
      </c>
      <c r="D3" t="s">
        <v>4</v>
      </c>
      <c r="E3" s="2">
        <v>10</v>
      </c>
      <c r="F3" s="2"/>
      <c r="G3" s="2">
        <f>SUM(G2+E3-F3)</f>
        <v>17996.66</v>
      </c>
      <c r="J3" s="3" t="str">
        <f>A2</f>
        <v>November</v>
      </c>
      <c r="K3" s="3" t="s">
        <v>13</v>
      </c>
    </row>
    <row r="4" spans="1:11" x14ac:dyDescent="0.25">
      <c r="A4" t="s">
        <v>42</v>
      </c>
      <c r="B4" s="1">
        <v>44503</v>
      </c>
      <c r="C4" t="s">
        <v>35</v>
      </c>
      <c r="D4" t="s">
        <v>22</v>
      </c>
      <c r="E4" s="2"/>
      <c r="F4" s="2">
        <v>7.9</v>
      </c>
      <c r="G4" s="2">
        <f t="shared" ref="G4:G31" si="0">SUM(G3+E4-F4)</f>
        <v>17988.759999999998</v>
      </c>
      <c r="J4" s="7" t="s">
        <v>4</v>
      </c>
      <c r="K4" s="8">
        <f>SUMIFS(E:E,A:A,J3,D:D,J4)</f>
        <v>3010</v>
      </c>
    </row>
    <row r="5" spans="1:11" x14ac:dyDescent="0.25">
      <c r="A5" t="s">
        <v>42</v>
      </c>
      <c r="B5" s="1">
        <v>44504</v>
      </c>
      <c r="C5" t="s">
        <v>36</v>
      </c>
      <c r="D5" t="s">
        <v>22</v>
      </c>
      <c r="E5" s="2"/>
      <c r="F5" s="2">
        <v>5.99</v>
      </c>
      <c r="G5" s="2">
        <f t="shared" si="0"/>
        <v>17982.769999999997</v>
      </c>
      <c r="J5" s="7" t="s">
        <v>11</v>
      </c>
      <c r="K5" s="8">
        <f>SUMIFS(F:F,A:A,J3,D:D,J5)</f>
        <v>60</v>
      </c>
    </row>
    <row r="6" spans="1:11" x14ac:dyDescent="0.25">
      <c r="A6" t="s">
        <v>42</v>
      </c>
      <c r="B6" s="1">
        <v>44505</v>
      </c>
      <c r="C6" t="s">
        <v>37</v>
      </c>
      <c r="D6" t="s">
        <v>22</v>
      </c>
      <c r="E6" s="2"/>
      <c r="F6" s="2">
        <v>50</v>
      </c>
      <c r="G6" s="2">
        <f t="shared" si="0"/>
        <v>17932.769999999997</v>
      </c>
      <c r="J6" s="7" t="s">
        <v>19</v>
      </c>
      <c r="K6" s="8">
        <f>SUMIFS(F:F,A:A,J3,D:D,J6)</f>
        <v>0</v>
      </c>
    </row>
    <row r="7" spans="1:11" x14ac:dyDescent="0.25">
      <c r="A7" t="s">
        <v>42</v>
      </c>
      <c r="B7" s="1">
        <v>44506</v>
      </c>
      <c r="C7" t="s">
        <v>38</v>
      </c>
      <c r="D7" t="s">
        <v>4</v>
      </c>
      <c r="E7" s="2">
        <v>1000</v>
      </c>
      <c r="F7" s="2"/>
      <c r="G7" s="2">
        <f t="shared" si="0"/>
        <v>18932.769999999997</v>
      </c>
      <c r="J7" s="7" t="s">
        <v>20</v>
      </c>
      <c r="K7" s="8">
        <f>SUMIFS(F:F,A:A,J3,D:D,J7)</f>
        <v>0</v>
      </c>
    </row>
    <row r="8" spans="1:11" x14ac:dyDescent="0.25">
      <c r="A8" t="s">
        <v>42</v>
      </c>
      <c r="B8" s="1">
        <v>44507</v>
      </c>
      <c r="C8" t="s">
        <v>39</v>
      </c>
      <c r="D8" t="s">
        <v>4</v>
      </c>
      <c r="E8" s="2">
        <v>2000</v>
      </c>
      <c r="F8" s="2"/>
      <c r="G8" s="2">
        <f t="shared" si="0"/>
        <v>20932.769999999997</v>
      </c>
      <c r="J8" s="7" t="s">
        <v>22</v>
      </c>
      <c r="K8" s="8">
        <f>SUMIFS(F:F,A:A,J3,D:D,J8)</f>
        <v>63.89</v>
      </c>
    </row>
    <row r="9" spans="1:11" x14ac:dyDescent="0.25">
      <c r="A9" t="s">
        <v>42</v>
      </c>
      <c r="B9" s="1">
        <v>44508</v>
      </c>
      <c r="C9" t="s">
        <v>51</v>
      </c>
      <c r="D9" t="s">
        <v>11</v>
      </c>
      <c r="E9" s="2"/>
      <c r="F9" s="2">
        <v>60</v>
      </c>
      <c r="G9" s="2">
        <f t="shared" si="0"/>
        <v>20872.769999999997</v>
      </c>
      <c r="J9" s="7" t="s">
        <v>16</v>
      </c>
      <c r="K9" s="8">
        <f>SUMIFS(F:F,A:A,J3,D:D,J9)</f>
        <v>0</v>
      </c>
    </row>
    <row r="10" spans="1:11" x14ac:dyDescent="0.25">
      <c r="A10" t="s">
        <v>42</v>
      </c>
      <c r="B10" s="1">
        <v>44509</v>
      </c>
      <c r="E10" s="2"/>
      <c r="F10" s="2"/>
      <c r="G10" s="2">
        <f t="shared" si="0"/>
        <v>20872.769999999997</v>
      </c>
      <c r="J10" s="7" t="s">
        <v>18</v>
      </c>
      <c r="K10" s="8">
        <f>SUMIFS(F:F,A:A,J3,D:D,J10)</f>
        <v>0</v>
      </c>
    </row>
    <row r="11" spans="1:11" x14ac:dyDescent="0.25">
      <c r="A11" t="s">
        <v>42</v>
      </c>
      <c r="B11" s="1">
        <v>44510</v>
      </c>
      <c r="E11" s="2"/>
      <c r="F11" s="2"/>
      <c r="G11" s="2">
        <f t="shared" si="0"/>
        <v>20872.769999999997</v>
      </c>
    </row>
    <row r="12" spans="1:11" x14ac:dyDescent="0.25">
      <c r="A12" t="s">
        <v>42</v>
      </c>
      <c r="B12" s="1">
        <v>44511</v>
      </c>
      <c r="E12" s="2"/>
      <c r="F12" s="2"/>
      <c r="G12" s="2">
        <f t="shared" si="0"/>
        <v>20872.769999999997</v>
      </c>
    </row>
    <row r="13" spans="1:11" x14ac:dyDescent="0.25">
      <c r="A13" t="s">
        <v>42</v>
      </c>
      <c r="B13" s="1">
        <v>44512</v>
      </c>
      <c r="E13" s="2"/>
      <c r="F13" s="2"/>
      <c r="G13" s="2">
        <f t="shared" si="0"/>
        <v>20872.769999999997</v>
      </c>
      <c r="J13" s="3" t="s">
        <v>23</v>
      </c>
      <c r="K13" s="6">
        <f>K4-K8</f>
        <v>2946.11</v>
      </c>
    </row>
    <row r="14" spans="1:11" x14ac:dyDescent="0.25">
      <c r="A14" t="s">
        <v>42</v>
      </c>
      <c r="B14" s="1">
        <v>44513</v>
      </c>
      <c r="E14" s="2"/>
      <c r="F14" s="2"/>
      <c r="G14" s="2">
        <f t="shared" si="0"/>
        <v>20872.769999999997</v>
      </c>
      <c r="J14" s="56" t="s">
        <v>72</v>
      </c>
      <c r="K14" s="57" t="s">
        <v>72</v>
      </c>
    </row>
    <row r="15" spans="1:11" x14ac:dyDescent="0.25">
      <c r="A15" t="s">
        <v>42</v>
      </c>
      <c r="B15" s="1">
        <v>44514</v>
      </c>
      <c r="E15" s="2"/>
      <c r="F15" s="2"/>
      <c r="G15" s="2">
        <f t="shared" si="0"/>
        <v>20872.769999999997</v>
      </c>
      <c r="J15" s="72"/>
      <c r="K15" s="72"/>
    </row>
    <row r="16" spans="1:11" x14ac:dyDescent="0.25">
      <c r="A16" t="s">
        <v>42</v>
      </c>
      <c r="B16" s="1">
        <v>44515</v>
      </c>
      <c r="E16" s="2"/>
      <c r="F16" s="2"/>
      <c r="G16" s="2">
        <f t="shared" si="0"/>
        <v>20872.769999999997</v>
      </c>
    </row>
    <row r="17" spans="1:13" x14ac:dyDescent="0.25">
      <c r="A17" t="s">
        <v>42</v>
      </c>
      <c r="B17" s="1">
        <v>44516</v>
      </c>
      <c r="E17" s="2"/>
      <c r="F17" s="2"/>
      <c r="G17" s="2">
        <f t="shared" si="0"/>
        <v>20872.769999999997</v>
      </c>
      <c r="J17" s="9" t="s">
        <v>25</v>
      </c>
      <c r="K17" s="64"/>
    </row>
    <row r="18" spans="1:13" x14ac:dyDescent="0.25">
      <c r="A18" t="s">
        <v>42</v>
      </c>
      <c r="B18" s="1">
        <v>44517</v>
      </c>
      <c r="E18" s="2"/>
      <c r="F18" s="2"/>
      <c r="G18" s="2">
        <f t="shared" si="0"/>
        <v>20872.769999999997</v>
      </c>
      <c r="J18" s="3" t="s">
        <v>26</v>
      </c>
      <c r="K18" s="54">
        <f>G2+K4-K5-K6-K7-K8-K9-K10</f>
        <v>20872.77</v>
      </c>
    </row>
    <row r="19" spans="1:13" x14ac:dyDescent="0.25">
      <c r="A19" t="s">
        <v>42</v>
      </c>
      <c r="B19" s="1">
        <v>44518</v>
      </c>
      <c r="E19" s="2"/>
      <c r="F19" s="2"/>
      <c r="G19" s="2">
        <f t="shared" si="0"/>
        <v>20872.769999999997</v>
      </c>
    </row>
    <row r="20" spans="1:13" x14ac:dyDescent="0.25">
      <c r="A20" t="s">
        <v>42</v>
      </c>
      <c r="B20" s="1">
        <v>44519</v>
      </c>
      <c r="E20" s="2"/>
      <c r="F20" s="2"/>
      <c r="G20" s="2">
        <f t="shared" si="0"/>
        <v>20872.769999999997</v>
      </c>
    </row>
    <row r="21" spans="1:13" x14ac:dyDescent="0.25">
      <c r="A21" t="s">
        <v>42</v>
      </c>
      <c r="B21" s="1">
        <v>44520</v>
      </c>
      <c r="E21" s="2"/>
      <c r="F21" s="2"/>
      <c r="G21" s="2">
        <f t="shared" si="0"/>
        <v>20872.769999999997</v>
      </c>
    </row>
    <row r="22" spans="1:13" ht="23.25" x14ac:dyDescent="0.35">
      <c r="A22" t="s">
        <v>42</v>
      </c>
      <c r="B22" s="1">
        <v>44521</v>
      </c>
      <c r="E22" s="2"/>
      <c r="F22" s="2"/>
      <c r="G22" s="2">
        <f>SUM(G21+E22-F22)</f>
        <v>20872.769999999997</v>
      </c>
      <c r="J22" s="31" t="s">
        <v>27</v>
      </c>
      <c r="K22" s="73" t="s">
        <v>28</v>
      </c>
      <c r="L22" s="40" t="s">
        <v>29</v>
      </c>
      <c r="M22" s="40" t="s">
        <v>30</v>
      </c>
    </row>
    <row r="23" spans="1:13" x14ac:dyDescent="0.25">
      <c r="A23" t="s">
        <v>42</v>
      </c>
      <c r="B23" s="1">
        <v>44522</v>
      </c>
      <c r="E23" s="2"/>
      <c r="F23" s="2"/>
      <c r="G23" s="2">
        <f t="shared" si="0"/>
        <v>20872.769999999997</v>
      </c>
      <c r="J23" s="11" t="s">
        <v>11</v>
      </c>
      <c r="K23" s="70">
        <v>894.33</v>
      </c>
      <c r="L23" s="33">
        <f>K23/K4</f>
        <v>0.29711960132890369</v>
      </c>
      <c r="M23" s="27">
        <f>K5/K4</f>
        <v>1.9933554817275746E-2</v>
      </c>
    </row>
    <row r="24" spans="1:13" x14ac:dyDescent="0.25">
      <c r="A24" t="s">
        <v>42</v>
      </c>
      <c r="B24" s="1">
        <v>44523</v>
      </c>
      <c r="E24" s="2"/>
      <c r="F24" s="2"/>
      <c r="G24" s="2">
        <f t="shared" si="0"/>
        <v>20872.769999999997</v>
      </c>
      <c r="J24" s="11" t="s">
        <v>19</v>
      </c>
      <c r="K24" s="68">
        <v>200</v>
      </c>
      <c r="L24" s="13">
        <f>K24/K4</f>
        <v>6.6445182724252497E-2</v>
      </c>
      <c r="M24" s="14">
        <f>K6/K4</f>
        <v>0</v>
      </c>
    </row>
    <row r="25" spans="1:13" x14ac:dyDescent="0.25">
      <c r="A25" t="s">
        <v>42</v>
      </c>
      <c r="B25" s="1">
        <v>44524</v>
      </c>
      <c r="E25" s="2"/>
      <c r="F25" s="2"/>
      <c r="G25" s="2">
        <f t="shared" si="0"/>
        <v>20872.769999999997</v>
      </c>
      <c r="J25" s="11" t="s">
        <v>20</v>
      </c>
      <c r="K25" s="68">
        <v>500</v>
      </c>
      <c r="L25" s="13">
        <f>K25/K4</f>
        <v>0.16611295681063123</v>
      </c>
      <c r="M25" s="15">
        <f>K7/K4</f>
        <v>0</v>
      </c>
    </row>
    <row r="26" spans="1:13" x14ac:dyDescent="0.25">
      <c r="A26" t="s">
        <v>42</v>
      </c>
      <c r="B26" s="1">
        <v>44525</v>
      </c>
      <c r="E26" s="2"/>
      <c r="F26" s="2"/>
      <c r="G26" s="2">
        <f t="shared" si="0"/>
        <v>20872.769999999997</v>
      </c>
      <c r="J26" s="11" t="s">
        <v>22</v>
      </c>
      <c r="K26" s="68">
        <v>100</v>
      </c>
      <c r="L26" s="13">
        <f>K26/K4</f>
        <v>3.3222591362126248E-2</v>
      </c>
      <c r="M26" s="15">
        <f>K8/K4</f>
        <v>2.1225913621262457E-2</v>
      </c>
    </row>
    <row r="27" spans="1:13" x14ac:dyDescent="0.25">
      <c r="A27" t="s">
        <v>42</v>
      </c>
      <c r="B27" s="1">
        <v>44526</v>
      </c>
      <c r="E27" s="2"/>
      <c r="F27" s="2"/>
      <c r="G27" s="2">
        <f t="shared" si="0"/>
        <v>20872.769999999997</v>
      </c>
      <c r="J27" s="11" t="s">
        <v>16</v>
      </c>
      <c r="K27" s="68">
        <v>80</v>
      </c>
      <c r="L27" s="13">
        <f>K27/K4</f>
        <v>2.6578073089700997E-2</v>
      </c>
      <c r="M27" s="15">
        <f>K9/K4</f>
        <v>0</v>
      </c>
    </row>
    <row r="28" spans="1:13" x14ac:dyDescent="0.25">
      <c r="A28" t="s">
        <v>42</v>
      </c>
      <c r="B28" s="1">
        <v>44527</v>
      </c>
      <c r="E28" s="2"/>
      <c r="F28" s="2"/>
      <c r="G28" s="2">
        <f t="shared" si="0"/>
        <v>20872.769999999997</v>
      </c>
      <c r="J28" s="74" t="s">
        <v>18</v>
      </c>
      <c r="K28" s="89">
        <v>135.85</v>
      </c>
      <c r="L28" s="76">
        <f>K28/K4</f>
        <v>4.51328903654485E-2</v>
      </c>
      <c r="M28" s="90">
        <f>K11/K4</f>
        <v>0</v>
      </c>
    </row>
    <row r="29" spans="1:13" x14ac:dyDescent="0.25">
      <c r="A29" t="s">
        <v>42</v>
      </c>
      <c r="B29" s="1">
        <v>44528</v>
      </c>
      <c r="E29" s="2"/>
      <c r="F29" s="2"/>
      <c r="G29" s="2">
        <f t="shared" si="0"/>
        <v>20872.769999999997</v>
      </c>
      <c r="J29" s="91"/>
      <c r="K29" s="92"/>
      <c r="L29" s="91"/>
      <c r="M29" s="93"/>
    </row>
    <row r="30" spans="1:13" ht="18.75" x14ac:dyDescent="0.3">
      <c r="A30" t="s">
        <v>42</v>
      </c>
      <c r="B30" s="1">
        <v>44529</v>
      </c>
      <c r="E30" s="2"/>
      <c r="F30" s="2"/>
      <c r="G30" s="2">
        <f t="shared" si="0"/>
        <v>20872.769999999997</v>
      </c>
      <c r="J30" s="77"/>
      <c r="K30" s="80">
        <f>SUM(K23:K28)</f>
        <v>1910.1799999999998</v>
      </c>
      <c r="L30" s="94">
        <f>K30/K32</f>
        <v>0.9622200505747589</v>
      </c>
      <c r="M30" s="27">
        <f>SUM(M23:M28)</f>
        <v>4.1159468438538203E-2</v>
      </c>
    </row>
    <row r="31" spans="1:13" x14ac:dyDescent="0.25">
      <c r="A31" t="s">
        <v>42</v>
      </c>
      <c r="B31" s="1">
        <v>44530</v>
      </c>
      <c r="E31" s="2"/>
      <c r="F31" s="2"/>
      <c r="G31" s="2">
        <f t="shared" si="0"/>
        <v>20872.769999999997</v>
      </c>
    </row>
    <row r="32" spans="1:13" ht="18.75" x14ac:dyDescent="0.3">
      <c r="B32" s="1"/>
      <c r="E32" s="2"/>
      <c r="F32" s="2"/>
      <c r="G32" s="2"/>
      <c r="J32" s="22" t="s">
        <v>31</v>
      </c>
      <c r="K32" s="23">
        <v>1985.18</v>
      </c>
    </row>
    <row r="33" spans="2:11" ht="18.75" x14ac:dyDescent="0.3">
      <c r="B33" s="1"/>
      <c r="E33" s="2"/>
      <c r="F33" s="2"/>
      <c r="G33" s="2"/>
      <c r="J33" s="24" t="s">
        <v>32</v>
      </c>
      <c r="K33" s="25">
        <f>K4</f>
        <v>3010</v>
      </c>
    </row>
    <row r="34" spans="2:11" x14ac:dyDescent="0.25">
      <c r="B34" s="1"/>
      <c r="E34" s="2"/>
      <c r="F34" s="2"/>
      <c r="G34" s="2"/>
    </row>
  </sheetData>
  <dataValidations count="1">
    <dataValidation type="list" allowBlank="1" showInputMessage="1" showErrorMessage="1" sqref="D1:D1048576" xr:uid="{E740AEAB-8A88-42C1-AAFC-B80C3364235F}">
      <formula1>"Income,Bills,Savings,Debt Repayment,Fun,Food,Extras"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ADC3-0839-4BD0-96DF-376640918940}">
  <dimension ref="A1:O34"/>
  <sheetViews>
    <sheetView topLeftCell="E15" workbookViewId="0">
      <selection activeCell="M30" sqref="M30"/>
    </sheetView>
  </sheetViews>
  <sheetFormatPr defaultRowHeight="15" x14ac:dyDescent="0.25"/>
  <cols>
    <col min="2" max="2" width="11.42578125" customWidth="1"/>
    <col min="3" max="3" width="15.5703125" style="43" customWidth="1"/>
    <col min="4" max="4" width="17.28515625" style="43" customWidth="1"/>
    <col min="5" max="5" width="12.7109375" style="43" customWidth="1"/>
    <col min="6" max="6" width="11.42578125" style="43" customWidth="1"/>
    <col min="7" max="7" width="13" customWidth="1"/>
    <col min="10" max="10" width="28.7109375" customWidth="1"/>
    <col min="11" max="11" width="25.7109375" customWidth="1"/>
    <col min="12" max="12" width="27.42578125" customWidth="1"/>
    <col min="13" max="13" width="27.7109375" customWidth="1"/>
    <col min="14" max="14" width="23.85546875" customWidth="1"/>
    <col min="15" max="15" width="27.28515625" customWidth="1"/>
  </cols>
  <sheetData>
    <row r="1" spans="1:15" x14ac:dyDescent="0.25">
      <c r="A1" t="s">
        <v>0</v>
      </c>
      <c r="B1" t="s">
        <v>1</v>
      </c>
      <c r="C1" s="43" t="s">
        <v>2</v>
      </c>
      <c r="D1" s="43" t="s">
        <v>3</v>
      </c>
      <c r="E1" s="44" t="s">
        <v>4</v>
      </c>
      <c r="F1" s="44" t="s">
        <v>5</v>
      </c>
      <c r="G1" s="2" t="s">
        <v>6</v>
      </c>
      <c r="J1" s="4" t="s">
        <v>64</v>
      </c>
    </row>
    <row r="2" spans="1:15" x14ac:dyDescent="0.25">
      <c r="A2" t="s">
        <v>65</v>
      </c>
      <c r="B2" s="1">
        <v>44531</v>
      </c>
      <c r="C2" s="43" t="s">
        <v>9</v>
      </c>
      <c r="D2" s="43" t="s">
        <v>4</v>
      </c>
      <c r="E2" s="44"/>
      <c r="F2" s="44">
        <f>November!K18</f>
        <v>20872.77</v>
      </c>
      <c r="G2" s="2">
        <f>Table467823[[#This Row],[Debits]]</f>
        <v>20872.77</v>
      </c>
    </row>
    <row r="3" spans="1:15" ht="18.75" x14ac:dyDescent="0.3">
      <c r="A3" t="s">
        <v>65</v>
      </c>
      <c r="B3" s="1">
        <v>44532</v>
      </c>
      <c r="C3" s="43" t="s">
        <v>63</v>
      </c>
      <c r="D3" s="43" t="s">
        <v>11</v>
      </c>
      <c r="E3" s="44"/>
      <c r="F3" s="44">
        <v>500</v>
      </c>
      <c r="G3" s="2">
        <f>SUM(G2+E3-F3)</f>
        <v>20372.77</v>
      </c>
      <c r="J3" s="3" t="str">
        <f>A2</f>
        <v>December</v>
      </c>
      <c r="K3" s="3" t="s">
        <v>13</v>
      </c>
      <c r="N3" s="5" t="s">
        <v>66</v>
      </c>
    </row>
    <row r="4" spans="1:15" x14ac:dyDescent="0.25">
      <c r="A4" t="s">
        <v>65</v>
      </c>
      <c r="B4" s="1">
        <v>44533</v>
      </c>
      <c r="C4" s="43" t="s">
        <v>35</v>
      </c>
      <c r="D4" s="43" t="s">
        <v>19</v>
      </c>
      <c r="E4" s="44"/>
      <c r="F4" s="44">
        <v>7.9</v>
      </c>
      <c r="G4" s="2">
        <f t="shared" ref="G4:G31" si="0">SUM(G3+E4-F4)</f>
        <v>20364.87</v>
      </c>
      <c r="J4" s="7" t="s">
        <v>4</v>
      </c>
      <c r="K4" s="8">
        <f>SUMIFS(E:E,A:A,J3,D:D,J4)</f>
        <v>1000</v>
      </c>
      <c r="N4" s="83" t="s">
        <v>67</v>
      </c>
      <c r="O4" s="84">
        <f>K4+November!K4+October!K4+October!K4+September!K4+August!K4+July!K4+June!K4+May!K4+April!K4+March!K4+Feburary!K4+January!K4</f>
        <v>34168.699999999997</v>
      </c>
    </row>
    <row r="5" spans="1:15" x14ac:dyDescent="0.25">
      <c r="A5" t="s">
        <v>65</v>
      </c>
      <c r="B5" s="1">
        <v>44534</v>
      </c>
      <c r="C5" s="43" t="s">
        <v>36</v>
      </c>
      <c r="D5" s="43" t="s">
        <v>20</v>
      </c>
      <c r="E5" s="44"/>
      <c r="F5" s="44">
        <v>5.99</v>
      </c>
      <c r="G5" s="2">
        <f t="shared" si="0"/>
        <v>20358.879999999997</v>
      </c>
      <c r="J5" s="7" t="s">
        <v>11</v>
      </c>
      <c r="K5" s="8">
        <f>SUMIFS(F:F,A:A,J3,D:D,J5)</f>
        <v>500</v>
      </c>
      <c r="N5" s="83" t="s">
        <v>68</v>
      </c>
      <c r="O5" s="84">
        <f>K4-K8+November!K4-November!K7+October!K4-October!K7+September!K4-September!K7+August!K4-August!K7+July!K4-July!K7+June!K4-June!K7+May!K4-May!K7+April!K4-April!K7+March!K4-March!K7+Feburary!K4-Feburary!K7+January!K4-January!K7</f>
        <v>31082.81</v>
      </c>
    </row>
    <row r="6" spans="1:15" x14ac:dyDescent="0.25">
      <c r="A6" t="s">
        <v>65</v>
      </c>
      <c r="B6" s="1">
        <v>44535</v>
      </c>
      <c r="C6" s="43" t="s">
        <v>37</v>
      </c>
      <c r="D6" s="43" t="s">
        <v>22</v>
      </c>
      <c r="E6" s="44"/>
      <c r="F6" s="44">
        <v>50</v>
      </c>
      <c r="G6" s="2">
        <f t="shared" si="0"/>
        <v>20308.879999999997</v>
      </c>
      <c r="J6" s="7" t="s">
        <v>19</v>
      </c>
      <c r="K6" s="8">
        <f>SUMIFS(F:F,A:A,J3,D:D,J6)</f>
        <v>7.9</v>
      </c>
      <c r="N6" s="60"/>
      <c r="O6" s="61"/>
    </row>
    <row r="7" spans="1:15" x14ac:dyDescent="0.25">
      <c r="A7" t="s">
        <v>65</v>
      </c>
      <c r="B7" s="1">
        <v>44536</v>
      </c>
      <c r="C7" s="43" t="s">
        <v>38</v>
      </c>
      <c r="D7" s="43" t="s">
        <v>4</v>
      </c>
      <c r="E7" s="44">
        <v>1000</v>
      </c>
      <c r="F7" s="44"/>
      <c r="G7" s="2">
        <f t="shared" si="0"/>
        <v>21308.879999999997</v>
      </c>
      <c r="J7" s="7" t="s">
        <v>20</v>
      </c>
      <c r="K7" s="8">
        <f>SUMIFS(F:F,A:A,J3,D:D,J7)</f>
        <v>5.99</v>
      </c>
      <c r="N7" s="60"/>
      <c r="O7" s="61"/>
    </row>
    <row r="8" spans="1:15" x14ac:dyDescent="0.25">
      <c r="A8" t="s">
        <v>65</v>
      </c>
      <c r="B8" s="1">
        <v>44537</v>
      </c>
      <c r="C8" s="43" t="s">
        <v>39</v>
      </c>
      <c r="D8" s="43" t="s">
        <v>16</v>
      </c>
      <c r="E8" s="44"/>
      <c r="F8" s="44">
        <v>55</v>
      </c>
      <c r="G8" s="2">
        <f t="shared" si="0"/>
        <v>21253.879999999997</v>
      </c>
      <c r="J8" s="7" t="s">
        <v>22</v>
      </c>
      <c r="K8" s="8">
        <f>SUMIFS(F:F,A:A,J3,D:D,J8)</f>
        <v>50</v>
      </c>
    </row>
    <row r="9" spans="1:15" x14ac:dyDescent="0.25">
      <c r="A9" t="s">
        <v>65</v>
      </c>
      <c r="B9" s="1">
        <v>44538</v>
      </c>
      <c r="C9" s="43" t="s">
        <v>51</v>
      </c>
      <c r="D9" s="43" t="s">
        <v>18</v>
      </c>
      <c r="E9" s="44"/>
      <c r="F9" s="44">
        <v>100</v>
      </c>
      <c r="G9" s="2">
        <f t="shared" si="0"/>
        <v>21153.879999999997</v>
      </c>
      <c r="J9" s="7" t="s">
        <v>16</v>
      </c>
      <c r="K9" s="8">
        <f>SUMIFS(F:F,A:A,J3,D:D,J9)</f>
        <v>55</v>
      </c>
    </row>
    <row r="10" spans="1:15" x14ac:dyDescent="0.25">
      <c r="A10" t="s">
        <v>65</v>
      </c>
      <c r="B10" s="1">
        <v>44539</v>
      </c>
      <c r="E10" s="44"/>
      <c r="F10" s="44"/>
      <c r="G10" s="2">
        <f t="shared" si="0"/>
        <v>21153.879999999997</v>
      </c>
      <c r="J10" s="7" t="s">
        <v>18</v>
      </c>
      <c r="K10" s="8">
        <f>SUMIFS(F:F,A:A,J3,D:D,J10)</f>
        <v>100</v>
      </c>
    </row>
    <row r="11" spans="1:15" x14ac:dyDescent="0.25">
      <c r="A11" t="s">
        <v>65</v>
      </c>
      <c r="B11" s="1">
        <v>44540</v>
      </c>
      <c r="E11" s="44"/>
      <c r="F11" s="44"/>
      <c r="G11" s="2">
        <f t="shared" si="0"/>
        <v>21153.879999999997</v>
      </c>
    </row>
    <row r="12" spans="1:15" x14ac:dyDescent="0.25">
      <c r="A12" t="s">
        <v>65</v>
      </c>
      <c r="B12" s="1">
        <v>44541</v>
      </c>
      <c r="E12" s="44"/>
      <c r="F12" s="44"/>
      <c r="G12" s="2">
        <f t="shared" si="0"/>
        <v>21153.879999999997</v>
      </c>
    </row>
    <row r="13" spans="1:15" x14ac:dyDescent="0.25">
      <c r="A13" t="s">
        <v>65</v>
      </c>
      <c r="B13" s="1">
        <v>44542</v>
      </c>
      <c r="E13" s="44"/>
      <c r="F13" s="44"/>
      <c r="G13" s="2">
        <f t="shared" si="0"/>
        <v>21153.879999999997</v>
      </c>
      <c r="J13" s="3" t="s">
        <v>23</v>
      </c>
      <c r="K13" s="6">
        <f>K4-K8</f>
        <v>950</v>
      </c>
    </row>
    <row r="14" spans="1:15" x14ac:dyDescent="0.25">
      <c r="A14" t="s">
        <v>65</v>
      </c>
      <c r="B14" s="1">
        <v>44543</v>
      </c>
      <c r="E14" s="44"/>
      <c r="F14" s="44"/>
      <c r="G14" s="2">
        <f t="shared" si="0"/>
        <v>21153.879999999997</v>
      </c>
    </row>
    <row r="15" spans="1:15" x14ac:dyDescent="0.25">
      <c r="A15" t="s">
        <v>65</v>
      </c>
      <c r="B15" s="1">
        <v>44544</v>
      </c>
      <c r="E15" s="44"/>
      <c r="F15" s="44"/>
      <c r="G15" s="2">
        <f t="shared" si="0"/>
        <v>21153.879999999997</v>
      </c>
    </row>
    <row r="16" spans="1:15" x14ac:dyDescent="0.25">
      <c r="A16" t="s">
        <v>65</v>
      </c>
      <c r="B16" s="1">
        <v>44545</v>
      </c>
      <c r="E16" s="44"/>
      <c r="F16" s="44"/>
      <c r="G16" s="2">
        <f t="shared" si="0"/>
        <v>21153.879999999997</v>
      </c>
      <c r="J16" s="9" t="s">
        <v>25</v>
      </c>
      <c r="K16" s="64"/>
    </row>
    <row r="17" spans="1:13" x14ac:dyDescent="0.25">
      <c r="A17" t="s">
        <v>65</v>
      </c>
      <c r="B17" s="1">
        <v>44546</v>
      </c>
      <c r="E17" s="44"/>
      <c r="F17" s="44"/>
      <c r="G17" s="2">
        <f t="shared" si="0"/>
        <v>21153.879999999997</v>
      </c>
      <c r="J17" s="3" t="s">
        <v>26</v>
      </c>
      <c r="K17" s="54">
        <f>G2+K4-K5-K6-K7-K8-K9-K10</f>
        <v>21153.879999999997</v>
      </c>
    </row>
    <row r="18" spans="1:13" x14ac:dyDescent="0.25">
      <c r="A18" t="s">
        <v>65</v>
      </c>
      <c r="B18" s="1">
        <v>44547</v>
      </c>
      <c r="E18" s="44"/>
      <c r="F18" s="44"/>
      <c r="G18" s="2">
        <f t="shared" si="0"/>
        <v>21153.879999999997</v>
      </c>
    </row>
    <row r="19" spans="1:13" x14ac:dyDescent="0.25">
      <c r="A19" t="s">
        <v>65</v>
      </c>
      <c r="B19" s="1">
        <v>44548</v>
      </c>
      <c r="E19" s="44"/>
      <c r="F19" s="44"/>
      <c r="G19" s="2">
        <f t="shared" si="0"/>
        <v>21153.879999999997</v>
      </c>
    </row>
    <row r="20" spans="1:13" x14ac:dyDescent="0.25">
      <c r="A20" t="s">
        <v>65</v>
      </c>
      <c r="B20" s="1">
        <v>44549</v>
      </c>
      <c r="E20" s="44"/>
      <c r="F20" s="44"/>
      <c r="G20" s="2">
        <f t="shared" si="0"/>
        <v>21153.879999999997</v>
      </c>
    </row>
    <row r="21" spans="1:13" ht="23.25" x14ac:dyDescent="0.35">
      <c r="A21" t="s">
        <v>65</v>
      </c>
      <c r="B21" s="1">
        <v>44550</v>
      </c>
      <c r="E21" s="44"/>
      <c r="F21" s="44"/>
      <c r="G21" s="2">
        <f t="shared" si="0"/>
        <v>21153.879999999997</v>
      </c>
      <c r="J21" s="10" t="s">
        <v>27</v>
      </c>
      <c r="K21" s="39" t="s">
        <v>28</v>
      </c>
      <c r="L21" s="39" t="s">
        <v>29</v>
      </c>
      <c r="M21" s="59" t="s">
        <v>30</v>
      </c>
    </row>
    <row r="22" spans="1:13" x14ac:dyDescent="0.25">
      <c r="A22" t="s">
        <v>65</v>
      </c>
      <c r="B22" s="1">
        <v>44551</v>
      </c>
      <c r="E22" s="44"/>
      <c r="F22" s="44"/>
      <c r="G22" s="2">
        <f t="shared" si="0"/>
        <v>21153.879999999997</v>
      </c>
      <c r="J22" s="11" t="s">
        <v>11</v>
      </c>
      <c r="K22" s="12">
        <v>894.33</v>
      </c>
      <c r="L22" s="13">
        <f t="shared" ref="L22:L27" si="1">K5/K$32</f>
        <v>0.5</v>
      </c>
      <c r="M22" s="21">
        <f>K5/K$32</f>
        <v>0.5</v>
      </c>
    </row>
    <row r="23" spans="1:13" x14ac:dyDescent="0.25">
      <c r="A23" t="s">
        <v>65</v>
      </c>
      <c r="B23" s="1">
        <v>44552</v>
      </c>
      <c r="E23" s="44"/>
      <c r="F23" s="44"/>
      <c r="G23" s="2">
        <f t="shared" si="0"/>
        <v>21153.879999999997</v>
      </c>
      <c r="J23" s="11" t="s">
        <v>19</v>
      </c>
      <c r="K23" s="12">
        <v>200</v>
      </c>
      <c r="L23" s="13">
        <f t="shared" si="1"/>
        <v>7.9000000000000008E-3</v>
      </c>
      <c r="M23" s="21">
        <f>K6/K$32</f>
        <v>7.9000000000000008E-3</v>
      </c>
    </row>
    <row r="24" spans="1:13" x14ac:dyDescent="0.25">
      <c r="A24" t="s">
        <v>65</v>
      </c>
      <c r="B24" s="1">
        <v>44553</v>
      </c>
      <c r="E24" s="44"/>
      <c r="F24" s="44"/>
      <c r="G24" s="2">
        <f t="shared" si="0"/>
        <v>21153.879999999997</v>
      </c>
      <c r="J24" s="11" t="s">
        <v>20</v>
      </c>
      <c r="K24" s="12">
        <v>500</v>
      </c>
      <c r="L24" s="13">
        <f t="shared" si="1"/>
        <v>5.9900000000000005E-3</v>
      </c>
      <c r="M24" s="21">
        <f>K7/K$32</f>
        <v>5.9900000000000005E-3</v>
      </c>
    </row>
    <row r="25" spans="1:13" x14ac:dyDescent="0.25">
      <c r="A25" t="s">
        <v>65</v>
      </c>
      <c r="B25" s="1">
        <v>44554</v>
      </c>
      <c r="E25" s="44"/>
      <c r="F25" s="44"/>
      <c r="G25" s="2">
        <f t="shared" si="0"/>
        <v>21153.879999999997</v>
      </c>
      <c r="J25" s="11" t="s">
        <v>22</v>
      </c>
      <c r="K25" s="12">
        <v>100</v>
      </c>
      <c r="L25" s="13">
        <f t="shared" si="1"/>
        <v>0.05</v>
      </c>
      <c r="M25" s="21">
        <f>K8/K$32</f>
        <v>0.05</v>
      </c>
    </row>
    <row r="26" spans="1:13" x14ac:dyDescent="0.25">
      <c r="A26" t="s">
        <v>65</v>
      </c>
      <c r="B26" s="1">
        <v>44555</v>
      </c>
      <c r="E26" s="44"/>
      <c r="F26" s="44"/>
      <c r="G26" s="2">
        <f t="shared" si="0"/>
        <v>21153.879999999997</v>
      </c>
      <c r="J26" s="74" t="s">
        <v>16</v>
      </c>
      <c r="K26" s="75">
        <v>80</v>
      </c>
      <c r="L26" s="76">
        <f t="shared" si="1"/>
        <v>5.5E-2</v>
      </c>
      <c r="M26" s="21">
        <f>K9/K$32</f>
        <v>5.5E-2</v>
      </c>
    </row>
    <row r="27" spans="1:13" x14ac:dyDescent="0.25">
      <c r="A27" t="s">
        <v>65</v>
      </c>
      <c r="B27" s="1">
        <v>44556</v>
      </c>
      <c r="E27" s="44"/>
      <c r="F27" s="44"/>
      <c r="G27" s="2">
        <f t="shared" si="0"/>
        <v>21153.879999999997</v>
      </c>
      <c r="J27" s="81" t="s">
        <v>18</v>
      </c>
      <c r="K27" s="30">
        <v>135.85</v>
      </c>
      <c r="L27" s="82">
        <f t="shared" si="1"/>
        <v>0.1</v>
      </c>
      <c r="M27" s="21">
        <f t="shared" ref="M27" si="2">K10/K$32</f>
        <v>0.1</v>
      </c>
    </row>
    <row r="28" spans="1:13" x14ac:dyDescent="0.25">
      <c r="A28" t="s">
        <v>65</v>
      </c>
      <c r="B28" s="1">
        <v>44557</v>
      </c>
      <c r="E28" s="44"/>
      <c r="F28" s="44"/>
      <c r="G28" s="2">
        <f t="shared" si="0"/>
        <v>21153.879999999997</v>
      </c>
      <c r="J28" s="71"/>
      <c r="K28" s="77"/>
      <c r="L28" s="78"/>
      <c r="M28" s="79"/>
    </row>
    <row r="29" spans="1:13" ht="18.75" x14ac:dyDescent="0.3">
      <c r="A29" t="s">
        <v>65</v>
      </c>
      <c r="B29" s="1">
        <v>44558</v>
      </c>
      <c r="E29" s="44"/>
      <c r="F29" s="44"/>
      <c r="G29" s="2">
        <f t="shared" si="0"/>
        <v>21153.879999999997</v>
      </c>
      <c r="J29" s="77"/>
      <c r="K29" s="80">
        <f>SUM(K22:K27)</f>
        <v>1910.1799999999998</v>
      </c>
      <c r="L29" s="20">
        <f>K29/K31</f>
        <v>0.9622200505747589</v>
      </c>
      <c r="M29" s="21">
        <f>SUM(M22:M28)</f>
        <v>0.71889000000000014</v>
      </c>
    </row>
    <row r="30" spans="1:13" x14ac:dyDescent="0.25">
      <c r="A30" t="s">
        <v>65</v>
      </c>
      <c r="B30" s="1">
        <v>44559</v>
      </c>
      <c r="E30" s="44"/>
      <c r="F30" s="44"/>
      <c r="G30" s="2">
        <f t="shared" si="0"/>
        <v>21153.879999999997</v>
      </c>
    </row>
    <row r="31" spans="1:13" ht="18.75" x14ac:dyDescent="0.3">
      <c r="A31" t="s">
        <v>65</v>
      </c>
      <c r="B31" s="1">
        <v>44560</v>
      </c>
      <c r="E31" s="44"/>
      <c r="F31" s="44"/>
      <c r="G31" s="2">
        <f t="shared" si="0"/>
        <v>21153.879999999997</v>
      </c>
      <c r="J31" s="22" t="s">
        <v>31</v>
      </c>
      <c r="K31" s="23">
        <v>1985.18</v>
      </c>
    </row>
    <row r="32" spans="1:13" ht="18.75" x14ac:dyDescent="0.3">
      <c r="B32" s="1"/>
      <c r="E32" s="44"/>
      <c r="F32" s="44"/>
      <c r="G32" s="2"/>
      <c r="J32" s="87" t="s">
        <v>32</v>
      </c>
      <c r="K32" s="88">
        <f>K4</f>
        <v>1000</v>
      </c>
    </row>
    <row r="33" spans="2:11" ht="18.75" x14ac:dyDescent="0.3">
      <c r="B33" s="1"/>
      <c r="E33" s="44"/>
      <c r="F33" s="44"/>
      <c r="G33" s="2"/>
      <c r="J33" s="85"/>
      <c r="K33" s="86"/>
    </row>
    <row r="34" spans="2:11" x14ac:dyDescent="0.25">
      <c r="B34" s="1"/>
      <c r="E34" s="44"/>
      <c r="F34" s="44"/>
      <c r="G34" s="2"/>
    </row>
  </sheetData>
  <dataValidations count="1">
    <dataValidation type="list" allowBlank="1" showInputMessage="1" showErrorMessage="1" sqref="D1:D1048576" xr:uid="{23C65E6C-45DA-4FC0-9F13-46C7EE7C2B5E}">
      <formula1>"Income,Bills,Savings,Debt Repayment,Fun,Food,Extras"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23EE-1635-469E-B85B-D5AF0CD076EA}">
  <dimension ref="A1:O33"/>
  <sheetViews>
    <sheetView workbookViewId="0">
      <selection activeCell="F3" sqref="F3"/>
    </sheetView>
  </sheetViews>
  <sheetFormatPr defaultRowHeight="15" x14ac:dyDescent="0.25"/>
  <cols>
    <col min="2" max="2" width="11.42578125" customWidth="1"/>
    <col min="3" max="3" width="15.5703125" customWidth="1"/>
    <col min="4" max="4" width="17.28515625" customWidth="1"/>
    <col min="5" max="5" width="12.7109375" customWidth="1"/>
    <col min="6" max="6" width="11.42578125" customWidth="1"/>
    <col min="7" max="7" width="13" customWidth="1"/>
    <col min="10" max="10" width="24.42578125" customWidth="1"/>
    <col min="11" max="11" width="23" customWidth="1"/>
    <col min="12" max="12" width="25.140625" customWidth="1"/>
    <col min="13" max="13" width="27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J1" s="4" t="s">
        <v>33</v>
      </c>
    </row>
    <row r="2" spans="1:11" x14ac:dyDescent="0.25">
      <c r="A2" t="s">
        <v>34</v>
      </c>
      <c r="B2" s="1">
        <v>44228</v>
      </c>
      <c r="C2" t="s">
        <v>9</v>
      </c>
      <c r="D2" t="s">
        <v>4</v>
      </c>
      <c r="E2" s="2"/>
      <c r="F2" s="2">
        <f>January!K18</f>
        <v>1851.98</v>
      </c>
      <c r="G2" s="2">
        <f>Table46[[#This Row],[Debits]]</f>
        <v>1851.98</v>
      </c>
    </row>
    <row r="3" spans="1:11" x14ac:dyDescent="0.25">
      <c r="A3" t="s">
        <v>34</v>
      </c>
      <c r="B3" s="1">
        <v>44229</v>
      </c>
      <c r="C3" t="s">
        <v>11</v>
      </c>
      <c r="D3" t="s">
        <v>11</v>
      </c>
      <c r="E3" s="2"/>
      <c r="F3" s="2">
        <v>10</v>
      </c>
      <c r="G3" s="2">
        <f>SUM(G2+Table46[[#This Row],[Income]]-Table46[[#This Row],[Debits]])</f>
        <v>1841.98</v>
      </c>
      <c r="J3" s="3" t="s">
        <v>34</v>
      </c>
      <c r="K3" s="3" t="s">
        <v>13</v>
      </c>
    </row>
    <row r="4" spans="1:11" x14ac:dyDescent="0.25">
      <c r="A4" t="s">
        <v>34</v>
      </c>
      <c r="B4" s="1">
        <v>44230</v>
      </c>
      <c r="C4" t="s">
        <v>35</v>
      </c>
      <c r="D4" t="s">
        <v>22</v>
      </c>
      <c r="E4" s="2"/>
      <c r="F4" s="2">
        <v>7.9</v>
      </c>
      <c r="G4" s="2">
        <f>SUM(G3+Table46[[#This Row],[Income]]-Table46[[#This Row],[Debits]])</f>
        <v>1834.08</v>
      </c>
      <c r="J4" s="7" t="s">
        <v>4</v>
      </c>
      <c r="K4" s="8">
        <f>SUMIFS(E:E,A:A,J3,D:D,J4)</f>
        <v>3000</v>
      </c>
    </row>
    <row r="5" spans="1:11" x14ac:dyDescent="0.25">
      <c r="A5" t="s">
        <v>34</v>
      </c>
      <c r="B5" s="1">
        <v>44231</v>
      </c>
      <c r="C5" t="s">
        <v>36</v>
      </c>
      <c r="D5" t="s">
        <v>22</v>
      </c>
      <c r="E5" s="2"/>
      <c r="F5" s="2">
        <v>5.99</v>
      </c>
      <c r="G5" s="2">
        <f>SUM(G4+Table46[[#This Row],[Income]]-Table46[[#This Row],[Debits]])</f>
        <v>1828.09</v>
      </c>
      <c r="J5" s="7" t="s">
        <v>11</v>
      </c>
      <c r="K5" s="8">
        <f>SUMIFS(F:F,A:A,J3,D:D,J5)</f>
        <v>110</v>
      </c>
    </row>
    <row r="6" spans="1:11" x14ac:dyDescent="0.25">
      <c r="A6" t="s">
        <v>34</v>
      </c>
      <c r="B6" s="1">
        <v>44232</v>
      </c>
      <c r="C6" t="s">
        <v>37</v>
      </c>
      <c r="D6" t="s">
        <v>22</v>
      </c>
      <c r="E6" s="2"/>
      <c r="F6" s="2">
        <v>50</v>
      </c>
      <c r="G6" s="2">
        <f>SUM(G5+Table46[[#This Row],[Income]]-Table46[[#This Row],[Debits]])</f>
        <v>1778.09</v>
      </c>
      <c r="J6" s="7" t="s">
        <v>19</v>
      </c>
      <c r="K6" s="8">
        <f>SUMIFS(F:F,A:A,J3,D:D,J6)</f>
        <v>0</v>
      </c>
    </row>
    <row r="7" spans="1:11" x14ac:dyDescent="0.25">
      <c r="A7" t="s">
        <v>34</v>
      </c>
      <c r="B7" s="1">
        <v>44233</v>
      </c>
      <c r="C7" t="s">
        <v>38</v>
      </c>
      <c r="D7" t="s">
        <v>4</v>
      </c>
      <c r="E7" s="2">
        <v>1000</v>
      </c>
      <c r="F7" s="2"/>
      <c r="G7" s="2">
        <f>SUM(G6+Table46[[#This Row],[Income]]-Table46[[#This Row],[Debits]])</f>
        <v>2778.09</v>
      </c>
      <c r="J7" s="7" t="s">
        <v>20</v>
      </c>
      <c r="K7" s="8">
        <f>SUMIFS(F:F,A:A,J3,D:D,J7)</f>
        <v>0</v>
      </c>
    </row>
    <row r="8" spans="1:11" x14ac:dyDescent="0.25">
      <c r="A8" t="s">
        <v>34</v>
      </c>
      <c r="B8" s="1">
        <v>44234</v>
      </c>
      <c r="C8" t="s">
        <v>39</v>
      </c>
      <c r="D8" t="s">
        <v>4</v>
      </c>
      <c r="E8" s="2">
        <v>2000</v>
      </c>
      <c r="F8" s="2"/>
      <c r="G8" s="2">
        <f>SUM(G7+Table46[[#This Row],[Income]]-Table46[[#This Row],[Debits]])</f>
        <v>4778.09</v>
      </c>
      <c r="J8" s="7" t="s">
        <v>22</v>
      </c>
      <c r="K8" s="8">
        <f>SUMIFS(F:F,A:A,J3,D:D,J8)</f>
        <v>63.89</v>
      </c>
    </row>
    <row r="9" spans="1:11" x14ac:dyDescent="0.25">
      <c r="A9" t="s">
        <v>34</v>
      </c>
      <c r="B9" s="1">
        <v>44235</v>
      </c>
      <c r="C9" t="s">
        <v>40</v>
      </c>
      <c r="D9" t="s">
        <v>11</v>
      </c>
      <c r="E9" s="2"/>
      <c r="F9" s="2">
        <v>100</v>
      </c>
      <c r="G9" s="2">
        <f>SUM(G8+Table46[[#This Row],[Income]]-Table46[[#This Row],[Debits]])</f>
        <v>4678.09</v>
      </c>
      <c r="J9" s="7" t="s">
        <v>16</v>
      </c>
      <c r="K9" s="8">
        <f>SUMIFS(F:F,A:A,J3,D:D,J9)</f>
        <v>0</v>
      </c>
    </row>
    <row r="10" spans="1:11" x14ac:dyDescent="0.25">
      <c r="A10" t="s">
        <v>34</v>
      </c>
      <c r="B10" s="1">
        <v>44236</v>
      </c>
      <c r="E10" s="2"/>
      <c r="F10" s="2"/>
      <c r="G10" s="2">
        <f>SUM(G9+Table46[[#This Row],[Income]]-Table46[[#This Row],[Debits]])</f>
        <v>4678.09</v>
      </c>
      <c r="J10" s="7" t="s">
        <v>18</v>
      </c>
      <c r="K10" s="8">
        <f>SUMIFS(F:F,A:A,J3,D:D,J10)</f>
        <v>0</v>
      </c>
    </row>
    <row r="11" spans="1:11" x14ac:dyDescent="0.25">
      <c r="A11" t="s">
        <v>34</v>
      </c>
      <c r="B11" s="1">
        <v>44237</v>
      </c>
      <c r="E11" s="2"/>
      <c r="F11" s="2"/>
      <c r="G11" s="2">
        <f>SUM(G10+Table46[[#This Row],[Income]]-Table46[[#This Row],[Debits]])</f>
        <v>4678.09</v>
      </c>
    </row>
    <row r="12" spans="1:11" x14ac:dyDescent="0.25">
      <c r="A12" t="s">
        <v>34</v>
      </c>
      <c r="B12" s="1">
        <v>44238</v>
      </c>
      <c r="E12" s="2"/>
      <c r="F12" s="2"/>
      <c r="G12" s="2">
        <f>SUM(G11+Table46[[#This Row],[Income]]-Table46[[#This Row],[Debits]])</f>
        <v>4678.09</v>
      </c>
    </row>
    <row r="13" spans="1:11" x14ac:dyDescent="0.25">
      <c r="A13" t="s">
        <v>34</v>
      </c>
      <c r="B13" s="1">
        <v>44239</v>
      </c>
      <c r="E13" s="2"/>
      <c r="F13" s="2"/>
      <c r="G13" s="2">
        <f>SUM(G12+Table46[[#This Row],[Income]]-Table46[[#This Row],[Debits]])</f>
        <v>4678.09</v>
      </c>
      <c r="J13" s="3" t="s">
        <v>23</v>
      </c>
      <c r="K13" s="6">
        <f>K4-K8</f>
        <v>2936.11</v>
      </c>
    </row>
    <row r="14" spans="1:11" x14ac:dyDescent="0.25">
      <c r="A14" t="s">
        <v>34</v>
      </c>
      <c r="B14" s="1">
        <v>44240</v>
      </c>
      <c r="E14" s="2"/>
      <c r="F14" s="2"/>
      <c r="G14" s="2">
        <f>SUM(G13+Table46[[#This Row],[Income]]-Table46[[#This Row],[Debits]])</f>
        <v>4678.09</v>
      </c>
      <c r="J14" s="56"/>
      <c r="K14" s="57"/>
    </row>
    <row r="15" spans="1:11" x14ac:dyDescent="0.25">
      <c r="A15" t="s">
        <v>34</v>
      </c>
      <c r="B15" s="1">
        <v>44241</v>
      </c>
      <c r="E15" s="2"/>
      <c r="F15" s="2"/>
      <c r="G15" s="2">
        <f>SUM(G14+Table46[[#This Row],[Income]]-Table46[[#This Row],[Debits]])</f>
        <v>4678.09</v>
      </c>
      <c r="J15" s="58"/>
      <c r="K15" s="58"/>
    </row>
    <row r="16" spans="1:11" x14ac:dyDescent="0.25">
      <c r="A16" t="s">
        <v>34</v>
      </c>
      <c r="B16" s="1">
        <v>44242</v>
      </c>
      <c r="E16" s="2"/>
      <c r="F16" s="2"/>
      <c r="G16" s="2">
        <f>SUM(G15+Table46[[#This Row],[Income]]-Table46[[#This Row],[Debits]])</f>
        <v>4678.09</v>
      </c>
    </row>
    <row r="17" spans="1:15" x14ac:dyDescent="0.25">
      <c r="A17" t="s">
        <v>34</v>
      </c>
      <c r="B17" s="1">
        <v>44243</v>
      </c>
      <c r="E17" s="2"/>
      <c r="F17" s="2"/>
      <c r="G17" s="2">
        <f>SUM(G16+Table46[[#This Row],[Income]]-Table46[[#This Row],[Debits]])</f>
        <v>4678.09</v>
      </c>
      <c r="J17" s="9" t="s">
        <v>25</v>
      </c>
      <c r="K17" s="55"/>
    </row>
    <row r="18" spans="1:15" x14ac:dyDescent="0.25">
      <c r="A18" t="s">
        <v>34</v>
      </c>
      <c r="B18" s="1">
        <v>44244</v>
      </c>
      <c r="E18" s="2"/>
      <c r="F18" s="2"/>
      <c r="G18" s="2">
        <f>SUM(G17+Table46[[#This Row],[Income]]-Table46[[#This Row],[Debits]])</f>
        <v>4678.09</v>
      </c>
      <c r="J18" s="3" t="s">
        <v>26</v>
      </c>
      <c r="K18" s="30">
        <f>G2+K4-K5-K6-K7-K8-K9-K10</f>
        <v>4678.0899999999992</v>
      </c>
    </row>
    <row r="19" spans="1:15" x14ac:dyDescent="0.25">
      <c r="A19" t="s">
        <v>34</v>
      </c>
      <c r="B19" s="1">
        <v>44245</v>
      </c>
      <c r="E19" s="2"/>
      <c r="F19" s="2"/>
      <c r="G19" s="2">
        <f>SUM(G18+Table46[[#This Row],[Income]]-Table46[[#This Row],[Debits]])</f>
        <v>4678.09</v>
      </c>
    </row>
    <row r="20" spans="1:15" x14ac:dyDescent="0.25">
      <c r="A20" t="s">
        <v>34</v>
      </c>
      <c r="B20" s="1">
        <v>44246</v>
      </c>
      <c r="E20" s="2"/>
      <c r="F20" s="2"/>
      <c r="G20" s="2">
        <f>SUM(G19+Table46[[#This Row],[Income]]-Table46[[#This Row],[Debits]])</f>
        <v>4678.09</v>
      </c>
    </row>
    <row r="21" spans="1:15" x14ac:dyDescent="0.25">
      <c r="A21" t="s">
        <v>34</v>
      </c>
      <c r="B21" s="1">
        <v>44247</v>
      </c>
      <c r="E21" s="2"/>
      <c r="F21" s="2"/>
      <c r="G21" s="2">
        <f>SUM(G20+Table46[[#This Row],[Income]]-Table46[[#This Row],[Debits]])</f>
        <v>4678.09</v>
      </c>
    </row>
    <row r="22" spans="1:15" ht="23.25" x14ac:dyDescent="0.35">
      <c r="A22" t="s">
        <v>34</v>
      </c>
      <c r="B22" s="1">
        <v>44248</v>
      </c>
      <c r="E22" s="2"/>
      <c r="F22" s="2"/>
      <c r="G22" s="2">
        <f>SUM(G21+Table46[[#This Row],[Income]]-Table46[[#This Row],[Debits]])</f>
        <v>4678.09</v>
      </c>
      <c r="J22" s="31" t="s">
        <v>27</v>
      </c>
      <c r="K22" s="40" t="s">
        <v>28</v>
      </c>
      <c r="L22" s="40" t="s">
        <v>29</v>
      </c>
      <c r="M22" s="40" t="s">
        <v>30</v>
      </c>
      <c r="N22" s="47"/>
      <c r="O22" s="47"/>
    </row>
    <row r="23" spans="1:15" x14ac:dyDescent="0.25">
      <c r="A23" t="s">
        <v>34</v>
      </c>
      <c r="B23" s="1">
        <v>44249</v>
      </c>
      <c r="E23" s="2"/>
      <c r="F23" s="2"/>
      <c r="G23" s="2">
        <f>SUM(G22+Table46[[#This Row],[Income]]-Table46[[#This Row],[Debits]])</f>
        <v>4678.09</v>
      </c>
      <c r="J23" s="11" t="s">
        <v>11</v>
      </c>
      <c r="K23" s="32">
        <v>894.33</v>
      </c>
      <c r="L23" s="33">
        <f>K23/K4</f>
        <v>0.29810999999999999</v>
      </c>
      <c r="M23" s="27">
        <f>K5/K4</f>
        <v>3.6666666666666667E-2</v>
      </c>
    </row>
    <row r="24" spans="1:15" x14ac:dyDescent="0.25">
      <c r="A24" t="s">
        <v>34</v>
      </c>
      <c r="B24" s="1">
        <v>44250</v>
      </c>
      <c r="E24" s="2"/>
      <c r="F24" s="2"/>
      <c r="G24" s="2">
        <f>SUM(G23+Table46[[#This Row],[Income]]-Table46[[#This Row],[Debits]])</f>
        <v>4678.09</v>
      </c>
      <c r="J24" s="11" t="s">
        <v>19</v>
      </c>
      <c r="K24" s="12">
        <v>200</v>
      </c>
      <c r="L24" s="13">
        <f>K24/K4</f>
        <v>6.6666666666666666E-2</v>
      </c>
      <c r="M24" s="14">
        <f>K6/K4</f>
        <v>0</v>
      </c>
    </row>
    <row r="25" spans="1:15" x14ac:dyDescent="0.25">
      <c r="A25" t="s">
        <v>34</v>
      </c>
      <c r="B25" s="1">
        <v>44251</v>
      </c>
      <c r="E25" s="2"/>
      <c r="F25" s="2"/>
      <c r="G25" s="2">
        <f>SUM(G24+Table46[[#This Row],[Income]]-Table46[[#This Row],[Debits]])</f>
        <v>4678.09</v>
      </c>
      <c r="J25" s="11" t="s">
        <v>20</v>
      </c>
      <c r="K25" s="12">
        <v>500</v>
      </c>
      <c r="L25" s="13">
        <f>K25/K4</f>
        <v>0.16666666666666666</v>
      </c>
      <c r="M25" s="15">
        <f>K7/K4</f>
        <v>0</v>
      </c>
    </row>
    <row r="26" spans="1:15" x14ac:dyDescent="0.25">
      <c r="A26" t="s">
        <v>34</v>
      </c>
      <c r="B26" s="1">
        <v>44252</v>
      </c>
      <c r="E26" s="2"/>
      <c r="F26" s="2"/>
      <c r="G26" s="2">
        <f>SUM(G25+Table46[[#This Row],[Income]]-Table46[[#This Row],[Debits]])</f>
        <v>4678.09</v>
      </c>
      <c r="J26" s="11" t="s">
        <v>22</v>
      </c>
      <c r="K26" s="12">
        <v>100</v>
      </c>
      <c r="L26" s="13">
        <f>K26/K4</f>
        <v>3.3333333333333333E-2</v>
      </c>
      <c r="M26" s="15">
        <f>K8/K4</f>
        <v>2.1296666666666665E-2</v>
      </c>
    </row>
    <row r="27" spans="1:15" x14ac:dyDescent="0.25">
      <c r="A27" t="s">
        <v>34</v>
      </c>
      <c r="B27" s="1">
        <v>44253</v>
      </c>
      <c r="E27" s="2"/>
      <c r="F27" s="2"/>
      <c r="G27" s="2">
        <f>SUM(G26+Table46[[#This Row],[Income]]-Table46[[#This Row],[Debits]])</f>
        <v>4678.09</v>
      </c>
      <c r="J27" s="11" t="s">
        <v>16</v>
      </c>
      <c r="K27" s="12">
        <v>80</v>
      </c>
      <c r="L27" s="13">
        <f>K27/K4</f>
        <v>2.6666666666666668E-2</v>
      </c>
      <c r="M27" s="15">
        <f>K9/K4</f>
        <v>0</v>
      </c>
    </row>
    <row r="28" spans="1:15" x14ac:dyDescent="0.25">
      <c r="A28" t="s">
        <v>34</v>
      </c>
      <c r="B28" s="1">
        <v>44254</v>
      </c>
      <c r="E28" s="2"/>
      <c r="F28" s="2"/>
      <c r="G28" s="2">
        <f>SUM(G27+Table46[[#This Row],[Income]]-Table46[[#This Row],[Debits]])</f>
        <v>4678.09</v>
      </c>
      <c r="J28" s="11" t="s">
        <v>18</v>
      </c>
      <c r="K28" s="12">
        <v>135.85</v>
      </c>
      <c r="L28" s="13">
        <f>K28/K4</f>
        <v>4.5283333333333328E-2</v>
      </c>
      <c r="M28" s="15">
        <f>K11/K4</f>
        <v>0</v>
      </c>
    </row>
    <row r="29" spans="1:15" x14ac:dyDescent="0.25">
      <c r="A29" t="s">
        <v>34</v>
      </c>
      <c r="B29" s="1">
        <v>44255</v>
      </c>
      <c r="E29" s="2"/>
      <c r="F29" s="2"/>
      <c r="G29" s="2">
        <f>SUM(G28+Table46[[#This Row],[Income]]-Table46[[#This Row],[Debits]])</f>
        <v>4678.09</v>
      </c>
      <c r="J29" s="7"/>
      <c r="K29" s="16"/>
      <c r="L29" s="17"/>
      <c r="M29" s="18"/>
    </row>
    <row r="30" spans="1:15" ht="18.75" x14ac:dyDescent="0.3">
      <c r="B30" s="1"/>
      <c r="E30" s="2"/>
      <c r="F30" s="2"/>
      <c r="G30" s="2"/>
      <c r="J30" s="8"/>
      <c r="K30" s="19">
        <f>SUM(K23:K28)</f>
        <v>1910.1799999999998</v>
      </c>
      <c r="L30" s="20">
        <f>K30/K32</f>
        <v>0.9622200505747589</v>
      </c>
      <c r="M30" s="21">
        <f>SUM(M23:M28)</f>
        <v>5.7963333333333332E-2</v>
      </c>
    </row>
    <row r="31" spans="1:15" x14ac:dyDescent="0.25">
      <c r="B31" s="1"/>
      <c r="E31" s="2"/>
      <c r="F31" s="2"/>
      <c r="G31" s="2"/>
    </row>
    <row r="32" spans="1:15" ht="18.75" x14ac:dyDescent="0.3">
      <c r="B32" s="1"/>
      <c r="E32" s="2"/>
      <c r="F32" s="2"/>
      <c r="G32" s="2"/>
      <c r="J32" s="22" t="s">
        <v>31</v>
      </c>
      <c r="K32" s="23">
        <v>1985.18</v>
      </c>
    </row>
    <row r="33" spans="10:11" ht="18.75" x14ac:dyDescent="0.3">
      <c r="J33" s="24" t="s">
        <v>32</v>
      </c>
      <c r="K33" s="25">
        <f>K4</f>
        <v>3000</v>
      </c>
    </row>
  </sheetData>
  <dataValidations count="1">
    <dataValidation type="list" allowBlank="1" showInputMessage="1" showErrorMessage="1" sqref="D1:D1048576" xr:uid="{62D44FB6-016B-44BB-864D-AB6A155487D2}">
      <formula1>"Income,Bills,Savings,Debt Repayment,Fun,Food,Extras"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F48-4221-487E-BB0E-E5D2DF5BD732}">
  <dimension ref="A1:M34"/>
  <sheetViews>
    <sheetView workbookViewId="0">
      <selection activeCell="G14" sqref="G14"/>
    </sheetView>
  </sheetViews>
  <sheetFormatPr defaultRowHeight="15" x14ac:dyDescent="0.25"/>
  <cols>
    <col min="2" max="2" width="11.42578125" customWidth="1"/>
    <col min="3" max="3" width="15.5703125" customWidth="1"/>
    <col min="4" max="4" width="17.28515625" customWidth="1"/>
    <col min="5" max="5" width="12.7109375" customWidth="1"/>
    <col min="6" max="6" width="11.42578125" customWidth="1"/>
    <col min="7" max="7" width="13" customWidth="1"/>
    <col min="10" max="10" width="29.28515625" customWidth="1"/>
    <col min="11" max="11" width="34.5703125" customWidth="1"/>
    <col min="12" max="12" width="36.7109375" customWidth="1"/>
    <col min="13" max="13" width="46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J1" s="4" t="s">
        <v>41</v>
      </c>
    </row>
    <row r="2" spans="1:11" x14ac:dyDescent="0.25">
      <c r="A2" t="s">
        <v>44</v>
      </c>
      <c r="B2" s="1" t="s">
        <v>43</v>
      </c>
      <c r="C2" t="s">
        <v>9</v>
      </c>
      <c r="D2" t="s">
        <v>4</v>
      </c>
      <c r="E2" s="2"/>
      <c r="F2" s="2">
        <f>Feburary!K18</f>
        <v>4678.0899999999992</v>
      </c>
      <c r="G2" s="2">
        <v>2298</v>
      </c>
    </row>
    <row r="3" spans="1:11" x14ac:dyDescent="0.25">
      <c r="A3" t="s">
        <v>44</v>
      </c>
      <c r="B3" s="1">
        <v>44501</v>
      </c>
      <c r="C3" t="s">
        <v>4</v>
      </c>
      <c r="D3" t="s">
        <v>4</v>
      </c>
      <c r="E3" s="2">
        <v>3000</v>
      </c>
      <c r="F3" s="2"/>
      <c r="G3" s="2">
        <f>SUM(G2+Table467[[#This Row],[Income]]-Table467[[#This Row],[Debits]])</f>
        <v>5298</v>
      </c>
      <c r="J3" s="3" t="s">
        <v>44</v>
      </c>
      <c r="K3" s="3" t="s">
        <v>13</v>
      </c>
    </row>
    <row r="4" spans="1:11" x14ac:dyDescent="0.25">
      <c r="A4" t="s">
        <v>44</v>
      </c>
      <c r="B4" s="1">
        <v>44501</v>
      </c>
      <c r="C4" t="s">
        <v>69</v>
      </c>
      <c r="D4" t="s">
        <v>18</v>
      </c>
      <c r="E4" s="2"/>
      <c r="F4" s="2">
        <v>71</v>
      </c>
      <c r="G4" s="2">
        <f>SUM(G3+Table467[[#This Row],[Income]]-Table467[[#This Row],[Debits]])</f>
        <v>5227</v>
      </c>
      <c r="J4" s="7" t="s">
        <v>4</v>
      </c>
      <c r="K4" s="8">
        <f>SUMIFS(E:E,A:A,J3,D:D,J4)</f>
        <v>3000</v>
      </c>
    </row>
    <row r="5" spans="1:11" x14ac:dyDescent="0.25">
      <c r="A5" t="s">
        <v>44</v>
      </c>
      <c r="B5" s="1">
        <v>44501</v>
      </c>
      <c r="C5" t="s">
        <v>36</v>
      </c>
      <c r="D5" t="s">
        <v>22</v>
      </c>
      <c r="E5" s="2"/>
      <c r="F5" s="2">
        <v>12</v>
      </c>
      <c r="G5" s="2">
        <f>SUM(G4+Table467[[#This Row],[Income]]-Table467[[#This Row],[Debits]])</f>
        <v>5215</v>
      </c>
      <c r="J5" s="7" t="s">
        <v>11</v>
      </c>
      <c r="K5" s="8">
        <f>SUMIFS(F:F,A:A,J3,D:D,J5)</f>
        <v>725</v>
      </c>
    </row>
    <row r="6" spans="1:11" x14ac:dyDescent="0.25">
      <c r="A6" t="s">
        <v>44</v>
      </c>
      <c r="B6" s="1">
        <v>44501</v>
      </c>
      <c r="C6" t="s">
        <v>71</v>
      </c>
      <c r="D6" t="s">
        <v>20</v>
      </c>
      <c r="E6" s="2"/>
      <c r="F6" s="2">
        <v>12</v>
      </c>
      <c r="G6" s="2">
        <f>SUM(G5+Table467[[#This Row],[Income]]-Table467[[#This Row],[Debits]])</f>
        <v>5203</v>
      </c>
      <c r="J6" s="7" t="s">
        <v>19</v>
      </c>
      <c r="K6" s="8">
        <f>SUMIFS(F:F,A:A,J3,D:D,J6)</f>
        <v>0</v>
      </c>
    </row>
    <row r="7" spans="1:11" x14ac:dyDescent="0.25">
      <c r="A7" t="s">
        <v>44</v>
      </c>
      <c r="B7" s="1">
        <v>44261</v>
      </c>
      <c r="C7" t="s">
        <v>70</v>
      </c>
      <c r="D7" t="s">
        <v>22</v>
      </c>
      <c r="E7" s="2"/>
      <c r="F7" s="2">
        <v>30</v>
      </c>
      <c r="G7" s="2">
        <f>SUM(G6+Table467[[#This Row],[Income]]-Table467[[#This Row],[Debits]])</f>
        <v>5173</v>
      </c>
      <c r="J7" s="7" t="s">
        <v>20</v>
      </c>
      <c r="K7" s="8">
        <f>SUMIFS(F:F,A:A,J3,D:D,J7)</f>
        <v>12</v>
      </c>
    </row>
    <row r="8" spans="1:11" x14ac:dyDescent="0.25">
      <c r="A8" t="s">
        <v>44</v>
      </c>
      <c r="B8" s="1">
        <v>44262</v>
      </c>
      <c r="C8" t="s">
        <v>16</v>
      </c>
      <c r="D8" t="s">
        <v>16</v>
      </c>
      <c r="E8" s="2"/>
      <c r="F8" s="2">
        <v>32</v>
      </c>
      <c r="G8" s="2">
        <f>SUM(G7+Table467[[#This Row],[Income]]-Table467[[#This Row],[Debits]])</f>
        <v>5141</v>
      </c>
      <c r="J8" s="7" t="s">
        <v>22</v>
      </c>
      <c r="K8" s="8">
        <f>SUMIFS(F:F,A:A,J3,D:D,J8)</f>
        <v>42</v>
      </c>
    </row>
    <row r="9" spans="1:11" x14ac:dyDescent="0.25">
      <c r="A9" t="s">
        <v>44</v>
      </c>
      <c r="B9" s="1">
        <v>44263</v>
      </c>
      <c r="C9" t="s">
        <v>21</v>
      </c>
      <c r="D9" t="s">
        <v>11</v>
      </c>
      <c r="E9" s="2"/>
      <c r="F9" s="2">
        <v>725</v>
      </c>
      <c r="G9" s="2">
        <f>SUM(G8+Table467[[#This Row],[Income]]-Table467[[#This Row],[Debits]])</f>
        <v>4416</v>
      </c>
      <c r="J9" s="7" t="s">
        <v>16</v>
      </c>
      <c r="K9" s="8">
        <f>SUMIFS(F:F,A:A,J3,D:D,J9)</f>
        <v>32</v>
      </c>
    </row>
    <row r="10" spans="1:11" x14ac:dyDescent="0.25">
      <c r="A10" t="s">
        <v>44</v>
      </c>
      <c r="B10" s="1">
        <v>44264</v>
      </c>
      <c r="E10" s="2"/>
      <c r="F10" s="2"/>
      <c r="G10" s="2">
        <f>SUM(G9+Table467[[#This Row],[Income]]-Table467[[#This Row],[Debits]])</f>
        <v>4416</v>
      </c>
      <c r="J10" s="7" t="s">
        <v>18</v>
      </c>
      <c r="K10" s="8">
        <f>SUMIFS(F:F,A:A,J3,D:D,J10)</f>
        <v>71</v>
      </c>
    </row>
    <row r="11" spans="1:11" x14ac:dyDescent="0.25">
      <c r="A11" t="s">
        <v>44</v>
      </c>
      <c r="B11" s="1">
        <v>44265</v>
      </c>
      <c r="E11" s="2"/>
      <c r="F11" s="2"/>
      <c r="G11" s="2">
        <f>SUM(G10+Table467[[#This Row],[Income]]-Table467[[#This Row],[Debits]])</f>
        <v>4416</v>
      </c>
    </row>
    <row r="12" spans="1:11" x14ac:dyDescent="0.25">
      <c r="A12" t="s">
        <v>44</v>
      </c>
      <c r="B12" s="1">
        <v>44266</v>
      </c>
      <c r="E12" s="2"/>
      <c r="F12" s="2"/>
      <c r="G12" s="2">
        <f>SUM(G11+Table467[[#This Row],[Income]]-Table467[[#This Row],[Debits]])</f>
        <v>4416</v>
      </c>
    </row>
    <row r="13" spans="1:11" x14ac:dyDescent="0.25">
      <c r="A13" t="s">
        <v>44</v>
      </c>
      <c r="B13" s="1">
        <v>44267</v>
      </c>
      <c r="E13" s="2"/>
      <c r="F13" s="2"/>
      <c r="G13" s="2">
        <f>SUM(G12+Table467[[#This Row],[Income]]-Table467[[#This Row],[Debits]])</f>
        <v>4416</v>
      </c>
    </row>
    <row r="14" spans="1:11" x14ac:dyDescent="0.25">
      <c r="A14" t="s">
        <v>44</v>
      </c>
      <c r="B14" s="1">
        <v>44268</v>
      </c>
      <c r="E14" s="2"/>
      <c r="F14" s="2"/>
      <c r="G14" s="2">
        <f>SUM(G13+Table467[[#This Row],[Income]]-Table467[[#This Row],[Debits]])</f>
        <v>4416</v>
      </c>
      <c r="J14" s="3" t="s">
        <v>23</v>
      </c>
      <c r="K14" s="6">
        <f>K4-K8</f>
        <v>2958</v>
      </c>
    </row>
    <row r="15" spans="1:11" x14ac:dyDescent="0.25">
      <c r="A15" t="s">
        <v>44</v>
      </c>
      <c r="B15" s="1">
        <v>44269</v>
      </c>
      <c r="E15" s="2"/>
      <c r="F15" s="2"/>
      <c r="G15" s="2">
        <f>SUM(G14+Table467[[#This Row],[Income]]-Table467[[#This Row],[Debits]])</f>
        <v>4416</v>
      </c>
      <c r="J15" s="45"/>
      <c r="K15" s="46"/>
    </row>
    <row r="16" spans="1:11" x14ac:dyDescent="0.25">
      <c r="A16" t="s">
        <v>44</v>
      </c>
      <c r="B16" s="1">
        <v>44270</v>
      </c>
      <c r="E16" s="2"/>
      <c r="F16" s="2"/>
      <c r="G16" s="2">
        <f>SUM(G15+Table467[[#This Row],[Income]]-Table467[[#This Row],[Debits]])</f>
        <v>4416</v>
      </c>
    </row>
    <row r="17" spans="1:13" x14ac:dyDescent="0.25">
      <c r="A17" t="s">
        <v>44</v>
      </c>
      <c r="B17" s="1">
        <v>44271</v>
      </c>
      <c r="E17" s="2"/>
      <c r="F17" s="2"/>
      <c r="G17" s="2">
        <f>SUM(G16+Table467[[#This Row],[Income]]-Table467[[#This Row],[Debits]])</f>
        <v>4416</v>
      </c>
    </row>
    <row r="18" spans="1:13" x14ac:dyDescent="0.25">
      <c r="A18" t="s">
        <v>44</v>
      </c>
      <c r="B18" s="1">
        <v>44272</v>
      </c>
      <c r="E18" s="2"/>
      <c r="F18" s="2"/>
      <c r="G18" s="2">
        <f>SUM(G17+Table467[[#This Row],[Income]]-Table467[[#This Row],[Debits]])</f>
        <v>4416</v>
      </c>
      <c r="J18" s="9" t="s">
        <v>25</v>
      </c>
      <c r="K18" s="48"/>
    </row>
    <row r="19" spans="1:13" x14ac:dyDescent="0.25">
      <c r="A19" t="s">
        <v>44</v>
      </c>
      <c r="B19" s="1">
        <v>44273</v>
      </c>
      <c r="E19" s="2"/>
      <c r="F19" s="2"/>
      <c r="G19" s="2">
        <f>SUM(G18+Table467[[#This Row],[Income]]-Table467[[#This Row],[Debits]])</f>
        <v>4416</v>
      </c>
      <c r="J19" s="3" t="s">
        <v>26</v>
      </c>
      <c r="K19" s="30">
        <f>G2+K4-K5-K6-K7-K8-K9-K10</f>
        <v>4416</v>
      </c>
    </row>
    <row r="20" spans="1:13" x14ac:dyDescent="0.25">
      <c r="A20" t="s">
        <v>44</v>
      </c>
      <c r="B20" s="1">
        <v>44274</v>
      </c>
      <c r="E20" s="2"/>
      <c r="F20" s="2"/>
      <c r="G20" s="2">
        <f>SUM(G19+Table467[[#This Row],[Income]]-Table467[[#This Row],[Debits]])</f>
        <v>4416</v>
      </c>
    </row>
    <row r="21" spans="1:13" x14ac:dyDescent="0.25">
      <c r="A21" t="s">
        <v>44</v>
      </c>
      <c r="B21" s="1">
        <v>44275</v>
      </c>
      <c r="E21" s="2"/>
      <c r="F21" s="2"/>
      <c r="G21" s="2">
        <f>SUM(G20+Table467[[#This Row],[Income]]-Table467[[#This Row],[Debits]])</f>
        <v>4416</v>
      </c>
    </row>
    <row r="22" spans="1:13" x14ac:dyDescent="0.25">
      <c r="A22" t="s">
        <v>44</v>
      </c>
      <c r="B22" s="1">
        <v>44276</v>
      </c>
      <c r="E22" s="2"/>
      <c r="F22" s="2"/>
      <c r="G22" s="2">
        <f>SUM(G21+Table467[[#This Row],[Income]]-Table467[[#This Row],[Debits]])</f>
        <v>4416</v>
      </c>
    </row>
    <row r="23" spans="1:13" ht="23.25" x14ac:dyDescent="0.35">
      <c r="A23" t="s">
        <v>44</v>
      </c>
      <c r="B23" s="1">
        <v>44277</v>
      </c>
      <c r="E23" s="2"/>
      <c r="F23" s="2"/>
      <c r="G23" s="2">
        <f>SUM(G22+Table467[[#This Row],[Income]]-Table467[[#This Row],[Debits]])</f>
        <v>4416</v>
      </c>
      <c r="J23" s="10" t="s">
        <v>27</v>
      </c>
      <c r="K23" s="28" t="s">
        <v>28</v>
      </c>
      <c r="L23" s="28" t="s">
        <v>29</v>
      </c>
      <c r="M23" s="29" t="s">
        <v>30</v>
      </c>
    </row>
    <row r="24" spans="1:13" x14ac:dyDescent="0.25">
      <c r="A24" t="s">
        <v>44</v>
      </c>
      <c r="B24" s="1">
        <v>44278</v>
      </c>
      <c r="E24" s="2"/>
      <c r="F24" s="2"/>
      <c r="G24" s="2">
        <f>SUM(G23+Table467[[#This Row],[Income]]-Table467[[#This Row],[Debits]])</f>
        <v>4416</v>
      </c>
      <c r="J24" s="11" t="s">
        <v>11</v>
      </c>
      <c r="K24" s="12">
        <v>894.33</v>
      </c>
      <c r="L24" s="13">
        <f>K24/K5</f>
        <v>1.2335586206896552</v>
      </c>
      <c r="M24" s="27">
        <f>K6/K5</f>
        <v>0</v>
      </c>
    </row>
    <row r="25" spans="1:13" x14ac:dyDescent="0.25">
      <c r="A25" t="s">
        <v>44</v>
      </c>
      <c r="B25" s="1">
        <v>44279</v>
      </c>
      <c r="E25" s="2"/>
      <c r="F25" s="2"/>
      <c r="G25" s="2">
        <f>SUM(G24+Table467[[#This Row],[Income]]-Table467[[#This Row],[Debits]])</f>
        <v>4416</v>
      </c>
      <c r="J25" s="11" t="s">
        <v>19</v>
      </c>
      <c r="K25" s="12">
        <v>200</v>
      </c>
      <c r="L25" s="13">
        <f>K25/K5</f>
        <v>0.27586206896551724</v>
      </c>
      <c r="M25" s="14">
        <f>K7/K5</f>
        <v>1.6551724137931035E-2</v>
      </c>
    </row>
    <row r="26" spans="1:13" x14ac:dyDescent="0.25">
      <c r="A26" t="s">
        <v>44</v>
      </c>
      <c r="B26" s="1">
        <v>44280</v>
      </c>
      <c r="E26" s="2"/>
      <c r="F26" s="2"/>
      <c r="G26" s="2">
        <f>SUM(G25+Table467[[#This Row],[Income]]-Table467[[#This Row],[Debits]])</f>
        <v>4416</v>
      </c>
      <c r="J26" s="11" t="s">
        <v>20</v>
      </c>
      <c r="K26" s="12">
        <v>500</v>
      </c>
      <c r="L26" s="13">
        <f>K26/K5</f>
        <v>0.68965517241379315</v>
      </c>
      <c r="M26" s="15">
        <f>K8/K5</f>
        <v>5.7931034482758624E-2</v>
      </c>
    </row>
    <row r="27" spans="1:13" x14ac:dyDescent="0.25">
      <c r="A27" t="s">
        <v>44</v>
      </c>
      <c r="B27" s="1">
        <v>44281</v>
      </c>
      <c r="E27" s="2"/>
      <c r="F27" s="2"/>
      <c r="G27" s="2">
        <f>SUM(G26+Table467[[#This Row],[Income]]-Table467[[#This Row],[Debits]])</f>
        <v>4416</v>
      </c>
      <c r="J27" s="11" t="s">
        <v>22</v>
      </c>
      <c r="K27" s="12">
        <v>100</v>
      </c>
      <c r="L27" s="13">
        <f>K27/K5</f>
        <v>0.13793103448275862</v>
      </c>
      <c r="M27" s="15">
        <f>K9/K5</f>
        <v>4.4137931034482755E-2</v>
      </c>
    </row>
    <row r="28" spans="1:13" x14ac:dyDescent="0.25">
      <c r="A28" t="s">
        <v>44</v>
      </c>
      <c r="B28" s="1">
        <v>44282</v>
      </c>
      <c r="E28" s="2"/>
      <c r="F28" s="2"/>
      <c r="G28" s="2">
        <f>SUM(G27+Table467[[#This Row],[Income]]-Table467[[#This Row],[Debits]])</f>
        <v>4416</v>
      </c>
      <c r="J28" s="11" t="s">
        <v>16</v>
      </c>
      <c r="K28" s="12">
        <v>80</v>
      </c>
      <c r="L28" s="13">
        <f>K28/K5</f>
        <v>0.1103448275862069</v>
      </c>
      <c r="M28" s="15">
        <f>K10/K5</f>
        <v>9.7931034482758625E-2</v>
      </c>
    </row>
    <row r="29" spans="1:13" x14ac:dyDescent="0.25">
      <c r="A29" t="s">
        <v>44</v>
      </c>
      <c r="B29" s="1">
        <v>44283</v>
      </c>
      <c r="E29" s="2"/>
      <c r="F29" s="2"/>
      <c r="G29" s="2">
        <f>SUM(G28+Table467[[#This Row],[Income]]-Table467[[#This Row],[Debits]])</f>
        <v>4416</v>
      </c>
      <c r="J29" s="11" t="s">
        <v>18</v>
      </c>
      <c r="K29" s="12">
        <v>135.85</v>
      </c>
      <c r="L29" s="13">
        <f>K29/K5</f>
        <v>0.18737931034482758</v>
      </c>
      <c r="M29" s="15">
        <f>K12/K5</f>
        <v>0</v>
      </c>
    </row>
    <row r="30" spans="1:13" x14ac:dyDescent="0.25">
      <c r="A30" t="s">
        <v>44</v>
      </c>
      <c r="B30" s="1">
        <v>44284</v>
      </c>
      <c r="E30" s="2"/>
      <c r="F30" s="2"/>
      <c r="G30" s="2">
        <f>SUM(G29+Table467[[#This Row],[Income]]-Table467[[#This Row],[Debits]])</f>
        <v>4416</v>
      </c>
      <c r="J30" s="7"/>
      <c r="K30" s="16"/>
      <c r="L30" s="17"/>
      <c r="M30" s="18"/>
    </row>
    <row r="31" spans="1:13" ht="18.75" x14ac:dyDescent="0.3">
      <c r="B31" s="1"/>
      <c r="E31" s="2"/>
      <c r="F31" s="2"/>
      <c r="G31" s="2"/>
      <c r="J31" s="8"/>
      <c r="K31" s="19">
        <f>SUM(K24:K29)</f>
        <v>1910.1799999999998</v>
      </c>
      <c r="L31" s="20">
        <f>K31/K33</f>
        <v>0.9622200505747589</v>
      </c>
      <c r="M31" s="21">
        <f>SUM(M24:M29)</f>
        <v>0.21655172413793106</v>
      </c>
    </row>
    <row r="32" spans="1:13" x14ac:dyDescent="0.25">
      <c r="B32" s="1"/>
      <c r="E32" s="2"/>
      <c r="F32" s="2"/>
      <c r="G32" s="2"/>
    </row>
    <row r="33" spans="2:11" ht="18.75" x14ac:dyDescent="0.3">
      <c r="B33" s="1"/>
      <c r="E33" s="2"/>
      <c r="F33" s="2"/>
      <c r="G33" s="2"/>
      <c r="J33" s="22" t="s">
        <v>31</v>
      </c>
      <c r="K33" s="23">
        <v>1985.18</v>
      </c>
    </row>
    <row r="34" spans="2:11" ht="18.75" x14ac:dyDescent="0.3">
      <c r="J34" s="24" t="s">
        <v>32</v>
      </c>
      <c r="K34" s="25">
        <f>K5</f>
        <v>725</v>
      </c>
    </row>
  </sheetData>
  <dataValidations count="1">
    <dataValidation type="list" allowBlank="1" showInputMessage="1" showErrorMessage="1" sqref="D1:D1048576" xr:uid="{BA84248A-0D55-4B60-86D1-665ED4A6FEB5}">
      <formula1>"Income,Bills,Savings,Debt Repayment,Fun,Food,Extras"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DB10-6B29-41B6-A7A3-0F0356016C00}">
  <dimension ref="A1:O33"/>
  <sheetViews>
    <sheetView workbookViewId="0">
      <selection activeCell="G14" sqref="G14"/>
    </sheetView>
  </sheetViews>
  <sheetFormatPr defaultRowHeight="15" x14ac:dyDescent="0.25"/>
  <cols>
    <col min="2" max="2" width="11.42578125" customWidth="1"/>
    <col min="3" max="3" width="15.5703125" customWidth="1"/>
    <col min="4" max="4" width="17.28515625" customWidth="1"/>
    <col min="5" max="5" width="12.7109375" customWidth="1"/>
    <col min="6" max="6" width="11.42578125" customWidth="1"/>
    <col min="7" max="7" width="13" customWidth="1"/>
    <col min="10" max="10" width="24.5703125" customWidth="1"/>
    <col min="11" max="12" width="25.42578125" customWidth="1"/>
    <col min="13" max="13" width="2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J1" s="4" t="s">
        <v>45</v>
      </c>
    </row>
    <row r="2" spans="1:11" x14ac:dyDescent="0.25">
      <c r="A2" t="s">
        <v>46</v>
      </c>
      <c r="B2" s="1">
        <v>44287</v>
      </c>
      <c r="C2" t="s">
        <v>9</v>
      </c>
      <c r="D2" t="s">
        <v>4</v>
      </c>
      <c r="E2" s="2"/>
      <c r="F2" s="2">
        <f>March!K19</f>
        <v>4416</v>
      </c>
      <c r="G2" s="2">
        <v>1000</v>
      </c>
    </row>
    <row r="3" spans="1:11" x14ac:dyDescent="0.25">
      <c r="A3" t="s">
        <v>46</v>
      </c>
      <c r="B3" s="1">
        <v>44288</v>
      </c>
      <c r="C3" t="s">
        <v>47</v>
      </c>
      <c r="D3" t="s">
        <v>18</v>
      </c>
      <c r="E3" s="2"/>
      <c r="F3" s="2">
        <v>10</v>
      </c>
      <c r="G3" s="2">
        <f>SUM(G2+E3-F3)</f>
        <v>990</v>
      </c>
      <c r="J3" s="3" t="s">
        <v>46</v>
      </c>
      <c r="K3" s="3" t="s">
        <v>13</v>
      </c>
    </row>
    <row r="4" spans="1:11" x14ac:dyDescent="0.25">
      <c r="A4" t="s">
        <v>46</v>
      </c>
      <c r="B4" s="1">
        <v>44289</v>
      </c>
      <c r="C4" t="s">
        <v>35</v>
      </c>
      <c r="D4" t="s">
        <v>22</v>
      </c>
      <c r="E4" s="2"/>
      <c r="F4" s="2">
        <v>7.9</v>
      </c>
      <c r="G4" s="2">
        <f t="shared" ref="G4:G30" si="0">SUM(G3+E4-F4)</f>
        <v>982.1</v>
      </c>
      <c r="J4" s="7" t="s">
        <v>4</v>
      </c>
      <c r="K4" s="8">
        <f>SUMIFS(E:E,A:A,J3,D:D,J4)</f>
        <v>3000</v>
      </c>
    </row>
    <row r="5" spans="1:11" x14ac:dyDescent="0.25">
      <c r="A5" t="s">
        <v>46</v>
      </c>
      <c r="B5" s="1">
        <v>44290</v>
      </c>
      <c r="C5" t="s">
        <v>36</v>
      </c>
      <c r="D5" t="s">
        <v>22</v>
      </c>
      <c r="E5" s="2"/>
      <c r="F5" s="2">
        <v>5.99</v>
      </c>
      <c r="G5" s="2">
        <f t="shared" si="0"/>
        <v>976.11</v>
      </c>
      <c r="J5" s="7" t="s">
        <v>11</v>
      </c>
      <c r="K5" s="8">
        <f>SUMIFS(F:F,A:A,J3,D:D,J5)</f>
        <v>0</v>
      </c>
    </row>
    <row r="6" spans="1:11" x14ac:dyDescent="0.25">
      <c r="A6" t="s">
        <v>46</v>
      </c>
      <c r="B6" s="1">
        <v>44291</v>
      </c>
      <c r="C6" t="s">
        <v>37</v>
      </c>
      <c r="D6" t="s">
        <v>22</v>
      </c>
      <c r="E6" s="2"/>
      <c r="F6" s="2">
        <v>50</v>
      </c>
      <c r="G6" s="2">
        <f t="shared" si="0"/>
        <v>926.11</v>
      </c>
      <c r="J6" s="7" t="s">
        <v>19</v>
      </c>
      <c r="K6" s="8">
        <f>SUMIFS(F:F,A:A,J3,D:D,J6)</f>
        <v>0</v>
      </c>
    </row>
    <row r="7" spans="1:11" x14ac:dyDescent="0.25">
      <c r="A7" t="s">
        <v>46</v>
      </c>
      <c r="B7" s="1">
        <v>44292</v>
      </c>
      <c r="C7" t="s">
        <v>38</v>
      </c>
      <c r="D7" t="s">
        <v>4</v>
      </c>
      <c r="E7" s="2">
        <v>1000</v>
      </c>
      <c r="F7" s="2"/>
      <c r="G7" s="2">
        <f t="shared" si="0"/>
        <v>1926.1100000000001</v>
      </c>
      <c r="J7" s="7" t="s">
        <v>20</v>
      </c>
      <c r="K7" s="8">
        <f>SUMIFS(F:F,A:A,J3,D:D,J7)</f>
        <v>0</v>
      </c>
    </row>
    <row r="8" spans="1:11" x14ac:dyDescent="0.25">
      <c r="A8" t="s">
        <v>46</v>
      </c>
      <c r="B8" s="1">
        <v>44293</v>
      </c>
      <c r="C8" t="s">
        <v>39</v>
      </c>
      <c r="D8" t="s">
        <v>4</v>
      </c>
      <c r="E8" s="2">
        <v>2000</v>
      </c>
      <c r="F8" s="2"/>
      <c r="G8" s="2">
        <f t="shared" si="0"/>
        <v>3926.11</v>
      </c>
      <c r="J8" s="7" t="s">
        <v>22</v>
      </c>
      <c r="K8" s="8">
        <f>SUMIFS(F:F,A:A,J3,D:D,J8)</f>
        <v>63.89</v>
      </c>
    </row>
    <row r="9" spans="1:11" x14ac:dyDescent="0.25">
      <c r="A9" t="s">
        <v>46</v>
      </c>
      <c r="B9" s="1">
        <v>44294</v>
      </c>
      <c r="C9" t="s">
        <v>51</v>
      </c>
      <c r="D9" t="s">
        <v>18</v>
      </c>
      <c r="E9" s="2"/>
      <c r="F9" s="2">
        <v>100</v>
      </c>
      <c r="G9" s="2">
        <f t="shared" si="0"/>
        <v>3826.11</v>
      </c>
      <c r="J9" s="7" t="s">
        <v>16</v>
      </c>
      <c r="K9" s="8">
        <f>SUMIFS(F:F,A:A,J3,D:D,J9)</f>
        <v>0</v>
      </c>
    </row>
    <row r="10" spans="1:11" x14ac:dyDescent="0.25">
      <c r="A10" t="s">
        <v>46</v>
      </c>
      <c r="B10" s="1">
        <v>44295</v>
      </c>
      <c r="E10" s="2"/>
      <c r="F10" s="2"/>
      <c r="G10" s="2">
        <f t="shared" si="0"/>
        <v>3826.11</v>
      </c>
      <c r="J10" s="7" t="s">
        <v>18</v>
      </c>
      <c r="K10" s="8">
        <f>SUMIFS(F:F,A:A,J3,D:D,J10)</f>
        <v>110</v>
      </c>
    </row>
    <row r="11" spans="1:11" x14ac:dyDescent="0.25">
      <c r="A11" t="s">
        <v>46</v>
      </c>
      <c r="B11" s="1">
        <v>44296</v>
      </c>
      <c r="E11" s="2"/>
      <c r="F11" s="2"/>
      <c r="G11" s="2">
        <f t="shared" si="0"/>
        <v>3826.11</v>
      </c>
    </row>
    <row r="12" spans="1:11" x14ac:dyDescent="0.25">
      <c r="A12" t="s">
        <v>46</v>
      </c>
      <c r="B12" s="1">
        <v>44297</v>
      </c>
      <c r="E12" s="2"/>
      <c r="F12" s="2"/>
      <c r="G12" s="2">
        <f>SUM(G11+E12-F12)</f>
        <v>3826.11</v>
      </c>
    </row>
    <row r="13" spans="1:11" x14ac:dyDescent="0.25">
      <c r="A13" t="s">
        <v>46</v>
      </c>
      <c r="B13" s="1">
        <v>44298</v>
      </c>
      <c r="E13" s="2"/>
      <c r="F13" s="2"/>
      <c r="G13" s="2">
        <f t="shared" si="0"/>
        <v>3826.11</v>
      </c>
      <c r="J13" s="3" t="s">
        <v>23</v>
      </c>
      <c r="K13" s="6">
        <f>K4-K8</f>
        <v>2936.11</v>
      </c>
    </row>
    <row r="14" spans="1:11" x14ac:dyDescent="0.25">
      <c r="A14" t="s">
        <v>46</v>
      </c>
      <c r="B14" s="1">
        <v>44299</v>
      </c>
      <c r="E14" s="2"/>
      <c r="F14" s="2"/>
      <c r="G14" s="2">
        <f t="shared" si="0"/>
        <v>3826.11</v>
      </c>
      <c r="J14" s="60"/>
      <c r="K14" s="61"/>
    </row>
    <row r="15" spans="1:11" x14ac:dyDescent="0.25">
      <c r="A15" t="s">
        <v>46</v>
      </c>
      <c r="B15" s="1">
        <v>44300</v>
      </c>
      <c r="E15" s="2"/>
      <c r="F15" s="2"/>
      <c r="G15" s="2">
        <f t="shared" si="0"/>
        <v>3826.11</v>
      </c>
      <c r="J15" s="58"/>
      <c r="K15" s="58"/>
    </row>
    <row r="16" spans="1:11" x14ac:dyDescent="0.25">
      <c r="A16" t="s">
        <v>46</v>
      </c>
      <c r="B16" s="1">
        <v>44301</v>
      </c>
      <c r="E16" s="2"/>
      <c r="F16" s="2"/>
      <c r="G16" s="2">
        <f t="shared" si="0"/>
        <v>3826.11</v>
      </c>
    </row>
    <row r="17" spans="1:15" x14ac:dyDescent="0.25">
      <c r="A17" t="s">
        <v>46</v>
      </c>
      <c r="B17" s="1">
        <v>44302</v>
      </c>
      <c r="E17" s="2"/>
      <c r="F17" s="2"/>
      <c r="G17" s="2">
        <f t="shared" si="0"/>
        <v>3826.11</v>
      </c>
      <c r="J17" s="9" t="s">
        <v>25</v>
      </c>
      <c r="K17" s="55"/>
    </row>
    <row r="18" spans="1:15" x14ac:dyDescent="0.25">
      <c r="A18" t="s">
        <v>46</v>
      </c>
      <c r="B18" s="1">
        <v>44303</v>
      </c>
      <c r="E18" s="2"/>
      <c r="F18" s="2"/>
      <c r="G18" s="2">
        <f t="shared" si="0"/>
        <v>3826.11</v>
      </c>
      <c r="J18" s="3" t="s">
        <v>26</v>
      </c>
      <c r="K18" s="30">
        <f>G2+K4-K5-K6-K7-K8-K9-K10</f>
        <v>3826.11</v>
      </c>
    </row>
    <row r="19" spans="1:15" x14ac:dyDescent="0.25">
      <c r="A19" t="s">
        <v>46</v>
      </c>
      <c r="B19" s="1">
        <v>44304</v>
      </c>
      <c r="E19" s="2"/>
      <c r="F19" s="2"/>
      <c r="G19" s="2">
        <f t="shared" si="0"/>
        <v>3826.11</v>
      </c>
    </row>
    <row r="20" spans="1:15" x14ac:dyDescent="0.25">
      <c r="A20" t="s">
        <v>46</v>
      </c>
      <c r="B20" s="1">
        <v>44305</v>
      </c>
      <c r="E20" s="2"/>
      <c r="F20" s="2"/>
      <c r="G20" s="2">
        <f t="shared" si="0"/>
        <v>3826.11</v>
      </c>
    </row>
    <row r="21" spans="1:15" x14ac:dyDescent="0.25">
      <c r="A21" t="s">
        <v>46</v>
      </c>
      <c r="B21" s="1">
        <v>44306</v>
      </c>
      <c r="E21" s="2"/>
      <c r="F21" s="2"/>
      <c r="G21" s="2">
        <f t="shared" si="0"/>
        <v>3826.11</v>
      </c>
    </row>
    <row r="22" spans="1:15" ht="23.25" x14ac:dyDescent="0.35">
      <c r="A22" t="s">
        <v>46</v>
      </c>
      <c r="B22" s="1">
        <v>44307</v>
      </c>
      <c r="E22" s="2"/>
      <c r="F22" s="2"/>
      <c r="G22" s="2">
        <f t="shared" si="0"/>
        <v>3826.11</v>
      </c>
      <c r="J22" s="31" t="s">
        <v>27</v>
      </c>
      <c r="K22" s="40" t="s">
        <v>28</v>
      </c>
      <c r="L22" s="40" t="s">
        <v>29</v>
      </c>
      <c r="M22" s="40" t="s">
        <v>30</v>
      </c>
      <c r="N22" s="35"/>
      <c r="O22" s="35"/>
    </row>
    <row r="23" spans="1:15" x14ac:dyDescent="0.25">
      <c r="A23" t="s">
        <v>46</v>
      </c>
      <c r="B23" s="1">
        <v>44308</v>
      </c>
      <c r="E23" s="2"/>
      <c r="F23" s="2"/>
      <c r="G23" s="2">
        <f t="shared" si="0"/>
        <v>3826.11</v>
      </c>
      <c r="J23" s="11" t="s">
        <v>11</v>
      </c>
      <c r="K23" s="32">
        <v>894.33</v>
      </c>
      <c r="L23" s="33">
        <f>K23/K4</f>
        <v>0.29810999999999999</v>
      </c>
      <c r="M23" s="27">
        <f>K5/K4</f>
        <v>0</v>
      </c>
    </row>
    <row r="24" spans="1:15" x14ac:dyDescent="0.25">
      <c r="A24" t="s">
        <v>46</v>
      </c>
      <c r="B24" s="1">
        <v>44309</v>
      </c>
      <c r="E24" s="2"/>
      <c r="F24" s="2"/>
      <c r="G24" s="2">
        <f t="shared" si="0"/>
        <v>3826.11</v>
      </c>
      <c r="J24" s="11" t="s">
        <v>19</v>
      </c>
      <c r="K24" s="12">
        <v>200</v>
      </c>
      <c r="L24" s="13">
        <f>K24/K4</f>
        <v>6.6666666666666666E-2</v>
      </c>
      <c r="M24" s="14">
        <f>K6/K4</f>
        <v>0</v>
      </c>
    </row>
    <row r="25" spans="1:15" x14ac:dyDescent="0.25">
      <c r="A25" t="s">
        <v>46</v>
      </c>
      <c r="B25" s="1">
        <v>44310</v>
      </c>
      <c r="E25" s="2"/>
      <c r="F25" s="2"/>
      <c r="G25" s="2">
        <f t="shared" si="0"/>
        <v>3826.11</v>
      </c>
      <c r="J25" s="11" t="s">
        <v>20</v>
      </c>
      <c r="K25" s="12">
        <v>500</v>
      </c>
      <c r="L25" s="13">
        <f>K25/K4</f>
        <v>0.16666666666666666</v>
      </c>
      <c r="M25" s="15">
        <f>K7/K4</f>
        <v>0</v>
      </c>
    </row>
    <row r="26" spans="1:15" x14ac:dyDescent="0.25">
      <c r="A26" t="s">
        <v>46</v>
      </c>
      <c r="B26" s="1">
        <v>44311</v>
      </c>
      <c r="E26" s="2"/>
      <c r="F26" s="2"/>
      <c r="G26" s="2">
        <f t="shared" si="0"/>
        <v>3826.11</v>
      </c>
      <c r="J26" s="11" t="s">
        <v>22</v>
      </c>
      <c r="K26" s="12">
        <v>100</v>
      </c>
      <c r="L26" s="13">
        <f>K26/K4</f>
        <v>3.3333333333333333E-2</v>
      </c>
      <c r="M26" s="15">
        <f>K8/K4</f>
        <v>2.1296666666666665E-2</v>
      </c>
    </row>
    <row r="27" spans="1:15" x14ac:dyDescent="0.25">
      <c r="A27" t="s">
        <v>46</v>
      </c>
      <c r="B27" s="1">
        <v>44312</v>
      </c>
      <c r="E27" s="2"/>
      <c r="F27" s="2"/>
      <c r="G27" s="2">
        <f t="shared" si="0"/>
        <v>3826.11</v>
      </c>
      <c r="J27" s="11" t="s">
        <v>16</v>
      </c>
      <c r="K27" s="12">
        <v>80</v>
      </c>
      <c r="L27" s="13">
        <f>K27/K4</f>
        <v>2.6666666666666668E-2</v>
      </c>
      <c r="M27" s="15">
        <f>K9/K4</f>
        <v>0</v>
      </c>
    </row>
    <row r="28" spans="1:15" x14ac:dyDescent="0.25">
      <c r="A28" t="s">
        <v>46</v>
      </c>
      <c r="B28" s="1">
        <v>44313</v>
      </c>
      <c r="E28" s="2"/>
      <c r="F28" s="2"/>
      <c r="G28" s="2">
        <f t="shared" si="0"/>
        <v>3826.11</v>
      </c>
      <c r="J28" s="11" t="s">
        <v>18</v>
      </c>
      <c r="K28" s="12">
        <v>135.85</v>
      </c>
      <c r="L28" s="13">
        <f>K28/K4</f>
        <v>4.5283333333333328E-2</v>
      </c>
      <c r="M28" s="15">
        <f>K11/K4</f>
        <v>0</v>
      </c>
    </row>
    <row r="29" spans="1:15" x14ac:dyDescent="0.25">
      <c r="A29" t="s">
        <v>46</v>
      </c>
      <c r="B29" s="1">
        <v>44314</v>
      </c>
      <c r="E29" s="2"/>
      <c r="F29" s="2"/>
      <c r="G29" s="2">
        <f t="shared" si="0"/>
        <v>3826.11</v>
      </c>
      <c r="J29" s="7"/>
      <c r="K29" s="16"/>
      <c r="L29" s="17"/>
      <c r="M29" s="18"/>
    </row>
    <row r="30" spans="1:15" ht="18.75" x14ac:dyDescent="0.3">
      <c r="A30" t="s">
        <v>46</v>
      </c>
      <c r="B30" s="1">
        <v>44315</v>
      </c>
      <c r="E30" s="2"/>
      <c r="F30" s="2"/>
      <c r="G30" s="2">
        <f t="shared" si="0"/>
        <v>3826.11</v>
      </c>
      <c r="J30" s="8"/>
      <c r="K30" s="19">
        <f>SUM(K23:K28)</f>
        <v>1910.1799999999998</v>
      </c>
      <c r="L30" s="20">
        <f>K30/K32</f>
        <v>0.9622200505747589</v>
      </c>
      <c r="M30" s="21">
        <f>SUM(M23:M28)</f>
        <v>2.1296666666666665E-2</v>
      </c>
    </row>
    <row r="31" spans="1:15" x14ac:dyDescent="0.25">
      <c r="B31" s="1"/>
      <c r="E31" s="2"/>
      <c r="F31" s="2"/>
      <c r="G31" s="2"/>
    </row>
    <row r="32" spans="1:15" ht="18.75" x14ac:dyDescent="0.3">
      <c r="B32" s="1"/>
      <c r="E32" s="2"/>
      <c r="F32" s="2"/>
      <c r="G32" s="2"/>
      <c r="J32" s="22" t="s">
        <v>31</v>
      </c>
      <c r="K32" s="23">
        <v>1985.18</v>
      </c>
    </row>
    <row r="33" spans="2:11" ht="18.75" x14ac:dyDescent="0.3">
      <c r="B33" s="1"/>
      <c r="E33" s="2"/>
      <c r="F33" s="2"/>
      <c r="G33" s="2"/>
      <c r="J33" s="24" t="s">
        <v>32</v>
      </c>
      <c r="K33" s="25">
        <f>K4</f>
        <v>3000</v>
      </c>
    </row>
  </sheetData>
  <dataValidations count="1">
    <dataValidation type="list" allowBlank="1" showInputMessage="1" showErrorMessage="1" sqref="D1:D1048576" xr:uid="{D4599831-FE27-4064-BB70-6668536FC86A}">
      <formula1>"Income,Bills,Savings,Debt Repayment,Fun,Food,Extras"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849C-D23E-4B36-8E8E-764A32FDB9A7}">
  <dimension ref="A1:O33"/>
  <sheetViews>
    <sheetView workbookViewId="0">
      <selection activeCell="F2" sqref="F2"/>
    </sheetView>
  </sheetViews>
  <sheetFormatPr defaultRowHeight="15" x14ac:dyDescent="0.25"/>
  <cols>
    <col min="2" max="2" width="11.42578125" customWidth="1"/>
    <col min="3" max="3" width="15.5703125" customWidth="1"/>
    <col min="4" max="4" width="17.28515625" customWidth="1"/>
    <col min="5" max="5" width="12.7109375" customWidth="1"/>
    <col min="6" max="6" width="11.42578125" customWidth="1"/>
    <col min="7" max="7" width="13" customWidth="1"/>
    <col min="10" max="10" width="29" customWidth="1"/>
    <col min="11" max="11" width="23" customWidth="1"/>
    <col min="12" max="12" width="22" customWidth="1"/>
    <col min="13" max="13" width="2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J1" s="4" t="s">
        <v>49</v>
      </c>
    </row>
    <row r="2" spans="1:11" x14ac:dyDescent="0.25">
      <c r="A2" t="s">
        <v>50</v>
      </c>
      <c r="B2" s="1">
        <v>44317</v>
      </c>
      <c r="C2" t="s">
        <v>9</v>
      </c>
      <c r="D2" t="s">
        <v>4</v>
      </c>
      <c r="E2" s="2"/>
      <c r="F2" s="2">
        <f>April!K18</f>
        <v>3826.11</v>
      </c>
      <c r="G2" s="2">
        <v>1000</v>
      </c>
    </row>
    <row r="3" spans="1:11" x14ac:dyDescent="0.25">
      <c r="A3" t="s">
        <v>50</v>
      </c>
      <c r="B3" s="1">
        <v>44318</v>
      </c>
      <c r="C3" t="s">
        <v>47</v>
      </c>
      <c r="D3" t="s">
        <v>11</v>
      </c>
      <c r="E3" s="2">
        <v>10</v>
      </c>
      <c r="F3" s="2"/>
      <c r="G3" s="2">
        <f>SUM(G2+E3-F3)</f>
        <v>1010</v>
      </c>
      <c r="J3" s="3" t="s">
        <v>50</v>
      </c>
      <c r="K3" s="3" t="s">
        <v>13</v>
      </c>
    </row>
    <row r="4" spans="1:11" x14ac:dyDescent="0.25">
      <c r="A4" t="s">
        <v>50</v>
      </c>
      <c r="B4" s="1">
        <v>44319</v>
      </c>
      <c r="C4" t="s">
        <v>35</v>
      </c>
      <c r="D4" t="s">
        <v>22</v>
      </c>
      <c r="E4" s="2"/>
      <c r="F4" s="2">
        <v>7.9</v>
      </c>
      <c r="G4" s="2">
        <f t="shared" ref="G4:G30" si="0">SUM(G3+E4-F4)</f>
        <v>1002.1</v>
      </c>
      <c r="J4" s="7" t="s">
        <v>4</v>
      </c>
      <c r="K4" s="8">
        <f>SUMIFS(E:E,A:A,J3,D:D,J4)</f>
        <v>3000</v>
      </c>
    </row>
    <row r="5" spans="1:11" x14ac:dyDescent="0.25">
      <c r="A5" t="s">
        <v>50</v>
      </c>
      <c r="B5" s="1">
        <v>44320</v>
      </c>
      <c r="C5" t="s">
        <v>36</v>
      </c>
      <c r="D5" t="s">
        <v>22</v>
      </c>
      <c r="E5" s="2"/>
      <c r="F5" s="2">
        <v>5.99</v>
      </c>
      <c r="G5" s="2">
        <f t="shared" si="0"/>
        <v>996.11</v>
      </c>
      <c r="J5" s="7" t="s">
        <v>11</v>
      </c>
      <c r="K5" s="8">
        <f>SUMIFS(F:F,A:A,J3,D:D,J5)</f>
        <v>0</v>
      </c>
    </row>
    <row r="6" spans="1:11" x14ac:dyDescent="0.25">
      <c r="A6" t="s">
        <v>50</v>
      </c>
      <c r="B6" s="1">
        <v>44321</v>
      </c>
      <c r="C6" t="s">
        <v>37</v>
      </c>
      <c r="D6" t="s">
        <v>22</v>
      </c>
      <c r="E6" s="2"/>
      <c r="F6" s="2">
        <v>50</v>
      </c>
      <c r="G6" s="2">
        <f t="shared" si="0"/>
        <v>946.11</v>
      </c>
      <c r="J6" s="7" t="s">
        <v>19</v>
      </c>
      <c r="K6" s="8">
        <f>SUMIFS(F:F,A:A,J3,D:D,J6)</f>
        <v>0</v>
      </c>
    </row>
    <row r="7" spans="1:11" x14ac:dyDescent="0.25">
      <c r="A7" t="s">
        <v>50</v>
      </c>
      <c r="B7" s="1">
        <v>44322</v>
      </c>
      <c r="C7" t="s">
        <v>38</v>
      </c>
      <c r="D7" t="s">
        <v>4</v>
      </c>
      <c r="E7" s="2">
        <v>1000</v>
      </c>
      <c r="F7" s="2"/>
      <c r="G7" s="2">
        <f t="shared" si="0"/>
        <v>1946.1100000000001</v>
      </c>
      <c r="J7" s="7" t="s">
        <v>20</v>
      </c>
      <c r="K7" s="8">
        <f>SUMIFS(F:F,A:A,J3,D:D,J7)</f>
        <v>0</v>
      </c>
    </row>
    <row r="8" spans="1:11" x14ac:dyDescent="0.25">
      <c r="A8" t="s">
        <v>50</v>
      </c>
      <c r="B8" s="1">
        <v>44323</v>
      </c>
      <c r="C8" t="s">
        <v>39</v>
      </c>
      <c r="D8" t="s">
        <v>4</v>
      </c>
      <c r="E8" s="2">
        <v>2000</v>
      </c>
      <c r="F8" s="2"/>
      <c r="G8" s="2">
        <f t="shared" si="0"/>
        <v>3946.11</v>
      </c>
      <c r="J8" s="7" t="s">
        <v>22</v>
      </c>
      <c r="K8" s="8">
        <f>SUMIFS(F:F,A:A,J3,D:D,J8)</f>
        <v>63.89</v>
      </c>
    </row>
    <row r="9" spans="1:11" x14ac:dyDescent="0.25">
      <c r="A9" t="s">
        <v>50</v>
      </c>
      <c r="B9" s="1">
        <v>44324</v>
      </c>
      <c r="C9" t="s">
        <v>51</v>
      </c>
      <c r="D9" t="s">
        <v>18</v>
      </c>
      <c r="E9" s="2"/>
      <c r="F9" s="2">
        <v>100</v>
      </c>
      <c r="G9" s="2">
        <f t="shared" si="0"/>
        <v>3846.11</v>
      </c>
      <c r="J9" s="7" t="s">
        <v>16</v>
      </c>
      <c r="K9" s="8">
        <f>SUMIFS(F:F,A:A,J3,D:D,J9)</f>
        <v>0</v>
      </c>
    </row>
    <row r="10" spans="1:11" x14ac:dyDescent="0.25">
      <c r="A10" t="s">
        <v>50</v>
      </c>
      <c r="B10" s="1">
        <v>44325</v>
      </c>
      <c r="E10" s="2"/>
      <c r="F10" s="2"/>
      <c r="G10" s="2">
        <f t="shared" si="0"/>
        <v>3846.11</v>
      </c>
      <c r="J10" s="7" t="s">
        <v>18</v>
      </c>
      <c r="K10" s="8">
        <f>SUMIFS(F:F,A:A,J3,D:D,J10)</f>
        <v>100</v>
      </c>
    </row>
    <row r="11" spans="1:11" x14ac:dyDescent="0.25">
      <c r="A11" t="s">
        <v>50</v>
      </c>
      <c r="B11" s="1">
        <v>44326</v>
      </c>
      <c r="E11" s="2"/>
      <c r="F11" s="2"/>
      <c r="G11" s="2">
        <f t="shared" si="0"/>
        <v>3846.11</v>
      </c>
    </row>
    <row r="12" spans="1:11" x14ac:dyDescent="0.25">
      <c r="A12" t="s">
        <v>50</v>
      </c>
      <c r="B12" s="1">
        <v>44327</v>
      </c>
      <c r="E12" s="2"/>
      <c r="F12" s="2"/>
      <c r="G12" s="2">
        <f t="shared" si="0"/>
        <v>3846.11</v>
      </c>
    </row>
    <row r="13" spans="1:11" x14ac:dyDescent="0.25">
      <c r="A13" t="s">
        <v>50</v>
      </c>
      <c r="B13" s="1">
        <v>44328</v>
      </c>
      <c r="E13" s="2"/>
      <c r="F13" s="2"/>
      <c r="G13" s="2">
        <f t="shared" si="0"/>
        <v>3846.11</v>
      </c>
      <c r="J13" s="3" t="s">
        <v>23</v>
      </c>
      <c r="K13" s="6">
        <f>K4-K8</f>
        <v>2936.11</v>
      </c>
    </row>
    <row r="14" spans="1:11" x14ac:dyDescent="0.25">
      <c r="A14" t="s">
        <v>50</v>
      </c>
      <c r="B14" s="1">
        <v>44329</v>
      </c>
      <c r="E14" s="2"/>
      <c r="F14" s="2"/>
      <c r="G14" s="2">
        <f t="shared" si="0"/>
        <v>3846.11</v>
      </c>
      <c r="J14" s="60"/>
      <c r="K14" s="61"/>
    </row>
    <row r="15" spans="1:11" x14ac:dyDescent="0.25">
      <c r="A15" t="s">
        <v>50</v>
      </c>
      <c r="B15" s="1">
        <v>44330</v>
      </c>
      <c r="E15" s="2"/>
      <c r="F15" s="2"/>
      <c r="G15" s="2">
        <f t="shared" si="0"/>
        <v>3846.11</v>
      </c>
      <c r="J15" s="58"/>
      <c r="K15" s="58"/>
    </row>
    <row r="16" spans="1:11" x14ac:dyDescent="0.25">
      <c r="A16" t="s">
        <v>50</v>
      </c>
      <c r="B16" s="1">
        <v>44331</v>
      </c>
      <c r="E16" s="2"/>
      <c r="F16" s="2"/>
      <c r="G16" s="2">
        <f t="shared" si="0"/>
        <v>3846.11</v>
      </c>
    </row>
    <row r="17" spans="1:15" x14ac:dyDescent="0.25">
      <c r="A17" t="s">
        <v>50</v>
      </c>
      <c r="B17" s="1">
        <v>44332</v>
      </c>
      <c r="E17" s="2"/>
      <c r="F17" s="2"/>
      <c r="G17" s="2">
        <f t="shared" si="0"/>
        <v>3846.11</v>
      </c>
      <c r="J17" s="9" t="s">
        <v>25</v>
      </c>
      <c r="K17" s="55"/>
    </row>
    <row r="18" spans="1:15" x14ac:dyDescent="0.25">
      <c r="A18" t="s">
        <v>50</v>
      </c>
      <c r="B18" s="1">
        <v>44333</v>
      </c>
      <c r="E18" s="2"/>
      <c r="F18" s="2"/>
      <c r="G18" s="2">
        <f t="shared" si="0"/>
        <v>3846.11</v>
      </c>
      <c r="J18" s="3" t="s">
        <v>26</v>
      </c>
      <c r="K18" s="30">
        <f>G2+K4-K5-K6-K7-K8-K9-K10</f>
        <v>3836.11</v>
      </c>
    </row>
    <row r="19" spans="1:15" x14ac:dyDescent="0.25">
      <c r="A19" t="s">
        <v>50</v>
      </c>
      <c r="B19" s="1">
        <v>44334</v>
      </c>
      <c r="E19" s="2"/>
      <c r="F19" s="2"/>
      <c r="G19" s="2">
        <f t="shared" si="0"/>
        <v>3846.11</v>
      </c>
    </row>
    <row r="20" spans="1:15" x14ac:dyDescent="0.25">
      <c r="A20" t="s">
        <v>50</v>
      </c>
      <c r="B20" s="1">
        <v>44335</v>
      </c>
      <c r="E20" s="2"/>
      <c r="F20" s="2"/>
      <c r="G20" s="2">
        <f t="shared" si="0"/>
        <v>3846.11</v>
      </c>
    </row>
    <row r="21" spans="1:15" x14ac:dyDescent="0.25">
      <c r="A21" t="s">
        <v>50</v>
      </c>
      <c r="B21" s="1">
        <v>44336</v>
      </c>
      <c r="E21" s="2"/>
      <c r="F21" s="2"/>
      <c r="G21" s="2">
        <f t="shared" si="0"/>
        <v>3846.11</v>
      </c>
    </row>
    <row r="22" spans="1:15" ht="23.25" x14ac:dyDescent="0.35">
      <c r="A22" t="s">
        <v>50</v>
      </c>
      <c r="B22" s="1">
        <v>44337</v>
      </c>
      <c r="E22" s="2"/>
      <c r="F22" s="2"/>
      <c r="G22" s="2">
        <f t="shared" si="0"/>
        <v>3846.11</v>
      </c>
      <c r="J22" s="10" t="s">
        <v>27</v>
      </c>
      <c r="K22" s="36" t="s">
        <v>28</v>
      </c>
      <c r="L22" s="36" t="s">
        <v>29</v>
      </c>
      <c r="M22" s="37" t="s">
        <v>30</v>
      </c>
      <c r="N22" s="38"/>
      <c r="O22" s="38"/>
    </row>
    <row r="23" spans="1:15" x14ac:dyDescent="0.25">
      <c r="A23" t="s">
        <v>50</v>
      </c>
      <c r="B23" s="1">
        <v>44338</v>
      </c>
      <c r="E23" s="2"/>
      <c r="F23" s="2"/>
      <c r="G23" s="2">
        <f t="shared" si="0"/>
        <v>3846.11</v>
      </c>
      <c r="J23" s="11" t="s">
        <v>11</v>
      </c>
      <c r="K23" s="12">
        <v>894.33</v>
      </c>
      <c r="L23" s="13">
        <f>K23/K4</f>
        <v>0.29810999999999999</v>
      </c>
      <c r="M23" s="27">
        <f>K5/K4</f>
        <v>0</v>
      </c>
    </row>
    <row r="24" spans="1:15" x14ac:dyDescent="0.25">
      <c r="A24" t="s">
        <v>50</v>
      </c>
      <c r="B24" s="1">
        <v>44339</v>
      </c>
      <c r="E24" s="2"/>
      <c r="F24" s="2"/>
      <c r="G24" s="2">
        <f t="shared" si="0"/>
        <v>3846.11</v>
      </c>
      <c r="J24" s="11" t="s">
        <v>19</v>
      </c>
      <c r="K24" s="12">
        <v>200</v>
      </c>
      <c r="L24" s="13">
        <f>K24/K4</f>
        <v>6.6666666666666666E-2</v>
      </c>
      <c r="M24" s="14">
        <f>K6/K4</f>
        <v>0</v>
      </c>
    </row>
    <row r="25" spans="1:15" x14ac:dyDescent="0.25">
      <c r="A25" t="s">
        <v>50</v>
      </c>
      <c r="B25" s="1">
        <v>44340</v>
      </c>
      <c r="E25" s="2"/>
      <c r="F25" s="2"/>
      <c r="G25" s="2">
        <f t="shared" si="0"/>
        <v>3846.11</v>
      </c>
      <c r="J25" s="11" t="s">
        <v>20</v>
      </c>
      <c r="K25" s="12">
        <v>500</v>
      </c>
      <c r="L25" s="13">
        <f>K25/K4</f>
        <v>0.16666666666666666</v>
      </c>
      <c r="M25" s="15">
        <f>K7/K4</f>
        <v>0</v>
      </c>
    </row>
    <row r="26" spans="1:15" x14ac:dyDescent="0.25">
      <c r="A26" t="s">
        <v>50</v>
      </c>
      <c r="B26" s="1">
        <v>44341</v>
      </c>
      <c r="E26" s="2"/>
      <c r="F26" s="2"/>
      <c r="G26" s="2">
        <f t="shared" si="0"/>
        <v>3846.11</v>
      </c>
      <c r="J26" s="11" t="s">
        <v>22</v>
      </c>
      <c r="K26" s="12">
        <v>100</v>
      </c>
      <c r="L26" s="13">
        <f>K26/K4</f>
        <v>3.3333333333333333E-2</v>
      </c>
      <c r="M26" s="15">
        <f>K8/K4</f>
        <v>2.1296666666666665E-2</v>
      </c>
    </row>
    <row r="27" spans="1:15" x14ac:dyDescent="0.25">
      <c r="A27" t="s">
        <v>50</v>
      </c>
      <c r="B27" s="1">
        <v>44342</v>
      </c>
      <c r="E27" s="2"/>
      <c r="F27" s="2"/>
      <c r="G27" s="2">
        <f t="shared" si="0"/>
        <v>3846.11</v>
      </c>
      <c r="J27" s="11" t="s">
        <v>16</v>
      </c>
      <c r="K27" s="12">
        <v>80</v>
      </c>
      <c r="L27" s="13">
        <f>K27/K4</f>
        <v>2.6666666666666668E-2</v>
      </c>
      <c r="M27" s="15">
        <f>K9/K4</f>
        <v>0</v>
      </c>
    </row>
    <row r="28" spans="1:15" x14ac:dyDescent="0.25">
      <c r="A28" t="s">
        <v>50</v>
      </c>
      <c r="B28" s="1">
        <v>44343</v>
      </c>
      <c r="E28" s="2"/>
      <c r="F28" s="2"/>
      <c r="G28" s="2">
        <f t="shared" si="0"/>
        <v>3846.11</v>
      </c>
      <c r="J28" s="11" t="s">
        <v>18</v>
      </c>
      <c r="K28" s="12">
        <v>135.85</v>
      </c>
      <c r="L28" s="13">
        <f>K28/K4</f>
        <v>4.5283333333333328E-2</v>
      </c>
      <c r="M28" s="15">
        <f>K11/K4</f>
        <v>0</v>
      </c>
    </row>
    <row r="29" spans="1:15" x14ac:dyDescent="0.25">
      <c r="A29" t="s">
        <v>50</v>
      </c>
      <c r="B29" s="1">
        <v>44344</v>
      </c>
      <c r="E29" s="2"/>
      <c r="F29" s="2"/>
      <c r="G29" s="2">
        <f t="shared" si="0"/>
        <v>3846.11</v>
      </c>
      <c r="J29" s="7"/>
      <c r="K29" s="16"/>
      <c r="L29" s="17"/>
      <c r="M29" s="18"/>
    </row>
    <row r="30" spans="1:15" ht="18.75" x14ac:dyDescent="0.3">
      <c r="A30" t="s">
        <v>50</v>
      </c>
      <c r="B30" s="1">
        <v>44345</v>
      </c>
      <c r="E30" s="2"/>
      <c r="F30" s="2"/>
      <c r="G30" s="2">
        <f t="shared" si="0"/>
        <v>3846.11</v>
      </c>
      <c r="J30" s="8"/>
      <c r="K30" s="19">
        <f>SUM(K23:K28)</f>
        <v>1910.1799999999998</v>
      </c>
      <c r="L30" s="20">
        <f>K30/K32</f>
        <v>0.9622200505747589</v>
      </c>
      <c r="M30" s="21">
        <f>SUM(M23:M28)</f>
        <v>2.1296666666666665E-2</v>
      </c>
    </row>
    <row r="31" spans="1:15" x14ac:dyDescent="0.25">
      <c r="B31" s="1"/>
      <c r="E31" s="2"/>
      <c r="F31" s="2"/>
      <c r="G31" s="2"/>
    </row>
    <row r="32" spans="1:15" ht="18.75" x14ac:dyDescent="0.3">
      <c r="B32" s="1"/>
      <c r="E32" s="2"/>
      <c r="F32" s="2"/>
      <c r="G32" s="2"/>
      <c r="J32" s="22" t="s">
        <v>31</v>
      </c>
      <c r="K32" s="23">
        <v>1985.18</v>
      </c>
    </row>
    <row r="33" spans="2:11" ht="18.75" x14ac:dyDescent="0.3">
      <c r="B33" s="1"/>
      <c r="E33" s="2"/>
      <c r="F33" s="2"/>
      <c r="G33" s="2"/>
      <c r="J33" s="24" t="s">
        <v>32</v>
      </c>
      <c r="K33" s="25">
        <f>K4</f>
        <v>3000</v>
      </c>
    </row>
  </sheetData>
  <dataValidations count="1">
    <dataValidation type="list" allowBlank="1" showInputMessage="1" showErrorMessage="1" sqref="D1:D1048576" xr:uid="{7403BF74-F3F9-4077-90D7-79E44C65618B}">
      <formula1>"Income,Bills,Savings,Debt Repayment,Fun,Food,Extras"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8220-DA6E-48B4-B838-AF6F95CDEFE0}">
  <dimension ref="A1:M33"/>
  <sheetViews>
    <sheetView topLeftCell="E13" workbookViewId="0">
      <selection activeCell="M30" sqref="M30"/>
    </sheetView>
  </sheetViews>
  <sheetFormatPr defaultRowHeight="15" x14ac:dyDescent="0.25"/>
  <cols>
    <col min="2" max="2" width="11.42578125" customWidth="1"/>
    <col min="3" max="3" width="15.5703125" customWidth="1"/>
    <col min="4" max="4" width="17.28515625" customWidth="1"/>
    <col min="5" max="5" width="12.7109375" customWidth="1"/>
    <col min="6" max="6" width="11.42578125" customWidth="1"/>
    <col min="7" max="7" width="13" customWidth="1"/>
    <col min="10" max="10" width="26.5703125" customWidth="1"/>
    <col min="11" max="11" width="26.140625" customWidth="1"/>
    <col min="12" max="12" width="26.7109375" customWidth="1"/>
    <col min="13" max="13" width="28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J1" s="4" t="s">
        <v>52</v>
      </c>
    </row>
    <row r="2" spans="1:11" x14ac:dyDescent="0.25">
      <c r="A2" t="s">
        <v>53</v>
      </c>
      <c r="B2" s="1">
        <v>44348</v>
      </c>
      <c r="C2" s="43" t="s">
        <v>9</v>
      </c>
      <c r="D2" s="43" t="s">
        <v>4</v>
      </c>
      <c r="E2" s="44"/>
      <c r="F2" s="44">
        <f>May!K18</f>
        <v>3836.11</v>
      </c>
      <c r="G2" s="44">
        <f>F2</f>
        <v>3836.11</v>
      </c>
    </row>
    <row r="3" spans="1:11" x14ac:dyDescent="0.25">
      <c r="A3" t="s">
        <v>53</v>
      </c>
      <c r="B3" s="1">
        <v>44349</v>
      </c>
      <c r="C3" s="43" t="s">
        <v>47</v>
      </c>
      <c r="D3" s="43" t="s">
        <v>18</v>
      </c>
      <c r="E3" s="44"/>
      <c r="F3" s="44">
        <v>10</v>
      </c>
      <c r="G3" s="44">
        <f>SUM(G2+E3-F3)</f>
        <v>3826.11</v>
      </c>
      <c r="J3" s="3" t="s">
        <v>53</v>
      </c>
      <c r="K3" s="3" t="s">
        <v>13</v>
      </c>
    </row>
    <row r="4" spans="1:11" x14ac:dyDescent="0.25">
      <c r="A4" t="s">
        <v>53</v>
      </c>
      <c r="B4" s="1">
        <v>44350</v>
      </c>
      <c r="C4" s="43" t="s">
        <v>35</v>
      </c>
      <c r="D4" s="43" t="s">
        <v>22</v>
      </c>
      <c r="E4" s="44"/>
      <c r="F4" s="44">
        <v>7.9</v>
      </c>
      <c r="G4" s="44">
        <f t="shared" ref="G4:G30" si="0">SUM(G3+E4-F4)</f>
        <v>3818.21</v>
      </c>
      <c r="J4" s="7" t="s">
        <v>4</v>
      </c>
      <c r="K4" s="8">
        <f>SUMIFS(E:E,A:A,J3,D:D,J4)</f>
        <v>3000</v>
      </c>
    </row>
    <row r="5" spans="1:11" x14ac:dyDescent="0.25">
      <c r="A5" t="s">
        <v>53</v>
      </c>
      <c r="B5" s="1">
        <v>44351</v>
      </c>
      <c r="C5" s="43" t="s">
        <v>36</v>
      </c>
      <c r="D5" s="43" t="s">
        <v>22</v>
      </c>
      <c r="E5" s="44"/>
      <c r="F5" s="44">
        <v>5.99</v>
      </c>
      <c r="G5" s="44">
        <f t="shared" si="0"/>
        <v>3812.2200000000003</v>
      </c>
      <c r="J5" s="7" t="s">
        <v>11</v>
      </c>
      <c r="K5" s="8">
        <f>SUMIFS(F:F,A:A,J3,D:D,J5)</f>
        <v>0</v>
      </c>
    </row>
    <row r="6" spans="1:11" x14ac:dyDescent="0.25">
      <c r="A6" t="s">
        <v>53</v>
      </c>
      <c r="B6" s="1">
        <v>44352</v>
      </c>
      <c r="C6" s="43" t="s">
        <v>37</v>
      </c>
      <c r="D6" s="43" t="s">
        <v>22</v>
      </c>
      <c r="E6" s="44"/>
      <c r="F6" s="44">
        <v>50</v>
      </c>
      <c r="G6" s="44">
        <f t="shared" si="0"/>
        <v>3762.2200000000003</v>
      </c>
      <c r="J6" s="7" t="s">
        <v>19</v>
      </c>
      <c r="K6" s="8">
        <f>SUMIFS(F:F,A:A,J3,D:D,J6)</f>
        <v>0</v>
      </c>
    </row>
    <row r="7" spans="1:11" x14ac:dyDescent="0.25">
      <c r="A7" t="s">
        <v>53</v>
      </c>
      <c r="B7" s="1">
        <v>44353</v>
      </c>
      <c r="C7" s="43" t="s">
        <v>38</v>
      </c>
      <c r="D7" s="43" t="s">
        <v>4</v>
      </c>
      <c r="E7" s="44">
        <v>1000</v>
      </c>
      <c r="F7" s="44"/>
      <c r="G7" s="44">
        <f t="shared" si="0"/>
        <v>4762.22</v>
      </c>
      <c r="J7" s="7" t="s">
        <v>20</v>
      </c>
      <c r="K7" s="8">
        <f>SUMIFS(F:F,A:A,J3,D:D,J7)</f>
        <v>0</v>
      </c>
    </row>
    <row r="8" spans="1:11" x14ac:dyDescent="0.25">
      <c r="A8" t="s">
        <v>53</v>
      </c>
      <c r="B8" s="1">
        <v>44354</v>
      </c>
      <c r="C8" s="43" t="s">
        <v>39</v>
      </c>
      <c r="D8" s="43" t="s">
        <v>4</v>
      </c>
      <c r="E8" s="44">
        <v>2000</v>
      </c>
      <c r="F8" s="44"/>
      <c r="G8" s="44">
        <f t="shared" si="0"/>
        <v>6762.22</v>
      </c>
      <c r="J8" s="7" t="s">
        <v>22</v>
      </c>
      <c r="K8" s="8">
        <f>SUMIFS(F:F,A:A,J3,D:D,J8)</f>
        <v>63.89</v>
      </c>
    </row>
    <row r="9" spans="1:11" x14ac:dyDescent="0.25">
      <c r="A9" t="s">
        <v>53</v>
      </c>
      <c r="B9" s="1">
        <v>44355</v>
      </c>
      <c r="C9" s="43" t="s">
        <v>51</v>
      </c>
      <c r="D9" s="43" t="s">
        <v>18</v>
      </c>
      <c r="E9" s="44"/>
      <c r="F9" s="44">
        <v>100</v>
      </c>
      <c r="G9" s="44">
        <f t="shared" si="0"/>
        <v>6662.22</v>
      </c>
      <c r="J9" s="7" t="s">
        <v>16</v>
      </c>
      <c r="K9" s="8">
        <f>SUMIFS(F:F,A:A,J3,D:D,J9)</f>
        <v>0</v>
      </c>
    </row>
    <row r="10" spans="1:11" x14ac:dyDescent="0.25">
      <c r="A10" t="s">
        <v>53</v>
      </c>
      <c r="B10" s="1">
        <v>44356</v>
      </c>
      <c r="C10" s="43"/>
      <c r="D10" s="43"/>
      <c r="E10" s="44"/>
      <c r="F10" s="44"/>
      <c r="G10" s="44">
        <f t="shared" si="0"/>
        <v>6662.22</v>
      </c>
      <c r="J10" s="7" t="s">
        <v>18</v>
      </c>
      <c r="K10" s="8">
        <f>SUMIFS(F:F,A:A,J3,D:D,J10)</f>
        <v>110</v>
      </c>
    </row>
    <row r="11" spans="1:11" x14ac:dyDescent="0.25">
      <c r="A11" t="s">
        <v>53</v>
      </c>
      <c r="B11" s="1">
        <v>44357</v>
      </c>
      <c r="C11" s="43"/>
      <c r="D11" s="43"/>
      <c r="E11" s="44"/>
      <c r="F11" s="44"/>
      <c r="G11" s="44">
        <f t="shared" si="0"/>
        <v>6662.22</v>
      </c>
    </row>
    <row r="12" spans="1:11" x14ac:dyDescent="0.25">
      <c r="A12" t="s">
        <v>53</v>
      </c>
      <c r="B12" s="1">
        <v>44358</v>
      </c>
      <c r="C12" s="43"/>
      <c r="D12" s="43"/>
      <c r="E12" s="44"/>
      <c r="F12" s="44"/>
      <c r="G12" s="44">
        <f t="shared" si="0"/>
        <v>6662.22</v>
      </c>
    </row>
    <row r="13" spans="1:11" x14ac:dyDescent="0.25">
      <c r="A13" t="s">
        <v>53</v>
      </c>
      <c r="B13" s="1">
        <v>44359</v>
      </c>
      <c r="C13" s="43"/>
      <c r="D13" s="43"/>
      <c r="E13" s="44"/>
      <c r="F13" s="44"/>
      <c r="G13" s="44">
        <f t="shared" si="0"/>
        <v>6662.22</v>
      </c>
      <c r="J13" s="3" t="s">
        <v>23</v>
      </c>
      <c r="K13" s="6">
        <f>K4-K8</f>
        <v>2936.11</v>
      </c>
    </row>
    <row r="14" spans="1:11" x14ac:dyDescent="0.25">
      <c r="A14" t="s">
        <v>53</v>
      </c>
      <c r="B14" s="1">
        <v>44360</v>
      </c>
      <c r="C14" s="43"/>
      <c r="D14" s="43"/>
      <c r="E14" s="44"/>
      <c r="F14" s="44"/>
      <c r="G14" s="44">
        <f t="shared" si="0"/>
        <v>6662.22</v>
      </c>
      <c r="J14" s="56"/>
      <c r="K14" s="57"/>
    </row>
    <row r="15" spans="1:11" x14ac:dyDescent="0.25">
      <c r="A15" t="s">
        <v>53</v>
      </c>
      <c r="B15" s="1">
        <v>44361</v>
      </c>
      <c r="C15" s="43"/>
      <c r="D15" s="43"/>
      <c r="E15" s="44"/>
      <c r="F15" s="44"/>
      <c r="G15" s="44">
        <f t="shared" si="0"/>
        <v>6662.22</v>
      </c>
      <c r="J15" s="58"/>
      <c r="K15" s="58"/>
    </row>
    <row r="16" spans="1:11" x14ac:dyDescent="0.25">
      <c r="A16" t="s">
        <v>53</v>
      </c>
      <c r="B16" s="1">
        <v>44362</v>
      </c>
      <c r="C16" s="43"/>
      <c r="D16" s="43"/>
      <c r="E16" s="44"/>
      <c r="F16" s="44"/>
      <c r="G16" s="44">
        <f t="shared" si="0"/>
        <v>6662.22</v>
      </c>
    </row>
    <row r="17" spans="1:13" x14ac:dyDescent="0.25">
      <c r="A17" t="s">
        <v>53</v>
      </c>
      <c r="B17" s="1">
        <v>44363</v>
      </c>
      <c r="C17" s="43"/>
      <c r="D17" s="43"/>
      <c r="E17" s="44"/>
      <c r="F17" s="44"/>
      <c r="G17" s="44">
        <f t="shared" si="0"/>
        <v>6662.22</v>
      </c>
      <c r="J17" s="41" t="s">
        <v>25</v>
      </c>
      <c r="K17" s="63"/>
    </row>
    <row r="18" spans="1:13" x14ac:dyDescent="0.25">
      <c r="A18" t="s">
        <v>53</v>
      </c>
      <c r="B18" s="1">
        <v>44364</v>
      </c>
      <c r="C18" s="43"/>
      <c r="D18" s="43"/>
      <c r="E18" s="44"/>
      <c r="F18" s="44"/>
      <c r="G18" s="44">
        <f t="shared" si="0"/>
        <v>6662.22</v>
      </c>
      <c r="J18" s="42" t="s">
        <v>26</v>
      </c>
      <c r="K18" s="62">
        <f>G2+K4-K5-K6-K7-K8-K9-K10-K11</f>
        <v>6662.22</v>
      </c>
    </row>
    <row r="19" spans="1:13" x14ac:dyDescent="0.25">
      <c r="A19" t="s">
        <v>53</v>
      </c>
      <c r="B19" s="1">
        <v>44365</v>
      </c>
      <c r="C19" s="43"/>
      <c r="D19" s="43"/>
      <c r="E19" s="44"/>
      <c r="F19" s="44"/>
      <c r="G19" s="44">
        <f t="shared" si="0"/>
        <v>6662.22</v>
      </c>
    </row>
    <row r="20" spans="1:13" x14ac:dyDescent="0.25">
      <c r="A20" t="s">
        <v>53</v>
      </c>
      <c r="B20" s="1">
        <v>44366</v>
      </c>
      <c r="C20" s="43"/>
      <c r="D20" s="43"/>
      <c r="E20" s="44"/>
      <c r="F20" s="44"/>
      <c r="G20" s="44">
        <f t="shared" si="0"/>
        <v>6662.22</v>
      </c>
    </row>
    <row r="21" spans="1:13" x14ac:dyDescent="0.25">
      <c r="A21" t="s">
        <v>53</v>
      </c>
      <c r="B21" s="1">
        <v>44367</v>
      </c>
      <c r="C21" s="43"/>
      <c r="D21" s="43"/>
      <c r="E21" s="44"/>
      <c r="F21" s="44"/>
      <c r="G21" s="44">
        <f t="shared" si="0"/>
        <v>6662.22</v>
      </c>
    </row>
    <row r="22" spans="1:13" ht="23.25" x14ac:dyDescent="0.35">
      <c r="A22" t="s">
        <v>53</v>
      </c>
      <c r="B22" s="1">
        <v>44368</v>
      </c>
      <c r="C22" s="43"/>
      <c r="D22" s="43"/>
      <c r="E22" s="44"/>
      <c r="F22" s="44"/>
      <c r="G22" s="44">
        <f t="shared" si="0"/>
        <v>6662.22</v>
      </c>
      <c r="J22" s="31" t="s">
        <v>27</v>
      </c>
      <c r="K22" s="40" t="s">
        <v>28</v>
      </c>
      <c r="L22" s="40" t="s">
        <v>29</v>
      </c>
      <c r="M22" s="40" t="s">
        <v>30</v>
      </c>
    </row>
    <row r="23" spans="1:13" x14ac:dyDescent="0.25">
      <c r="A23" t="s">
        <v>53</v>
      </c>
      <c r="B23" s="1">
        <v>44369</v>
      </c>
      <c r="C23" s="43"/>
      <c r="D23" s="43"/>
      <c r="E23" s="44"/>
      <c r="F23" s="44"/>
      <c r="G23" s="44">
        <f t="shared" si="0"/>
        <v>6662.22</v>
      </c>
      <c r="J23" s="11" t="s">
        <v>11</v>
      </c>
      <c r="K23" s="32">
        <v>894.33</v>
      </c>
      <c r="L23" s="33">
        <f>K23/K4</f>
        <v>0.29810999999999999</v>
      </c>
      <c r="M23" s="27">
        <f>K5/K4</f>
        <v>0</v>
      </c>
    </row>
    <row r="24" spans="1:13" x14ac:dyDescent="0.25">
      <c r="A24" t="s">
        <v>53</v>
      </c>
      <c r="B24" s="1">
        <v>44370</v>
      </c>
      <c r="C24" s="43"/>
      <c r="D24" s="43"/>
      <c r="E24" s="44"/>
      <c r="F24" s="44"/>
      <c r="G24" s="44">
        <f t="shared" si="0"/>
        <v>6662.22</v>
      </c>
      <c r="J24" s="11" t="s">
        <v>19</v>
      </c>
      <c r="K24" s="12">
        <v>200</v>
      </c>
      <c r="L24" s="13">
        <f>K24/K4</f>
        <v>6.6666666666666666E-2</v>
      </c>
      <c r="M24" s="14">
        <f>K6/K4</f>
        <v>0</v>
      </c>
    </row>
    <row r="25" spans="1:13" x14ac:dyDescent="0.25">
      <c r="A25" t="s">
        <v>53</v>
      </c>
      <c r="B25" s="1">
        <v>44371</v>
      </c>
      <c r="C25" s="43"/>
      <c r="D25" s="43"/>
      <c r="E25" s="44"/>
      <c r="F25" s="44"/>
      <c r="G25" s="44">
        <f t="shared" si="0"/>
        <v>6662.22</v>
      </c>
      <c r="J25" s="11" t="s">
        <v>20</v>
      </c>
      <c r="K25" s="12">
        <v>500</v>
      </c>
      <c r="L25" s="13">
        <f>K25/K4</f>
        <v>0.16666666666666666</v>
      </c>
      <c r="M25" s="15">
        <f>K7/K4</f>
        <v>0</v>
      </c>
    </row>
    <row r="26" spans="1:13" x14ac:dyDescent="0.25">
      <c r="A26" t="s">
        <v>53</v>
      </c>
      <c r="B26" s="1">
        <v>44372</v>
      </c>
      <c r="C26" s="43"/>
      <c r="D26" s="43"/>
      <c r="E26" s="44"/>
      <c r="F26" s="44"/>
      <c r="G26" s="44">
        <f t="shared" si="0"/>
        <v>6662.22</v>
      </c>
      <c r="J26" s="11" t="s">
        <v>22</v>
      </c>
      <c r="K26" s="12">
        <v>100</v>
      </c>
      <c r="L26" s="13">
        <f>K26/K4</f>
        <v>3.3333333333333333E-2</v>
      </c>
      <c r="M26" s="15">
        <f>K8/K4</f>
        <v>2.1296666666666665E-2</v>
      </c>
    </row>
    <row r="27" spans="1:13" x14ac:dyDescent="0.25">
      <c r="A27" t="s">
        <v>53</v>
      </c>
      <c r="B27" s="1">
        <v>44373</v>
      </c>
      <c r="C27" s="43"/>
      <c r="D27" s="43"/>
      <c r="E27" s="44"/>
      <c r="F27" s="44"/>
      <c r="G27" s="44">
        <f t="shared" si="0"/>
        <v>6662.22</v>
      </c>
      <c r="J27" s="11" t="s">
        <v>16</v>
      </c>
      <c r="K27" s="12">
        <v>80</v>
      </c>
      <c r="L27" s="13">
        <f>K27/K4</f>
        <v>2.6666666666666668E-2</v>
      </c>
      <c r="M27" s="15">
        <f>K9/K4</f>
        <v>0</v>
      </c>
    </row>
    <row r="28" spans="1:13" x14ac:dyDescent="0.25">
      <c r="A28" t="s">
        <v>53</v>
      </c>
      <c r="B28" s="1">
        <v>44374</v>
      </c>
      <c r="C28" s="43"/>
      <c r="D28" s="43"/>
      <c r="E28" s="44"/>
      <c r="F28" s="44"/>
      <c r="G28" s="44">
        <f t="shared" si="0"/>
        <v>6662.22</v>
      </c>
      <c r="J28" s="11" t="s">
        <v>18</v>
      </c>
      <c r="K28" s="12">
        <v>135.85</v>
      </c>
      <c r="L28" s="13">
        <f>K28/K4</f>
        <v>4.5283333333333328E-2</v>
      </c>
      <c r="M28" s="15">
        <f>K11/K4</f>
        <v>0</v>
      </c>
    </row>
    <row r="29" spans="1:13" x14ac:dyDescent="0.25">
      <c r="A29" t="s">
        <v>53</v>
      </c>
      <c r="B29" s="1">
        <v>44375</v>
      </c>
      <c r="C29" s="43"/>
      <c r="D29" s="43"/>
      <c r="E29" s="44"/>
      <c r="F29" s="44"/>
      <c r="G29" s="44">
        <f t="shared" si="0"/>
        <v>6662.22</v>
      </c>
      <c r="J29" s="7"/>
      <c r="K29" s="16"/>
      <c r="L29" s="17"/>
      <c r="M29" s="18"/>
    </row>
    <row r="30" spans="1:13" ht="18.75" x14ac:dyDescent="0.3">
      <c r="A30" t="s">
        <v>53</v>
      </c>
      <c r="B30" s="1">
        <v>44376</v>
      </c>
      <c r="C30" s="43"/>
      <c r="D30" s="43"/>
      <c r="E30" s="44"/>
      <c r="F30" s="44"/>
      <c r="G30" s="44">
        <f t="shared" si="0"/>
        <v>6662.22</v>
      </c>
      <c r="J30" s="8"/>
      <c r="K30" s="19">
        <f>SUM(K23:K28)</f>
        <v>1910.1799999999998</v>
      </c>
      <c r="L30" s="20">
        <f>K30/K32</f>
        <v>0.9622200505747589</v>
      </c>
      <c r="M30" s="21">
        <f>SUM(M23:M28)</f>
        <v>2.1296666666666665E-2</v>
      </c>
    </row>
    <row r="31" spans="1:13" x14ac:dyDescent="0.25">
      <c r="B31" s="1"/>
      <c r="E31" s="2"/>
      <c r="F31" s="2"/>
      <c r="G31" s="2"/>
    </row>
    <row r="32" spans="1:13" ht="18.75" x14ac:dyDescent="0.3">
      <c r="B32" s="1"/>
      <c r="E32" s="2"/>
      <c r="F32" s="2"/>
      <c r="G32" s="2"/>
      <c r="J32" s="22" t="s">
        <v>31</v>
      </c>
      <c r="K32" s="23">
        <v>1985.18</v>
      </c>
    </row>
    <row r="33" spans="2:11" ht="18.75" x14ac:dyDescent="0.3">
      <c r="B33" s="1"/>
      <c r="E33" s="2"/>
      <c r="F33" s="2"/>
      <c r="G33" s="2"/>
      <c r="J33" s="24" t="s">
        <v>32</v>
      </c>
      <c r="K33" s="25">
        <f>K4</f>
        <v>3000</v>
      </c>
    </row>
  </sheetData>
  <sheetProtection selectLockedCells="1"/>
  <dataValidations count="1">
    <dataValidation type="list" allowBlank="1" showInputMessage="1" showErrorMessage="1" sqref="D1:D1048576" xr:uid="{9DBAB073-D406-436A-96C9-F22A24DBAA3D}">
      <formula1>"Income,Bills,Savings,Debt Repayment,Fun,Food,Extras"</formula1>
    </dataValidation>
  </dataValidations>
  <pageMargins left="0.7" right="0.7" top="0.75" bottom="0.75" header="0.3" footer="0.3"/>
  <ignoredErrors>
    <ignoredError sqref="G4" unlockedFormula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57E8-1CB9-4BAB-835A-9B66E17C44D9}">
  <dimension ref="A1:N34"/>
  <sheetViews>
    <sheetView zoomScale="82" zoomScaleNormal="82" workbookViewId="0">
      <selection activeCell="J15" sqref="J15"/>
    </sheetView>
  </sheetViews>
  <sheetFormatPr defaultRowHeight="15" x14ac:dyDescent="0.25"/>
  <cols>
    <col min="2" max="2" width="11.42578125" customWidth="1"/>
    <col min="3" max="3" width="15.5703125" customWidth="1"/>
    <col min="4" max="4" width="17.28515625" customWidth="1"/>
    <col min="5" max="5" width="12.7109375" customWidth="1"/>
    <col min="6" max="6" width="11.42578125" customWidth="1"/>
    <col min="7" max="7" width="13" customWidth="1"/>
    <col min="10" max="10" width="32.5703125" customWidth="1"/>
    <col min="11" max="11" width="21.5703125" customWidth="1"/>
    <col min="12" max="12" width="22.85546875" customWidth="1"/>
    <col min="13" max="13" width="28.140625" customWidth="1"/>
  </cols>
  <sheetData>
    <row r="1" spans="1:11" x14ac:dyDescent="0.25">
      <c r="A1" t="s">
        <v>0</v>
      </c>
      <c r="B1" t="s">
        <v>1</v>
      </c>
      <c r="C1" s="43" t="s">
        <v>2</v>
      </c>
      <c r="D1" s="43" t="s">
        <v>3</v>
      </c>
      <c r="E1" s="44" t="s">
        <v>4</v>
      </c>
      <c r="F1" s="44" t="s">
        <v>5</v>
      </c>
      <c r="G1" s="2" t="s">
        <v>6</v>
      </c>
      <c r="J1" s="4" t="s">
        <v>54</v>
      </c>
    </row>
    <row r="2" spans="1:11" x14ac:dyDescent="0.25">
      <c r="A2" t="s">
        <v>55</v>
      </c>
      <c r="B2" s="1">
        <v>44378</v>
      </c>
      <c r="C2" s="43" t="s">
        <v>9</v>
      </c>
      <c r="D2" s="43" t="s">
        <v>4</v>
      </c>
      <c r="E2" s="44"/>
      <c r="F2" s="44">
        <f>June!K18</f>
        <v>6662.22</v>
      </c>
      <c r="G2" s="2">
        <f>F2</f>
        <v>6662.22</v>
      </c>
    </row>
    <row r="3" spans="1:11" x14ac:dyDescent="0.25">
      <c r="A3" t="s">
        <v>55</v>
      </c>
      <c r="B3" s="1">
        <v>44379</v>
      </c>
      <c r="C3" s="43" t="s">
        <v>47</v>
      </c>
      <c r="D3" s="43" t="s">
        <v>18</v>
      </c>
      <c r="E3" s="44"/>
      <c r="F3" s="44">
        <v>10</v>
      </c>
      <c r="G3" s="2">
        <f>SUM(G2+E3-F3)</f>
        <v>6652.22</v>
      </c>
      <c r="J3" s="3" t="s">
        <v>55</v>
      </c>
      <c r="K3" s="3" t="s">
        <v>13</v>
      </c>
    </row>
    <row r="4" spans="1:11" x14ac:dyDescent="0.25">
      <c r="A4" t="s">
        <v>55</v>
      </c>
      <c r="B4" s="1">
        <v>44380</v>
      </c>
      <c r="C4" s="43" t="s">
        <v>35</v>
      </c>
      <c r="D4" s="43" t="s">
        <v>20</v>
      </c>
      <c r="E4" s="44"/>
      <c r="F4" s="44">
        <v>7.9</v>
      </c>
      <c r="G4" s="2">
        <f t="shared" ref="G4:G31" si="0">SUM(G3+E4-F4)</f>
        <v>6644.3200000000006</v>
      </c>
      <c r="J4" s="7" t="s">
        <v>4</v>
      </c>
      <c r="K4" s="8">
        <f>SUMIFS(E:E,A:A,J3,D:D,J4)</f>
        <v>3000</v>
      </c>
    </row>
    <row r="5" spans="1:11" x14ac:dyDescent="0.25">
      <c r="A5" t="s">
        <v>55</v>
      </c>
      <c r="B5" s="1">
        <v>44381</v>
      </c>
      <c r="C5" s="43" t="s">
        <v>36</v>
      </c>
      <c r="D5" s="43" t="s">
        <v>22</v>
      </c>
      <c r="E5" s="44"/>
      <c r="F5" s="44">
        <v>5.99</v>
      </c>
      <c r="G5" s="2">
        <f t="shared" si="0"/>
        <v>6638.3300000000008</v>
      </c>
      <c r="J5" s="7" t="s">
        <v>11</v>
      </c>
      <c r="K5" s="8">
        <f>SUMIFS(F:F,A:A,J3,D:D,J5)</f>
        <v>0</v>
      </c>
    </row>
    <row r="6" spans="1:11" x14ac:dyDescent="0.25">
      <c r="A6" t="s">
        <v>55</v>
      </c>
      <c r="B6" s="1">
        <v>44382</v>
      </c>
      <c r="C6" s="43" t="s">
        <v>37</v>
      </c>
      <c r="D6" s="43" t="s">
        <v>22</v>
      </c>
      <c r="E6" s="44"/>
      <c r="F6" s="44">
        <v>50</v>
      </c>
      <c r="G6" s="2">
        <f t="shared" si="0"/>
        <v>6588.3300000000008</v>
      </c>
      <c r="J6" s="7" t="s">
        <v>19</v>
      </c>
      <c r="K6" s="8">
        <f>SUMIFS(F:F,A:A,J3,D:D,J6)</f>
        <v>0</v>
      </c>
    </row>
    <row r="7" spans="1:11" x14ac:dyDescent="0.25">
      <c r="A7" t="s">
        <v>55</v>
      </c>
      <c r="B7" s="1">
        <v>44383</v>
      </c>
      <c r="C7" s="43" t="s">
        <v>38</v>
      </c>
      <c r="D7" s="43" t="s">
        <v>4</v>
      </c>
      <c r="E7" s="44">
        <v>1000</v>
      </c>
      <c r="F7" s="44"/>
      <c r="G7" s="2">
        <f t="shared" si="0"/>
        <v>7588.3300000000008</v>
      </c>
      <c r="J7" s="7" t="s">
        <v>20</v>
      </c>
      <c r="K7" s="8">
        <f>SUMIFS(F:F,A:A,J3,D:D,J7)</f>
        <v>7.9</v>
      </c>
    </row>
    <row r="8" spans="1:11" x14ac:dyDescent="0.25">
      <c r="A8" t="s">
        <v>55</v>
      </c>
      <c r="B8" s="1">
        <v>44384</v>
      </c>
      <c r="C8" s="43" t="s">
        <v>39</v>
      </c>
      <c r="D8" s="43" t="s">
        <v>4</v>
      </c>
      <c r="E8" s="44">
        <v>2000</v>
      </c>
      <c r="F8" s="44"/>
      <c r="G8" s="2">
        <f t="shared" si="0"/>
        <v>9588.3300000000017</v>
      </c>
      <c r="J8" s="7" t="s">
        <v>22</v>
      </c>
      <c r="K8" s="8">
        <f>SUMIFS(F:F,A:A,J3,D:D,J8)</f>
        <v>55.99</v>
      </c>
    </row>
    <row r="9" spans="1:11" x14ac:dyDescent="0.25">
      <c r="A9" t="s">
        <v>55</v>
      </c>
      <c r="B9" s="1">
        <v>44385</v>
      </c>
      <c r="C9" s="43" t="s">
        <v>51</v>
      </c>
      <c r="D9" s="43" t="s">
        <v>18</v>
      </c>
      <c r="E9" s="44"/>
      <c r="F9" s="44">
        <v>100</v>
      </c>
      <c r="G9" s="2">
        <f t="shared" si="0"/>
        <v>9488.3300000000017</v>
      </c>
      <c r="J9" s="7" t="s">
        <v>16</v>
      </c>
      <c r="K9" s="8">
        <f>SUMIFS(F:F,A:A,J3,D:D,J9)</f>
        <v>0</v>
      </c>
    </row>
    <row r="10" spans="1:11" x14ac:dyDescent="0.25">
      <c r="A10" t="s">
        <v>55</v>
      </c>
      <c r="B10" s="1">
        <v>44386</v>
      </c>
      <c r="C10" s="43"/>
      <c r="D10" s="43"/>
      <c r="E10" s="44"/>
      <c r="F10" s="44"/>
      <c r="G10" s="2">
        <f t="shared" si="0"/>
        <v>9488.3300000000017</v>
      </c>
      <c r="J10" s="7" t="s">
        <v>18</v>
      </c>
      <c r="K10" s="8">
        <f>SUMIFS(F:F,A:A,J3,D:D,J10)</f>
        <v>110</v>
      </c>
    </row>
    <row r="11" spans="1:11" x14ac:dyDescent="0.25">
      <c r="A11" t="s">
        <v>55</v>
      </c>
      <c r="B11" s="1">
        <v>44387</v>
      </c>
      <c r="C11" s="43"/>
      <c r="D11" s="43"/>
      <c r="E11" s="44"/>
      <c r="F11" s="44"/>
      <c r="G11" s="2">
        <f t="shared" si="0"/>
        <v>9488.3300000000017</v>
      </c>
    </row>
    <row r="12" spans="1:11" x14ac:dyDescent="0.25">
      <c r="A12" t="s">
        <v>55</v>
      </c>
      <c r="B12" s="1">
        <v>44388</v>
      </c>
      <c r="C12" s="43"/>
      <c r="D12" s="43"/>
      <c r="E12" s="44"/>
      <c r="F12" s="44"/>
      <c r="G12" s="2">
        <f t="shared" si="0"/>
        <v>9488.3300000000017</v>
      </c>
    </row>
    <row r="13" spans="1:11" x14ac:dyDescent="0.25">
      <c r="A13" t="s">
        <v>55</v>
      </c>
      <c r="B13" s="1">
        <v>44389</v>
      </c>
      <c r="C13" s="43"/>
      <c r="D13" s="43"/>
      <c r="E13" s="44"/>
      <c r="F13" s="44"/>
      <c r="G13" s="2">
        <f t="shared" si="0"/>
        <v>9488.3300000000017</v>
      </c>
      <c r="J13" s="3" t="s">
        <v>23</v>
      </c>
      <c r="K13" s="6">
        <f>K4-K8</f>
        <v>2944.01</v>
      </c>
    </row>
    <row r="14" spans="1:11" x14ac:dyDescent="0.25">
      <c r="A14" t="s">
        <v>55</v>
      </c>
      <c r="B14" s="1">
        <v>44390</v>
      </c>
      <c r="C14" s="43"/>
      <c r="D14" s="43"/>
      <c r="E14" s="44"/>
      <c r="F14" s="44"/>
      <c r="G14" s="2">
        <f t="shared" si="0"/>
        <v>9488.3300000000017</v>
      </c>
      <c r="J14" s="60"/>
      <c r="K14" s="61"/>
    </row>
    <row r="15" spans="1:11" x14ac:dyDescent="0.25">
      <c r="A15" t="s">
        <v>55</v>
      </c>
      <c r="B15" s="1">
        <v>44391</v>
      </c>
      <c r="C15" s="43"/>
      <c r="D15" s="43"/>
      <c r="E15" s="44"/>
      <c r="F15" s="44"/>
      <c r="G15" s="2">
        <f t="shared" si="0"/>
        <v>9488.3300000000017</v>
      </c>
      <c r="J15" s="58"/>
      <c r="K15" s="58"/>
    </row>
    <row r="16" spans="1:11" x14ac:dyDescent="0.25">
      <c r="A16" t="s">
        <v>55</v>
      </c>
      <c r="B16" s="1">
        <v>44392</v>
      </c>
      <c r="C16" s="43"/>
      <c r="D16" s="43"/>
      <c r="E16" s="44"/>
      <c r="F16" s="44"/>
      <c r="G16" s="2">
        <f t="shared" si="0"/>
        <v>9488.3300000000017</v>
      </c>
    </row>
    <row r="17" spans="1:14" x14ac:dyDescent="0.25">
      <c r="A17" t="s">
        <v>55</v>
      </c>
      <c r="B17" s="1">
        <v>44393</v>
      </c>
      <c r="C17" s="43"/>
      <c r="D17" s="43"/>
      <c r="E17" s="44"/>
      <c r="F17" s="44"/>
      <c r="G17" s="2">
        <f t="shared" si="0"/>
        <v>9488.3300000000017</v>
      </c>
      <c r="J17" s="41" t="s">
        <v>25</v>
      </c>
      <c r="K17" s="63"/>
    </row>
    <row r="18" spans="1:14" x14ac:dyDescent="0.25">
      <c r="A18" t="s">
        <v>55</v>
      </c>
      <c r="B18" s="1">
        <v>44394</v>
      </c>
      <c r="C18" s="43"/>
      <c r="D18" s="43"/>
      <c r="E18" s="44"/>
      <c r="F18" s="44"/>
      <c r="G18" s="2">
        <f t="shared" si="0"/>
        <v>9488.3300000000017</v>
      </c>
      <c r="J18" s="42" t="s">
        <v>26</v>
      </c>
      <c r="K18" s="62">
        <f>G2+K4-K5-K6-K7-K8-K9-K10-K11</f>
        <v>9488.3300000000017</v>
      </c>
    </row>
    <row r="19" spans="1:14" x14ac:dyDescent="0.25">
      <c r="A19" t="s">
        <v>55</v>
      </c>
      <c r="B19" s="1">
        <v>44395</v>
      </c>
      <c r="C19" s="43"/>
      <c r="D19" s="43"/>
      <c r="E19" s="44"/>
      <c r="F19" s="44"/>
      <c r="G19" s="2">
        <f t="shared" si="0"/>
        <v>9488.3300000000017</v>
      </c>
    </row>
    <row r="20" spans="1:14" x14ac:dyDescent="0.25">
      <c r="A20" t="s">
        <v>55</v>
      </c>
      <c r="B20" s="1">
        <v>44396</v>
      </c>
      <c r="C20" s="43"/>
      <c r="D20" s="43"/>
      <c r="E20" s="44"/>
      <c r="F20" s="44"/>
      <c r="G20" s="2">
        <f t="shared" si="0"/>
        <v>9488.3300000000017</v>
      </c>
    </row>
    <row r="21" spans="1:14" x14ac:dyDescent="0.25">
      <c r="A21" t="s">
        <v>55</v>
      </c>
      <c r="B21" s="1">
        <v>44397</v>
      </c>
      <c r="C21" s="43"/>
      <c r="D21" s="43"/>
      <c r="E21" s="44"/>
      <c r="F21" s="44"/>
      <c r="G21" s="2">
        <f t="shared" si="0"/>
        <v>9488.3300000000017</v>
      </c>
    </row>
    <row r="22" spans="1:14" ht="23.25" x14ac:dyDescent="0.35">
      <c r="A22" t="s">
        <v>55</v>
      </c>
      <c r="B22" s="1">
        <v>44398</v>
      </c>
      <c r="C22" s="43"/>
      <c r="D22" s="43"/>
      <c r="E22" s="44"/>
      <c r="F22" s="44"/>
      <c r="G22" s="2">
        <f t="shared" si="0"/>
        <v>9488.3300000000017</v>
      </c>
      <c r="J22" s="65" t="s">
        <v>27</v>
      </c>
      <c r="K22" s="39" t="s">
        <v>28</v>
      </c>
      <c r="L22" s="39" t="s">
        <v>29</v>
      </c>
      <c r="M22" s="40" t="s">
        <v>30</v>
      </c>
      <c r="N22" s="38"/>
    </row>
    <row r="23" spans="1:14" x14ac:dyDescent="0.25">
      <c r="A23" t="s">
        <v>55</v>
      </c>
      <c r="B23" s="1">
        <v>44399</v>
      </c>
      <c r="C23" s="43"/>
      <c r="D23" s="43"/>
      <c r="E23" s="44"/>
      <c r="F23" s="44"/>
      <c r="G23" s="2">
        <f t="shared" si="0"/>
        <v>9488.3300000000017</v>
      </c>
      <c r="J23" s="66" t="s">
        <v>11</v>
      </c>
      <c r="K23" s="12">
        <v>894.33</v>
      </c>
      <c r="L23" s="13">
        <f>K23/K4</f>
        <v>0.29810999999999999</v>
      </c>
      <c r="M23" s="27">
        <f>K5/K4</f>
        <v>0</v>
      </c>
    </row>
    <row r="24" spans="1:14" x14ac:dyDescent="0.25">
      <c r="A24" t="s">
        <v>55</v>
      </c>
      <c r="B24" s="1">
        <v>44400</v>
      </c>
      <c r="C24" s="43"/>
      <c r="D24" s="43"/>
      <c r="E24" s="44"/>
      <c r="F24" s="44"/>
      <c r="G24" s="2">
        <f t="shared" si="0"/>
        <v>9488.3300000000017</v>
      </c>
      <c r="J24" s="66" t="s">
        <v>19</v>
      </c>
      <c r="K24" s="12">
        <v>200</v>
      </c>
      <c r="L24" s="13">
        <f>K24/K4</f>
        <v>6.6666666666666666E-2</v>
      </c>
      <c r="M24" s="14">
        <f>K6/K4</f>
        <v>0</v>
      </c>
    </row>
    <row r="25" spans="1:14" x14ac:dyDescent="0.25">
      <c r="A25" t="s">
        <v>55</v>
      </c>
      <c r="B25" s="1">
        <v>44401</v>
      </c>
      <c r="C25" s="43"/>
      <c r="D25" s="43"/>
      <c r="E25" s="44"/>
      <c r="F25" s="44"/>
      <c r="G25" s="2">
        <f t="shared" si="0"/>
        <v>9488.3300000000017</v>
      </c>
      <c r="J25" s="66" t="s">
        <v>20</v>
      </c>
      <c r="K25" s="12">
        <v>500</v>
      </c>
      <c r="L25" s="13">
        <f>K25/K4</f>
        <v>0.16666666666666666</v>
      </c>
      <c r="M25" s="15">
        <f>K7/K4</f>
        <v>2.6333333333333334E-3</v>
      </c>
    </row>
    <row r="26" spans="1:14" x14ac:dyDescent="0.25">
      <c r="A26" t="s">
        <v>55</v>
      </c>
      <c r="B26" s="1">
        <v>44402</v>
      </c>
      <c r="C26" s="43"/>
      <c r="D26" s="43"/>
      <c r="E26" s="44"/>
      <c r="F26" s="44"/>
      <c r="G26" s="2">
        <f t="shared" si="0"/>
        <v>9488.3300000000017</v>
      </c>
      <c r="J26" s="66" t="s">
        <v>22</v>
      </c>
      <c r="K26" s="12">
        <v>100</v>
      </c>
      <c r="L26" s="13">
        <f>K26/K4</f>
        <v>3.3333333333333333E-2</v>
      </c>
      <c r="M26" s="15">
        <f>K8/K4</f>
        <v>1.8663333333333334E-2</v>
      </c>
    </row>
    <row r="27" spans="1:14" x14ac:dyDescent="0.25">
      <c r="A27" t="s">
        <v>55</v>
      </c>
      <c r="B27" s="1">
        <v>44403</v>
      </c>
      <c r="C27" s="43"/>
      <c r="D27" s="43"/>
      <c r="E27" s="44"/>
      <c r="F27" s="44"/>
      <c r="G27" s="2">
        <f t="shared" si="0"/>
        <v>9488.3300000000017</v>
      </c>
      <c r="J27" s="66" t="s">
        <v>16</v>
      </c>
      <c r="K27" s="12">
        <v>80</v>
      </c>
      <c r="L27" s="13">
        <f>K27/K4</f>
        <v>2.6666666666666668E-2</v>
      </c>
      <c r="M27" s="15">
        <f>K9/K4</f>
        <v>0</v>
      </c>
    </row>
    <row r="28" spans="1:14" x14ac:dyDescent="0.25">
      <c r="A28" t="s">
        <v>55</v>
      </c>
      <c r="B28" s="1">
        <v>44404</v>
      </c>
      <c r="C28" s="43"/>
      <c r="D28" s="43"/>
      <c r="E28" s="44"/>
      <c r="F28" s="44"/>
      <c r="G28" s="2">
        <f t="shared" si="0"/>
        <v>9488.3300000000017</v>
      </c>
      <c r="J28" s="66" t="s">
        <v>18</v>
      </c>
      <c r="K28" s="12">
        <v>135.85</v>
      </c>
      <c r="L28" s="13">
        <f>K28/K4</f>
        <v>4.5283333333333328E-2</v>
      </c>
      <c r="M28" s="15">
        <f>K11/K4</f>
        <v>0</v>
      </c>
    </row>
    <row r="29" spans="1:14" x14ac:dyDescent="0.25">
      <c r="A29" t="s">
        <v>55</v>
      </c>
      <c r="B29" s="1">
        <v>44405</v>
      </c>
      <c r="C29" s="43"/>
      <c r="D29" s="43"/>
      <c r="E29" s="44"/>
      <c r="F29" s="44"/>
      <c r="G29" s="2">
        <f t="shared" si="0"/>
        <v>9488.3300000000017</v>
      </c>
      <c r="J29" s="7"/>
      <c r="K29" s="16"/>
      <c r="L29" s="17"/>
      <c r="M29" s="18"/>
    </row>
    <row r="30" spans="1:14" ht="18.75" x14ac:dyDescent="0.3">
      <c r="A30" t="s">
        <v>55</v>
      </c>
      <c r="B30" s="1">
        <v>44406</v>
      </c>
      <c r="C30" s="43"/>
      <c r="D30" s="43"/>
      <c r="E30" s="44"/>
      <c r="F30" s="44"/>
      <c r="G30" s="2">
        <f t="shared" si="0"/>
        <v>9488.3300000000017</v>
      </c>
      <c r="J30" s="8"/>
      <c r="K30" s="19">
        <f>SUM(K23:K28)</f>
        <v>1910.1799999999998</v>
      </c>
      <c r="L30" s="20">
        <f>K30/K32</f>
        <v>0.9622200505747589</v>
      </c>
      <c r="M30" s="21">
        <f>SUM(M23:M28)</f>
        <v>2.1296666666666669E-2</v>
      </c>
    </row>
    <row r="31" spans="1:14" x14ac:dyDescent="0.25">
      <c r="A31" t="s">
        <v>55</v>
      </c>
      <c r="B31" s="1">
        <v>44407</v>
      </c>
      <c r="C31" s="43"/>
      <c r="D31" s="43"/>
      <c r="E31" s="44"/>
      <c r="F31" s="44"/>
      <c r="G31" s="2">
        <f t="shared" si="0"/>
        <v>9488.3300000000017</v>
      </c>
    </row>
    <row r="32" spans="1:14" ht="18.75" x14ac:dyDescent="0.3">
      <c r="B32" s="1"/>
      <c r="E32" s="2"/>
      <c r="F32" s="2"/>
      <c r="G32" s="2"/>
      <c r="J32" s="22" t="s">
        <v>31</v>
      </c>
      <c r="K32" s="23">
        <v>1985.18</v>
      </c>
    </row>
    <row r="33" spans="2:11" ht="18.75" x14ac:dyDescent="0.3">
      <c r="B33" s="1"/>
      <c r="E33" s="2"/>
      <c r="F33" s="2"/>
      <c r="G33" s="2"/>
      <c r="J33" s="24" t="s">
        <v>32</v>
      </c>
      <c r="K33" s="25">
        <f>K4</f>
        <v>3000</v>
      </c>
    </row>
    <row r="34" spans="2:11" x14ac:dyDescent="0.25">
      <c r="B34" s="1"/>
      <c r="E34" s="2"/>
      <c r="F34" s="2"/>
      <c r="G34" s="2"/>
    </row>
  </sheetData>
  <dataValidations count="1">
    <dataValidation type="list" allowBlank="1" showInputMessage="1" showErrorMessage="1" sqref="D1:D1048576" xr:uid="{347BD20B-52A6-4871-A6CC-2D42C2563F25}">
      <formula1>"Income,Bills,Savings,Debt Repayment,Fun,Food,Extras"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361A-C41C-459E-BA7F-1B3EC4F5A7DA}">
  <dimension ref="A1:O34"/>
  <sheetViews>
    <sheetView workbookViewId="0">
      <selection activeCell="F2" sqref="F2"/>
    </sheetView>
  </sheetViews>
  <sheetFormatPr defaultRowHeight="15" x14ac:dyDescent="0.25"/>
  <cols>
    <col min="2" max="2" width="11.42578125" customWidth="1"/>
    <col min="3" max="3" width="15.5703125" customWidth="1"/>
    <col min="4" max="4" width="17.28515625" customWidth="1"/>
    <col min="5" max="5" width="12.7109375" customWidth="1"/>
    <col min="6" max="6" width="11.42578125" customWidth="1"/>
    <col min="7" max="7" width="13" customWidth="1"/>
    <col min="10" max="10" width="24.85546875" customWidth="1"/>
    <col min="11" max="11" width="23" customWidth="1"/>
    <col min="12" max="12" width="21.28515625" customWidth="1"/>
    <col min="13" max="13" width="23.85546875" customWidth="1"/>
  </cols>
  <sheetData>
    <row r="1" spans="1:11" x14ac:dyDescent="0.25">
      <c r="A1" t="s">
        <v>0</v>
      </c>
      <c r="B1" t="s">
        <v>1</v>
      </c>
      <c r="C1" s="43" t="s">
        <v>2</v>
      </c>
      <c r="D1" s="43" t="s">
        <v>3</v>
      </c>
      <c r="E1" s="44" t="s">
        <v>4</v>
      </c>
      <c r="F1" s="44" t="s">
        <v>5</v>
      </c>
      <c r="G1" s="2" t="s">
        <v>6</v>
      </c>
      <c r="J1" s="4" t="s">
        <v>56</v>
      </c>
    </row>
    <row r="2" spans="1:11" x14ac:dyDescent="0.25">
      <c r="A2" t="s">
        <v>57</v>
      </c>
      <c r="B2" s="1">
        <v>44409</v>
      </c>
      <c r="C2" s="43" t="s">
        <v>9</v>
      </c>
      <c r="D2" s="43" t="s">
        <v>4</v>
      </c>
      <c r="E2" s="44"/>
      <c r="F2" s="44">
        <f>July!K18</f>
        <v>9488.3300000000017</v>
      </c>
      <c r="G2" s="2">
        <f>F2</f>
        <v>9488.3300000000017</v>
      </c>
    </row>
    <row r="3" spans="1:11" x14ac:dyDescent="0.25">
      <c r="A3" t="s">
        <v>57</v>
      </c>
      <c r="B3" s="1">
        <v>44410</v>
      </c>
      <c r="C3" s="43" t="s">
        <v>47</v>
      </c>
      <c r="D3" s="43" t="s">
        <v>20</v>
      </c>
      <c r="E3" s="44"/>
      <c r="F3" s="44">
        <v>10</v>
      </c>
      <c r="G3" s="2">
        <f>SUM(G2+E3-F3)</f>
        <v>9478.3300000000017</v>
      </c>
      <c r="J3" s="3" t="str">
        <f>A2</f>
        <v>August</v>
      </c>
      <c r="K3" s="3" t="s">
        <v>13</v>
      </c>
    </row>
    <row r="4" spans="1:11" x14ac:dyDescent="0.25">
      <c r="A4" t="s">
        <v>57</v>
      </c>
      <c r="B4" s="1">
        <v>44411</v>
      </c>
      <c r="C4" s="43" t="s">
        <v>35</v>
      </c>
      <c r="D4" s="43" t="s">
        <v>22</v>
      </c>
      <c r="E4" s="44"/>
      <c r="F4" s="44">
        <v>7.9</v>
      </c>
      <c r="G4" s="2">
        <f t="shared" ref="G4:G31" si="0">SUM(G3+E4-F4)</f>
        <v>9470.4300000000021</v>
      </c>
      <c r="J4" s="7" t="s">
        <v>4</v>
      </c>
      <c r="K4" s="8">
        <f>SUMIFS(E:E,A:A,J3,D:D,J4)</f>
        <v>3000</v>
      </c>
    </row>
    <row r="5" spans="1:11" x14ac:dyDescent="0.25">
      <c r="A5" t="s">
        <v>57</v>
      </c>
      <c r="B5" s="1">
        <v>44412</v>
      </c>
      <c r="C5" s="43" t="s">
        <v>36</v>
      </c>
      <c r="D5" s="43" t="s">
        <v>22</v>
      </c>
      <c r="E5" s="44"/>
      <c r="F5" s="44">
        <v>5.99</v>
      </c>
      <c r="G5" s="2">
        <f t="shared" si="0"/>
        <v>9464.4400000000023</v>
      </c>
      <c r="J5" s="7" t="s">
        <v>11</v>
      </c>
      <c r="K5" s="8">
        <f>SUMIFS(F:F,A:A,J3,D:D,J5)</f>
        <v>100</v>
      </c>
    </row>
    <row r="6" spans="1:11" x14ac:dyDescent="0.25">
      <c r="A6" t="s">
        <v>57</v>
      </c>
      <c r="B6" s="1">
        <v>44413</v>
      </c>
      <c r="C6" s="43" t="s">
        <v>58</v>
      </c>
      <c r="D6" s="43" t="s">
        <v>22</v>
      </c>
      <c r="E6" s="44"/>
      <c r="F6" s="44">
        <v>50</v>
      </c>
      <c r="G6" s="2">
        <f t="shared" si="0"/>
        <v>9414.4400000000023</v>
      </c>
      <c r="J6" s="7" t="s">
        <v>19</v>
      </c>
      <c r="K6" s="8">
        <f>SUMIFS(F:F,A:A,J3,D:D,J6)</f>
        <v>0</v>
      </c>
    </row>
    <row r="7" spans="1:11" x14ac:dyDescent="0.25">
      <c r="A7" t="s">
        <v>57</v>
      </c>
      <c r="B7" s="1">
        <v>44414</v>
      </c>
      <c r="C7" s="43" t="s">
        <v>38</v>
      </c>
      <c r="D7" s="43" t="s">
        <v>4</v>
      </c>
      <c r="E7" s="44">
        <v>1000</v>
      </c>
      <c r="F7" s="44"/>
      <c r="G7" s="2">
        <f t="shared" si="0"/>
        <v>10414.440000000002</v>
      </c>
      <c r="J7" s="7" t="s">
        <v>20</v>
      </c>
      <c r="K7" s="8">
        <f>SUMIFS(F:F,A:A,J3,D:D,J7)</f>
        <v>10</v>
      </c>
    </row>
    <row r="8" spans="1:11" x14ac:dyDescent="0.25">
      <c r="A8" t="s">
        <v>57</v>
      </c>
      <c r="B8" s="1">
        <v>44415</v>
      </c>
      <c r="C8" s="43" t="s">
        <v>39</v>
      </c>
      <c r="D8" s="43" t="s">
        <v>4</v>
      </c>
      <c r="E8" s="44">
        <v>2000</v>
      </c>
      <c r="F8" s="44"/>
      <c r="G8" s="2">
        <f t="shared" si="0"/>
        <v>12414.440000000002</v>
      </c>
      <c r="J8" s="7" t="s">
        <v>22</v>
      </c>
      <c r="K8" s="8">
        <f>SUMIFS(F:F,A:A,J3,D:D,J8)</f>
        <v>63.89</v>
      </c>
    </row>
    <row r="9" spans="1:11" x14ac:dyDescent="0.25">
      <c r="A9" t="s">
        <v>57</v>
      </c>
      <c r="B9" s="1">
        <v>44416</v>
      </c>
      <c r="C9" s="43" t="s">
        <v>51</v>
      </c>
      <c r="D9" s="43" t="s">
        <v>11</v>
      </c>
      <c r="E9" s="44"/>
      <c r="F9" s="44">
        <v>100</v>
      </c>
      <c r="G9" s="2">
        <f t="shared" si="0"/>
        <v>12314.440000000002</v>
      </c>
      <c r="J9" s="7" t="s">
        <v>16</v>
      </c>
      <c r="K9" s="8">
        <f>SUMIFS(F:F,A:A,J3,D:D,J9)</f>
        <v>0</v>
      </c>
    </row>
    <row r="10" spans="1:11" x14ac:dyDescent="0.25">
      <c r="A10" t="s">
        <v>57</v>
      </c>
      <c r="B10" s="1">
        <v>44417</v>
      </c>
      <c r="C10" s="43"/>
      <c r="D10" s="43"/>
      <c r="E10" s="44"/>
      <c r="F10" s="44"/>
      <c r="G10" s="2">
        <f t="shared" si="0"/>
        <v>12314.440000000002</v>
      </c>
      <c r="J10" s="7" t="s">
        <v>18</v>
      </c>
      <c r="K10" s="8">
        <f>SUMIFS(F:F,A:A,J3,D:D,J10)</f>
        <v>0</v>
      </c>
    </row>
    <row r="11" spans="1:11" x14ac:dyDescent="0.25">
      <c r="A11" t="s">
        <v>57</v>
      </c>
      <c r="B11" s="1">
        <v>44418</v>
      </c>
      <c r="C11" s="43"/>
      <c r="D11" s="43"/>
      <c r="E11" s="44"/>
      <c r="F11" s="44"/>
      <c r="G11" s="2">
        <f t="shared" si="0"/>
        <v>12314.440000000002</v>
      </c>
    </row>
    <row r="12" spans="1:11" x14ac:dyDescent="0.25">
      <c r="A12" t="s">
        <v>57</v>
      </c>
      <c r="B12" s="1">
        <v>44419</v>
      </c>
      <c r="C12" s="43"/>
      <c r="D12" s="43"/>
      <c r="E12" s="44"/>
      <c r="F12" s="44"/>
      <c r="G12" s="2">
        <f t="shared" si="0"/>
        <v>12314.440000000002</v>
      </c>
    </row>
    <row r="13" spans="1:11" x14ac:dyDescent="0.25">
      <c r="A13" t="s">
        <v>57</v>
      </c>
      <c r="B13" s="1">
        <v>44420</v>
      </c>
      <c r="C13" s="43"/>
      <c r="D13" s="43"/>
      <c r="E13" s="44"/>
      <c r="F13" s="44"/>
      <c r="G13" s="2">
        <f t="shared" si="0"/>
        <v>12314.440000000002</v>
      </c>
      <c r="J13" s="3" t="s">
        <v>23</v>
      </c>
      <c r="K13" s="6">
        <f>K4-K8</f>
        <v>2936.11</v>
      </c>
    </row>
    <row r="14" spans="1:11" x14ac:dyDescent="0.25">
      <c r="A14" t="s">
        <v>57</v>
      </c>
      <c r="B14" s="1">
        <v>44421</v>
      </c>
      <c r="C14" s="43"/>
      <c r="D14" s="43"/>
      <c r="E14" s="44"/>
      <c r="F14" s="44"/>
      <c r="G14" s="2">
        <f t="shared" si="0"/>
        <v>12314.440000000002</v>
      </c>
      <c r="J14" s="60" t="s">
        <v>72</v>
      </c>
      <c r="K14" s="61" t="s">
        <v>72</v>
      </c>
    </row>
    <row r="15" spans="1:11" x14ac:dyDescent="0.25">
      <c r="A15" t="s">
        <v>57</v>
      </c>
      <c r="B15" s="1">
        <v>44422</v>
      </c>
      <c r="C15" s="43"/>
      <c r="D15" s="43"/>
      <c r="E15" s="44"/>
      <c r="F15" s="44"/>
      <c r="G15" s="2">
        <f t="shared" si="0"/>
        <v>12314.440000000002</v>
      </c>
      <c r="J15" s="58"/>
      <c r="K15" s="58"/>
    </row>
    <row r="16" spans="1:11" x14ac:dyDescent="0.25">
      <c r="A16" t="s">
        <v>57</v>
      </c>
      <c r="B16" s="1">
        <v>44423</v>
      </c>
      <c r="C16" s="43"/>
      <c r="D16" s="43"/>
      <c r="E16" s="44"/>
      <c r="F16" s="44"/>
      <c r="G16" s="2">
        <f t="shared" si="0"/>
        <v>12314.440000000002</v>
      </c>
    </row>
    <row r="17" spans="1:15" x14ac:dyDescent="0.25">
      <c r="A17" t="s">
        <v>57</v>
      </c>
      <c r="B17" s="1">
        <v>44424</v>
      </c>
      <c r="C17" s="43"/>
      <c r="D17" s="43"/>
      <c r="E17" s="44"/>
      <c r="F17" s="44"/>
      <c r="G17" s="2">
        <f t="shared" si="0"/>
        <v>12314.440000000002</v>
      </c>
      <c r="J17" s="9" t="s">
        <v>25</v>
      </c>
      <c r="K17" s="64"/>
    </row>
    <row r="18" spans="1:15" x14ac:dyDescent="0.25">
      <c r="A18" t="s">
        <v>57</v>
      </c>
      <c r="B18" s="1">
        <v>44425</v>
      </c>
      <c r="C18" s="43"/>
      <c r="D18" s="43"/>
      <c r="E18" s="44"/>
      <c r="F18" s="44"/>
      <c r="G18" s="2">
        <f t="shared" si="0"/>
        <v>12314.440000000002</v>
      </c>
      <c r="J18" s="3" t="s">
        <v>26</v>
      </c>
      <c r="K18" s="54">
        <f>G2+K4-K5-K6-K7-K8-K9-K10-K11</f>
        <v>12314.440000000002</v>
      </c>
    </row>
    <row r="19" spans="1:15" x14ac:dyDescent="0.25">
      <c r="A19" t="s">
        <v>57</v>
      </c>
      <c r="B19" s="1">
        <v>44426</v>
      </c>
      <c r="C19" s="43"/>
      <c r="D19" s="43"/>
      <c r="E19" s="44"/>
      <c r="F19" s="44"/>
      <c r="G19" s="2">
        <f t="shared" si="0"/>
        <v>12314.440000000002</v>
      </c>
    </row>
    <row r="20" spans="1:15" x14ac:dyDescent="0.25">
      <c r="A20" t="s">
        <v>57</v>
      </c>
      <c r="B20" s="1">
        <v>44427</v>
      </c>
      <c r="C20" s="43"/>
      <c r="D20" s="43"/>
      <c r="E20" s="44"/>
      <c r="F20" s="44"/>
      <c r="G20" s="2">
        <f t="shared" si="0"/>
        <v>12314.440000000002</v>
      </c>
    </row>
    <row r="21" spans="1:15" x14ac:dyDescent="0.25">
      <c r="A21" t="s">
        <v>57</v>
      </c>
      <c r="B21" s="1">
        <v>44428</v>
      </c>
      <c r="C21" s="43"/>
      <c r="D21" s="43"/>
      <c r="E21" s="44"/>
      <c r="F21" s="44"/>
      <c r="G21" s="2">
        <f t="shared" si="0"/>
        <v>12314.440000000002</v>
      </c>
    </row>
    <row r="22" spans="1:15" ht="23.25" x14ac:dyDescent="0.35">
      <c r="A22" t="s">
        <v>57</v>
      </c>
      <c r="B22" s="1">
        <v>44429</v>
      </c>
      <c r="C22" s="43"/>
      <c r="D22" s="43"/>
      <c r="E22" s="44"/>
      <c r="F22" s="44"/>
      <c r="G22" s="2">
        <f t="shared" si="0"/>
        <v>12314.440000000002</v>
      </c>
      <c r="J22" s="10" t="s">
        <v>27</v>
      </c>
      <c r="K22" s="67" t="s">
        <v>28</v>
      </c>
      <c r="L22" s="39" t="s">
        <v>29</v>
      </c>
      <c r="M22" s="40" t="s">
        <v>30</v>
      </c>
      <c r="N22" s="35"/>
      <c r="O22" s="35"/>
    </row>
    <row r="23" spans="1:15" x14ac:dyDescent="0.25">
      <c r="A23" t="s">
        <v>57</v>
      </c>
      <c r="B23" s="1">
        <v>44430</v>
      </c>
      <c r="C23" s="43"/>
      <c r="D23" s="43"/>
      <c r="E23" s="44"/>
      <c r="F23" s="44"/>
      <c r="G23" s="2">
        <f t="shared" si="0"/>
        <v>12314.440000000002</v>
      </c>
      <c r="J23" s="11" t="s">
        <v>11</v>
      </c>
      <c r="K23" s="68">
        <v>894.33</v>
      </c>
      <c r="L23" s="13">
        <f>K23/K4</f>
        <v>0.29810999999999999</v>
      </c>
      <c r="M23" s="26">
        <f>K5/K4</f>
        <v>3.3333333333333333E-2</v>
      </c>
    </row>
    <row r="24" spans="1:15" x14ac:dyDescent="0.25">
      <c r="A24" t="s">
        <v>57</v>
      </c>
      <c r="B24" s="1">
        <v>44431</v>
      </c>
      <c r="C24" s="43"/>
      <c r="D24" s="43"/>
      <c r="E24" s="44"/>
      <c r="F24" s="44"/>
      <c r="G24" s="2">
        <f t="shared" si="0"/>
        <v>12314.440000000002</v>
      </c>
      <c r="J24" s="11" t="s">
        <v>19</v>
      </c>
      <c r="K24" s="68">
        <v>200</v>
      </c>
      <c r="L24" s="13">
        <f>K24/K4</f>
        <v>6.6666666666666666E-2</v>
      </c>
      <c r="M24" s="14">
        <f>K6/K4</f>
        <v>0</v>
      </c>
    </row>
    <row r="25" spans="1:15" x14ac:dyDescent="0.25">
      <c r="A25" t="s">
        <v>57</v>
      </c>
      <c r="B25" s="1">
        <v>44432</v>
      </c>
      <c r="C25" s="43"/>
      <c r="D25" s="43"/>
      <c r="E25" s="44"/>
      <c r="F25" s="44"/>
      <c r="G25" s="2">
        <f t="shared" si="0"/>
        <v>12314.440000000002</v>
      </c>
      <c r="J25" s="11" t="s">
        <v>20</v>
      </c>
      <c r="K25" s="68">
        <v>500</v>
      </c>
      <c r="L25" s="13">
        <f>K25/K4</f>
        <v>0.16666666666666666</v>
      </c>
      <c r="M25" s="15">
        <f>K7/K4</f>
        <v>3.3333333333333335E-3</v>
      </c>
    </row>
    <row r="26" spans="1:15" x14ac:dyDescent="0.25">
      <c r="A26" t="s">
        <v>57</v>
      </c>
      <c r="B26" s="1">
        <v>44433</v>
      </c>
      <c r="C26" s="43"/>
      <c r="D26" s="43"/>
      <c r="E26" s="44"/>
      <c r="F26" s="44"/>
      <c r="G26" s="2">
        <f t="shared" si="0"/>
        <v>12314.440000000002</v>
      </c>
      <c r="J26" s="11" t="s">
        <v>22</v>
      </c>
      <c r="K26" s="68">
        <v>100</v>
      </c>
      <c r="L26" s="13">
        <f>K26/K4</f>
        <v>3.3333333333333333E-2</v>
      </c>
      <c r="M26" s="15">
        <f>K8/K4</f>
        <v>2.1296666666666665E-2</v>
      </c>
    </row>
    <row r="27" spans="1:15" x14ac:dyDescent="0.25">
      <c r="A27" t="s">
        <v>57</v>
      </c>
      <c r="B27" s="1">
        <v>44434</v>
      </c>
      <c r="C27" s="43"/>
      <c r="D27" s="43"/>
      <c r="E27" s="44"/>
      <c r="F27" s="44"/>
      <c r="G27" s="2">
        <f t="shared" si="0"/>
        <v>12314.440000000002</v>
      </c>
      <c r="J27" s="11" t="s">
        <v>16</v>
      </c>
      <c r="K27" s="68">
        <v>80</v>
      </c>
      <c r="L27" s="13">
        <f>K27/K4</f>
        <v>2.6666666666666668E-2</v>
      </c>
      <c r="M27" s="15">
        <f>K9/K4</f>
        <v>0</v>
      </c>
    </row>
    <row r="28" spans="1:15" x14ac:dyDescent="0.25">
      <c r="A28" t="s">
        <v>57</v>
      </c>
      <c r="B28" s="1">
        <v>44435</v>
      </c>
      <c r="C28" s="43"/>
      <c r="D28" s="43"/>
      <c r="E28" s="44"/>
      <c r="F28" s="44"/>
      <c r="G28" s="2">
        <f t="shared" si="0"/>
        <v>12314.440000000002</v>
      </c>
      <c r="J28" s="11" t="s">
        <v>18</v>
      </c>
      <c r="K28" s="68">
        <v>135.85</v>
      </c>
      <c r="L28" s="13">
        <f>K28/K4</f>
        <v>4.5283333333333328E-2</v>
      </c>
      <c r="M28" s="15">
        <f>K11/K4</f>
        <v>0</v>
      </c>
    </row>
    <row r="29" spans="1:15" x14ac:dyDescent="0.25">
      <c r="A29" t="s">
        <v>57</v>
      </c>
      <c r="B29" s="1">
        <v>44436</v>
      </c>
      <c r="C29" s="43"/>
      <c r="D29" s="43"/>
      <c r="E29" s="44"/>
      <c r="F29" s="44"/>
      <c r="G29" s="2">
        <f t="shared" si="0"/>
        <v>12314.440000000002</v>
      </c>
      <c r="J29" s="7"/>
      <c r="K29" s="16"/>
      <c r="L29" s="17"/>
      <c r="M29" s="18"/>
    </row>
    <row r="30" spans="1:15" ht="18.75" x14ac:dyDescent="0.3">
      <c r="A30" t="s">
        <v>57</v>
      </c>
      <c r="B30" s="1">
        <v>44437</v>
      </c>
      <c r="C30" s="43"/>
      <c r="D30" s="43"/>
      <c r="E30" s="44"/>
      <c r="F30" s="44"/>
      <c r="G30" s="2">
        <f t="shared" si="0"/>
        <v>12314.440000000002</v>
      </c>
      <c r="J30" s="8"/>
      <c r="K30" s="19">
        <f>SUM(K23:K28)</f>
        <v>1910.1799999999998</v>
      </c>
      <c r="L30" s="20">
        <f>K30/K32</f>
        <v>0.9622200505747589</v>
      </c>
      <c r="M30" s="21">
        <f>SUM(M23:M28)</f>
        <v>5.7963333333333332E-2</v>
      </c>
    </row>
    <row r="31" spans="1:15" x14ac:dyDescent="0.25">
      <c r="A31" t="s">
        <v>57</v>
      </c>
      <c r="B31" s="1">
        <v>44438</v>
      </c>
      <c r="C31" s="43"/>
      <c r="D31" s="43"/>
      <c r="E31" s="44"/>
      <c r="F31" s="44"/>
      <c r="G31" s="2">
        <f t="shared" si="0"/>
        <v>12314.440000000002</v>
      </c>
    </row>
    <row r="32" spans="1:15" ht="18.75" x14ac:dyDescent="0.3">
      <c r="B32" s="1"/>
      <c r="E32" s="2"/>
      <c r="F32" s="2"/>
      <c r="G32" s="2"/>
      <c r="J32" s="22" t="s">
        <v>31</v>
      </c>
      <c r="K32" s="23">
        <v>1985.18</v>
      </c>
    </row>
    <row r="33" spans="2:11" ht="18.75" x14ac:dyDescent="0.3">
      <c r="B33" s="1"/>
      <c r="E33" s="2"/>
      <c r="F33" s="2"/>
      <c r="G33" s="2"/>
      <c r="J33" s="24" t="s">
        <v>32</v>
      </c>
      <c r="K33" s="25">
        <f>K4</f>
        <v>3000</v>
      </c>
    </row>
    <row r="34" spans="2:11" x14ac:dyDescent="0.25">
      <c r="B34" s="1"/>
      <c r="E34" s="2"/>
      <c r="F34" s="2"/>
      <c r="G34" s="2"/>
    </row>
  </sheetData>
  <dataValidations count="1">
    <dataValidation type="list" allowBlank="1" showInputMessage="1" showErrorMessage="1" sqref="D1:D1048576" xr:uid="{6B32A70C-47BC-42CB-ADC9-B8DA5A96819A}">
      <formula1>"Income,Bills,Savings,Debt Repayment,Fun,Food,Extras"</formula1>
    </dataValidation>
  </dataValidations>
  <pageMargins left="0.7" right="0.7" top="0.75" bottom="0.75" header="0.3" footer="0.3"/>
  <ignoredErrors>
    <ignoredError sqref="F2" unlockedFormula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3BCD-84E9-4273-84FE-FF77C23C3434}">
  <dimension ref="A1:M34"/>
  <sheetViews>
    <sheetView topLeftCell="A8" zoomScale="78" zoomScaleNormal="78" workbookViewId="0">
      <selection activeCell="K22" sqref="K22:K28"/>
    </sheetView>
  </sheetViews>
  <sheetFormatPr defaultRowHeight="15" x14ac:dyDescent="0.25"/>
  <cols>
    <col min="1" max="1" width="10.28515625" customWidth="1"/>
    <col min="2" max="2" width="11.42578125" customWidth="1"/>
    <col min="3" max="3" width="15.5703125" style="43" customWidth="1"/>
    <col min="4" max="4" width="17.28515625" style="43" customWidth="1"/>
    <col min="5" max="5" width="12.7109375" style="43" customWidth="1"/>
    <col min="6" max="6" width="13.85546875" style="43" customWidth="1"/>
    <col min="7" max="7" width="13" customWidth="1"/>
    <col min="10" max="10" width="24" customWidth="1"/>
    <col min="11" max="11" width="31.140625" customWidth="1"/>
    <col min="12" max="12" width="26.85546875" customWidth="1"/>
    <col min="13" max="13" width="31" customWidth="1"/>
  </cols>
  <sheetData>
    <row r="1" spans="1:11" x14ac:dyDescent="0.25">
      <c r="A1" t="s">
        <v>0</v>
      </c>
      <c r="B1" t="s">
        <v>1</v>
      </c>
      <c r="C1" s="43" t="s">
        <v>2</v>
      </c>
      <c r="D1" s="43" t="s">
        <v>3</v>
      </c>
      <c r="E1" s="44" t="s">
        <v>4</v>
      </c>
      <c r="F1" s="44" t="s">
        <v>5</v>
      </c>
      <c r="G1" s="2" t="s">
        <v>6</v>
      </c>
      <c r="J1" s="4" t="s">
        <v>59</v>
      </c>
    </row>
    <row r="2" spans="1:11" x14ac:dyDescent="0.25">
      <c r="A2" t="s">
        <v>60</v>
      </c>
      <c r="B2" s="1">
        <v>44440</v>
      </c>
      <c r="C2" s="43" t="s">
        <v>9</v>
      </c>
      <c r="D2" s="43" t="s">
        <v>4</v>
      </c>
      <c r="E2" s="44"/>
      <c r="F2" s="44">
        <f>August!K18</f>
        <v>12314.440000000002</v>
      </c>
      <c r="G2" s="2">
        <f>F2</f>
        <v>12314.440000000002</v>
      </c>
    </row>
    <row r="3" spans="1:11" x14ac:dyDescent="0.25">
      <c r="A3" t="s">
        <v>60</v>
      </c>
      <c r="B3" s="1">
        <v>44441</v>
      </c>
      <c r="C3" s="43" t="s">
        <v>61</v>
      </c>
      <c r="D3" s="43" t="s">
        <v>4</v>
      </c>
      <c r="E3" s="44">
        <v>10</v>
      </c>
      <c r="F3" s="44"/>
      <c r="G3" s="2">
        <f>SUM(G2+E3-F3)</f>
        <v>12324.440000000002</v>
      </c>
      <c r="J3" s="3" t="str">
        <f>A2</f>
        <v>September</v>
      </c>
      <c r="K3" s="3" t="s">
        <v>13</v>
      </c>
    </row>
    <row r="4" spans="1:11" x14ac:dyDescent="0.25">
      <c r="A4" t="s">
        <v>60</v>
      </c>
      <c r="B4" s="1">
        <v>44442</v>
      </c>
      <c r="C4" s="43" t="s">
        <v>35</v>
      </c>
      <c r="D4" s="43" t="s">
        <v>19</v>
      </c>
      <c r="E4" s="44"/>
      <c r="F4" s="44">
        <v>7.9</v>
      </c>
      <c r="G4" s="2">
        <f t="shared" ref="G4:G31" si="0">SUM(G3+E4-F4)</f>
        <v>12316.540000000003</v>
      </c>
      <c r="J4" s="7" t="s">
        <v>4</v>
      </c>
      <c r="K4" s="8">
        <f>SUMIFS(E:E,A:A,J3,D:D,J4)</f>
        <v>3010</v>
      </c>
    </row>
    <row r="5" spans="1:11" x14ac:dyDescent="0.25">
      <c r="A5" t="s">
        <v>60</v>
      </c>
      <c r="B5" s="1">
        <v>44443</v>
      </c>
      <c r="C5" s="43" t="s">
        <v>36</v>
      </c>
      <c r="D5" s="43" t="s">
        <v>20</v>
      </c>
      <c r="E5" s="44"/>
      <c r="F5" s="44">
        <v>5.99</v>
      </c>
      <c r="G5" s="2">
        <f t="shared" si="0"/>
        <v>12310.550000000003</v>
      </c>
      <c r="J5" s="7" t="s">
        <v>11</v>
      </c>
      <c r="K5" s="8">
        <f>SUMIFS(F:F,A:A,J3,D:D,J5)</f>
        <v>100</v>
      </c>
    </row>
    <row r="6" spans="1:11" x14ac:dyDescent="0.25">
      <c r="A6" t="s">
        <v>60</v>
      </c>
      <c r="B6" s="1">
        <v>44444</v>
      </c>
      <c r="C6" s="43" t="s">
        <v>37</v>
      </c>
      <c r="D6" s="43" t="s">
        <v>22</v>
      </c>
      <c r="E6" s="44"/>
      <c r="F6" s="44">
        <v>50</v>
      </c>
      <c r="G6" s="2">
        <f t="shared" si="0"/>
        <v>12260.550000000003</v>
      </c>
      <c r="J6" s="7" t="s">
        <v>19</v>
      </c>
      <c r="K6" s="8">
        <f>SUMIFS(F:F,A:A,J3,D:D,J6)</f>
        <v>7.9</v>
      </c>
    </row>
    <row r="7" spans="1:11" x14ac:dyDescent="0.25">
      <c r="A7" t="s">
        <v>60</v>
      </c>
      <c r="B7" s="1">
        <v>44445</v>
      </c>
      <c r="C7" s="43" t="s">
        <v>38</v>
      </c>
      <c r="D7" s="43" t="s">
        <v>4</v>
      </c>
      <c r="E7" s="44">
        <v>1000</v>
      </c>
      <c r="F7" s="44"/>
      <c r="G7" s="2">
        <f t="shared" si="0"/>
        <v>13260.550000000003</v>
      </c>
      <c r="J7" s="7" t="s">
        <v>20</v>
      </c>
      <c r="K7" s="8">
        <f>SUMIFS(F:F,A:A,J3,D:D,J7)</f>
        <v>5.99</v>
      </c>
    </row>
    <row r="8" spans="1:11" x14ac:dyDescent="0.25">
      <c r="A8" t="s">
        <v>60</v>
      </c>
      <c r="B8" s="1">
        <v>44446</v>
      </c>
      <c r="C8" s="43" t="s">
        <v>39</v>
      </c>
      <c r="D8" s="43" t="s">
        <v>4</v>
      </c>
      <c r="E8" s="44">
        <v>2000</v>
      </c>
      <c r="F8" s="44"/>
      <c r="G8" s="2">
        <f>SUM(G7+E8-F8)</f>
        <v>15260.550000000003</v>
      </c>
      <c r="J8" s="7" t="s">
        <v>22</v>
      </c>
      <c r="K8" s="8">
        <f>SUMIFS(F:F,A:A,J3,D:D,J8)</f>
        <v>50</v>
      </c>
    </row>
    <row r="9" spans="1:11" x14ac:dyDescent="0.25">
      <c r="A9" t="s">
        <v>60</v>
      </c>
      <c r="B9" s="1">
        <v>44447</v>
      </c>
      <c r="C9" s="43" t="s">
        <v>48</v>
      </c>
      <c r="D9" s="43" t="s">
        <v>11</v>
      </c>
      <c r="E9" s="44"/>
      <c r="F9" s="44">
        <v>100</v>
      </c>
      <c r="G9" s="2">
        <f t="shared" si="0"/>
        <v>15160.550000000003</v>
      </c>
      <c r="J9" s="7" t="s">
        <v>16</v>
      </c>
      <c r="K9" s="8">
        <f>SUMIFS(F:F,A:A,J3,D:D,J9)</f>
        <v>0</v>
      </c>
    </row>
    <row r="10" spans="1:11" x14ac:dyDescent="0.25">
      <c r="A10" t="s">
        <v>60</v>
      </c>
      <c r="B10" s="1">
        <v>44448</v>
      </c>
      <c r="E10" s="44"/>
      <c r="F10" s="44"/>
      <c r="G10" s="2">
        <f t="shared" si="0"/>
        <v>15160.550000000003</v>
      </c>
      <c r="J10" s="7" t="s">
        <v>18</v>
      </c>
      <c r="K10" s="8">
        <f>SUMIFS(F:F,A:A,J3,D:D,J10)</f>
        <v>0</v>
      </c>
    </row>
    <row r="11" spans="1:11" x14ac:dyDescent="0.25">
      <c r="A11" t="s">
        <v>60</v>
      </c>
      <c r="B11" s="1">
        <v>44449</v>
      </c>
      <c r="E11" s="44"/>
      <c r="F11" s="44"/>
      <c r="G11" s="2">
        <f t="shared" si="0"/>
        <v>15160.550000000003</v>
      </c>
    </row>
    <row r="12" spans="1:11" x14ac:dyDescent="0.25">
      <c r="A12" t="s">
        <v>60</v>
      </c>
      <c r="B12" s="1">
        <v>44450</v>
      </c>
      <c r="E12" s="44"/>
      <c r="F12" s="44"/>
      <c r="G12" s="2">
        <f t="shared" si="0"/>
        <v>15160.550000000003</v>
      </c>
    </row>
    <row r="13" spans="1:11" x14ac:dyDescent="0.25">
      <c r="A13" t="s">
        <v>60</v>
      </c>
      <c r="B13" s="1">
        <v>44451</v>
      </c>
      <c r="E13" s="44"/>
      <c r="F13" s="44"/>
      <c r="G13" s="2">
        <f t="shared" si="0"/>
        <v>15160.550000000003</v>
      </c>
      <c r="J13" s="3" t="s">
        <v>23</v>
      </c>
      <c r="K13" s="6">
        <f>K4-K8</f>
        <v>2960</v>
      </c>
    </row>
    <row r="14" spans="1:11" x14ac:dyDescent="0.25">
      <c r="A14" t="s">
        <v>60</v>
      </c>
      <c r="B14" s="1">
        <v>44452</v>
      </c>
      <c r="E14" s="44"/>
      <c r="F14" s="44"/>
      <c r="G14" s="2">
        <f t="shared" si="0"/>
        <v>15160.550000000003</v>
      </c>
      <c r="J14" s="60"/>
      <c r="K14" s="61"/>
    </row>
    <row r="15" spans="1:11" x14ac:dyDescent="0.25">
      <c r="A15" t="s">
        <v>60</v>
      </c>
      <c r="B15" s="1">
        <v>44453</v>
      </c>
      <c r="E15" s="44"/>
      <c r="F15" s="44"/>
      <c r="G15" s="2">
        <f t="shared" si="0"/>
        <v>15160.550000000003</v>
      </c>
      <c r="J15" s="58"/>
      <c r="K15" s="58"/>
    </row>
    <row r="16" spans="1:11" x14ac:dyDescent="0.25">
      <c r="A16" t="s">
        <v>60</v>
      </c>
      <c r="B16" s="1">
        <v>44454</v>
      </c>
      <c r="E16" s="44"/>
      <c r="F16" s="44"/>
      <c r="G16" s="2">
        <f t="shared" si="0"/>
        <v>15160.550000000003</v>
      </c>
    </row>
    <row r="17" spans="1:13" x14ac:dyDescent="0.25">
      <c r="A17" t="s">
        <v>60</v>
      </c>
      <c r="B17" s="1">
        <v>44455</v>
      </c>
      <c r="E17" s="44"/>
      <c r="F17" s="44"/>
      <c r="G17" s="2">
        <f t="shared" si="0"/>
        <v>15160.550000000003</v>
      </c>
      <c r="J17" s="9" t="s">
        <v>25</v>
      </c>
      <c r="K17" s="64"/>
    </row>
    <row r="18" spans="1:13" x14ac:dyDescent="0.25">
      <c r="A18" t="s">
        <v>60</v>
      </c>
      <c r="B18" s="1">
        <v>44456</v>
      </c>
      <c r="E18" s="44"/>
      <c r="F18" s="44"/>
      <c r="G18" s="2">
        <f t="shared" si="0"/>
        <v>15160.550000000003</v>
      </c>
      <c r="J18" s="3" t="s">
        <v>26</v>
      </c>
      <c r="K18" s="54">
        <f>G2+K4-K5-K6-K7-K8-K9-K10</f>
        <v>15160.550000000003</v>
      </c>
    </row>
    <row r="19" spans="1:13" x14ac:dyDescent="0.25">
      <c r="A19" t="s">
        <v>60</v>
      </c>
      <c r="B19" s="1">
        <v>44457</v>
      </c>
      <c r="E19" s="44"/>
      <c r="F19" s="44"/>
      <c r="G19" s="2">
        <f t="shared" si="0"/>
        <v>15160.550000000003</v>
      </c>
    </row>
    <row r="20" spans="1:13" x14ac:dyDescent="0.25">
      <c r="A20" t="s">
        <v>60</v>
      </c>
      <c r="B20" s="1">
        <v>44458</v>
      </c>
      <c r="E20" s="44"/>
      <c r="F20" s="44"/>
      <c r="G20" s="2">
        <f t="shared" si="0"/>
        <v>15160.550000000003</v>
      </c>
    </row>
    <row r="21" spans="1:13" x14ac:dyDescent="0.25">
      <c r="A21" t="s">
        <v>60</v>
      </c>
      <c r="B21" s="1">
        <v>44459</v>
      </c>
      <c r="E21" s="44"/>
      <c r="F21" s="44"/>
      <c r="G21" s="2">
        <f t="shared" si="0"/>
        <v>15160.550000000003</v>
      </c>
    </row>
    <row r="22" spans="1:13" ht="23.25" x14ac:dyDescent="0.35">
      <c r="A22" t="s">
        <v>60</v>
      </c>
      <c r="B22" s="1">
        <v>44460</v>
      </c>
      <c r="E22" s="44"/>
      <c r="F22" s="44"/>
      <c r="G22" s="2">
        <f t="shared" si="0"/>
        <v>15160.550000000003</v>
      </c>
      <c r="J22" s="31" t="s">
        <v>27</v>
      </c>
      <c r="K22" s="69" t="s">
        <v>28</v>
      </c>
      <c r="L22" s="34" t="s">
        <v>29</v>
      </c>
      <c r="M22" s="34" t="s">
        <v>30</v>
      </c>
    </row>
    <row r="23" spans="1:13" x14ac:dyDescent="0.25">
      <c r="A23" t="s">
        <v>60</v>
      </c>
      <c r="B23" s="1">
        <v>44461</v>
      </c>
      <c r="E23" s="44"/>
      <c r="F23" s="44"/>
      <c r="G23" s="2">
        <f t="shared" si="0"/>
        <v>15160.550000000003</v>
      </c>
      <c r="J23" s="11" t="s">
        <v>11</v>
      </c>
      <c r="K23" s="70">
        <v>894.33</v>
      </c>
      <c r="L23" s="33">
        <f>K23/K4</f>
        <v>0.29711960132890369</v>
      </c>
      <c r="M23" s="27">
        <f>K5/K4</f>
        <v>3.3222591362126248E-2</v>
      </c>
    </row>
    <row r="24" spans="1:13" x14ac:dyDescent="0.25">
      <c r="A24" t="s">
        <v>60</v>
      </c>
      <c r="B24" s="1">
        <v>44462</v>
      </c>
      <c r="E24" s="44"/>
      <c r="F24" s="44"/>
      <c r="G24" s="2">
        <f t="shared" si="0"/>
        <v>15160.550000000003</v>
      </c>
      <c r="J24" s="11" t="s">
        <v>19</v>
      </c>
      <c r="K24" s="68">
        <v>200</v>
      </c>
      <c r="L24" s="13">
        <f>K24/K4</f>
        <v>6.6445182724252497E-2</v>
      </c>
      <c r="M24" s="14">
        <f>K6/K4</f>
        <v>2.6245847176079736E-3</v>
      </c>
    </row>
    <row r="25" spans="1:13" x14ac:dyDescent="0.25">
      <c r="A25" t="s">
        <v>60</v>
      </c>
      <c r="B25" s="1">
        <v>44463</v>
      </c>
      <c r="E25" s="44"/>
      <c r="F25" s="44"/>
      <c r="G25" s="2">
        <f t="shared" si="0"/>
        <v>15160.550000000003</v>
      </c>
      <c r="J25" s="11" t="s">
        <v>20</v>
      </c>
      <c r="K25" s="68">
        <v>500</v>
      </c>
      <c r="L25" s="13">
        <f>K25/K4</f>
        <v>0.16611295681063123</v>
      </c>
      <c r="M25" s="15">
        <f>K7/K4</f>
        <v>1.990033222591362E-3</v>
      </c>
    </row>
    <row r="26" spans="1:13" x14ac:dyDescent="0.25">
      <c r="A26" t="s">
        <v>60</v>
      </c>
      <c r="B26" s="1">
        <v>44464</v>
      </c>
      <c r="E26" s="44"/>
      <c r="F26" s="44"/>
      <c r="G26" s="2">
        <f t="shared" si="0"/>
        <v>15160.550000000003</v>
      </c>
      <c r="J26" s="11" t="s">
        <v>22</v>
      </c>
      <c r="K26" s="68">
        <v>100</v>
      </c>
      <c r="L26" s="13">
        <f>K26/K4</f>
        <v>3.3222591362126248E-2</v>
      </c>
      <c r="M26" s="15">
        <f>K8/K4</f>
        <v>1.6611295681063124E-2</v>
      </c>
    </row>
    <row r="27" spans="1:13" x14ac:dyDescent="0.25">
      <c r="A27" t="s">
        <v>60</v>
      </c>
      <c r="B27" s="1">
        <v>44465</v>
      </c>
      <c r="E27" s="44"/>
      <c r="F27" s="44"/>
      <c r="G27" s="2">
        <f t="shared" si="0"/>
        <v>15160.550000000003</v>
      </c>
      <c r="J27" s="11" t="s">
        <v>16</v>
      </c>
      <c r="K27" s="68">
        <v>80</v>
      </c>
      <c r="L27" s="13">
        <f>K27/K4</f>
        <v>2.6578073089700997E-2</v>
      </c>
      <c r="M27" s="15">
        <f>K9/K4</f>
        <v>0</v>
      </c>
    </row>
    <row r="28" spans="1:13" x14ac:dyDescent="0.25">
      <c r="A28" t="s">
        <v>60</v>
      </c>
      <c r="B28" s="1">
        <v>44466</v>
      </c>
      <c r="E28" s="44"/>
      <c r="F28" s="44"/>
      <c r="G28" s="2">
        <f t="shared" si="0"/>
        <v>15160.550000000003</v>
      </c>
      <c r="J28" s="11" t="s">
        <v>18</v>
      </c>
      <c r="K28" s="68">
        <v>135.85</v>
      </c>
      <c r="L28" s="13">
        <f>K28/K4</f>
        <v>4.51328903654485E-2</v>
      </c>
      <c r="M28" s="15">
        <f>K11/K4</f>
        <v>0</v>
      </c>
    </row>
    <row r="29" spans="1:13" x14ac:dyDescent="0.25">
      <c r="A29" t="s">
        <v>60</v>
      </c>
      <c r="B29" s="1">
        <v>44467</v>
      </c>
      <c r="E29" s="44"/>
      <c r="F29" s="44"/>
      <c r="G29" s="2">
        <f t="shared" si="0"/>
        <v>15160.550000000003</v>
      </c>
      <c r="J29" s="7"/>
      <c r="K29" s="16"/>
      <c r="L29" s="17"/>
      <c r="M29" s="18"/>
    </row>
    <row r="30" spans="1:13" ht="18.75" x14ac:dyDescent="0.3">
      <c r="A30" t="s">
        <v>60</v>
      </c>
      <c r="B30" s="1">
        <v>44468</v>
      </c>
      <c r="E30" s="44"/>
      <c r="F30" s="44"/>
      <c r="G30" s="2">
        <f t="shared" si="0"/>
        <v>15160.550000000003</v>
      </c>
      <c r="J30" s="8"/>
      <c r="K30" s="19">
        <f>SUM(K23:K28)</f>
        <v>1910.1799999999998</v>
      </c>
      <c r="L30" s="20">
        <f>K30/K32</f>
        <v>0.9622200505747589</v>
      </c>
      <c r="M30" s="21">
        <f>SUM(M23:M28)</f>
        <v>5.4448504983388712E-2</v>
      </c>
    </row>
    <row r="31" spans="1:13" x14ac:dyDescent="0.25">
      <c r="A31" t="s">
        <v>60</v>
      </c>
      <c r="B31" s="1">
        <v>44469</v>
      </c>
      <c r="E31" s="44"/>
      <c r="F31" s="44"/>
      <c r="G31" s="2">
        <f t="shared" si="0"/>
        <v>15160.550000000003</v>
      </c>
    </row>
    <row r="32" spans="1:13" ht="18.75" x14ac:dyDescent="0.3">
      <c r="B32" s="1"/>
      <c r="E32" s="44"/>
      <c r="F32" s="44"/>
      <c r="G32" s="2"/>
      <c r="J32" s="22" t="s">
        <v>31</v>
      </c>
      <c r="K32" s="23">
        <v>1985.18</v>
      </c>
    </row>
    <row r="33" spans="2:11" ht="18.75" x14ac:dyDescent="0.3">
      <c r="B33" s="1"/>
      <c r="E33" s="44"/>
      <c r="F33" s="44"/>
      <c r="G33" s="2"/>
      <c r="J33" s="49" t="s">
        <v>32</v>
      </c>
      <c r="K33" s="50">
        <f>K4</f>
        <v>3010</v>
      </c>
    </row>
    <row r="34" spans="2:11" ht="18.75" x14ac:dyDescent="0.3">
      <c r="B34" s="1"/>
      <c r="E34" s="44"/>
      <c r="F34" s="44"/>
      <c r="G34" s="2"/>
      <c r="J34" s="51"/>
      <c r="K34" s="52"/>
    </row>
  </sheetData>
  <dataValidations count="1">
    <dataValidation type="list" allowBlank="1" showInputMessage="1" showErrorMessage="1" sqref="D1:D1048576" xr:uid="{C7AF5873-B593-4AFC-A32D-13244FC30FA0}">
      <formula1>"Income,Bills,Savings,Debt Repayment,Fun,Food,Extras"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Feburary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Olivia</cp:lastModifiedBy>
  <cp:revision/>
  <dcterms:created xsi:type="dcterms:W3CDTF">2020-12-31T16:31:48Z</dcterms:created>
  <dcterms:modified xsi:type="dcterms:W3CDTF">2022-03-06T03:03:02Z</dcterms:modified>
  <cp:category/>
  <cp:contentStatus/>
</cp:coreProperties>
</file>